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occer\★委員長\01中体連\01加賀地区\2021\"/>
    </mc:Choice>
  </mc:AlternateContent>
  <xr:revisionPtr revIDLastSave="0" documentId="13_ncr:1_{D7B274D8-0090-443A-88D0-690F6597EF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予選学校名" sheetId="43" r:id="rId1"/>
    <sheet name="能登(7)" sheetId="44" r:id="rId2"/>
    <sheet name="能登(7時刻)" sheetId="45" r:id="rId3"/>
    <sheet name="北(25)" sheetId="46" r:id="rId4"/>
    <sheet name="北(時刻)" sheetId="52" r:id="rId5"/>
    <sheet name="南(13)" sheetId="48" r:id="rId6"/>
    <sheet name="南(13時刻)" sheetId="49" r:id="rId7"/>
    <sheet name="南(14)" sheetId="50" state="hidden" r:id="rId8"/>
    <sheet name="南(14時刻)" sheetId="51" state="hidden" r:id="rId9"/>
    <sheet name="県体学校名" sheetId="6" r:id="rId10"/>
    <sheet name="データ" sheetId="34" state="hidden" r:id="rId11"/>
  </sheets>
  <externalReferences>
    <externalReference r:id="rId12"/>
  </externalReferences>
  <definedNames>
    <definedName name="_xlnm.Print_Area" localSheetId="5">'南(13)'!$B$1:$BT$70</definedName>
    <definedName name="_xlnm.Print_Area" localSheetId="6">'南(13時刻)'!$B$1:$BT$70</definedName>
    <definedName name="_xlnm.Print_Area" localSheetId="7">'南(14)'!$B$1:$BS$70</definedName>
    <definedName name="_xlnm.Print_Area" localSheetId="8">'南(14時刻)'!$B$1:$BS$69</definedName>
    <definedName name="_xlnm.Print_Area" localSheetId="1">'能登(7)'!$B$1:$BL$55</definedName>
    <definedName name="_xlnm.Print_Area" localSheetId="2">'能登(7時刻)'!$B$1:$BL$55</definedName>
    <definedName name="_xlnm.Print_Area" localSheetId="3">'北(25)'!$B$1:$ES$99</definedName>
    <definedName name="_xlnm.Print_Area" localSheetId="4">'北(時刻)'!$A$1:$ES$91</definedName>
    <definedName name="Z_707C167D_1A80_466C_A9D0_D4070F8B83C9_.wvu.Cols" localSheetId="3" hidden="1">'北(25)'!$A:$A</definedName>
    <definedName name="Z_707C167D_1A80_466C_A9D0_D4070F8B83C9_.wvu.Cols" localSheetId="4" hidden="1">'北(時刻)'!$A:$A</definedName>
    <definedName name="Z_707C167D_1A80_466C_A9D0_D4070F8B83C9_.wvu.PrintArea" localSheetId="3" hidden="1">'北(25)'!$B$1:$CP$98</definedName>
    <definedName name="Z_707C167D_1A80_466C_A9D0_D4070F8B83C9_.wvu.PrintArea" localSheetId="4" hidden="1">'北(時刻)'!$B$1:$CP$89</definedName>
    <definedName name="Z_707C167D_1A80_466C_A9D0_D4070F8B83C9_.wvu.Rows" localSheetId="9" hidden="1">県体学校名!$2:$2</definedName>
    <definedName name="Z_707C167D_1A80_466C_A9D0_D4070F8B83C9_.wvu.Rows" localSheetId="3" hidden="1">'北(25)'!#REF!,'北(25)'!#REF!,'北(25)'!#REF!,'北(25)'!#REF!,'北(25)'!#REF!,'北(25)'!$79:$79,'北(25)'!$89:$89</definedName>
    <definedName name="Z_707C167D_1A80_466C_A9D0_D4070F8B83C9_.wvu.Rows" localSheetId="4" hidden="1">'北(時刻)'!#REF!,'北(時刻)'!#REF!,'北(時刻)'!#REF!,'北(時刻)'!#REF!,'北(時刻)'!#REF!,'北(時刻)'!$72:$72,'北(時刻)'!$81:$81</definedName>
    <definedName name="第1位">[1]メンバー表!$A$1:$I$155</definedName>
    <definedName name="第2位">[1]メンバー表!$K$1:$S$155</definedName>
    <definedName name="第3位">[1]メンバー表!$U$1:$AC$155</definedName>
  </definedNames>
  <calcPr calcId="191029" calcOnSave="0"/>
  <customWorkbookViews>
    <customWorkbookView name="M.KIMOTO - 個人用ビュー" guid="{707C167D-1A80-466C-A9D0-D4070F8B83C9}" mergeInterval="0" personalView="1" maximized="1" xWindow="22" yWindow="37" windowWidth="769" windowHeight="57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89" i="52" l="1"/>
  <c r="EP98" i="46"/>
  <c r="ED98" i="46"/>
  <c r="DR98" i="46"/>
  <c r="DB98" i="46"/>
  <c r="CP98" i="46"/>
  <c r="BN98" i="46"/>
  <c r="CD98" i="46"/>
  <c r="BB98" i="46"/>
  <c r="AP98" i="46"/>
  <c r="Z98" i="46"/>
  <c r="N98" i="46"/>
  <c r="B98" i="46"/>
  <c r="H37" i="52" l="1"/>
  <c r="DT84" i="52" l="1"/>
  <c r="CF84" i="52"/>
  <c r="DI34" i="46" l="1"/>
  <c r="DF25" i="46"/>
  <c r="DL25" i="46"/>
  <c r="DL26" i="46"/>
  <c r="DJ33" i="46"/>
  <c r="DI32" i="46"/>
  <c r="DJ31" i="46"/>
  <c r="DJ30" i="46"/>
  <c r="DF26" i="46"/>
  <c r="BI16" i="52"/>
  <c r="EG64" i="46"/>
  <c r="DU64" i="46"/>
  <c r="EH63" i="46"/>
  <c r="DV63" i="46"/>
  <c r="EG62" i="46"/>
  <c r="ED56" i="46" s="1"/>
  <c r="DU62" i="46"/>
  <c r="DR56" i="46" s="1"/>
  <c r="EH61" i="46"/>
  <c r="DV61" i="46"/>
  <c r="EH60" i="46"/>
  <c r="EJ56" i="46"/>
  <c r="DX56" i="46"/>
  <c r="EJ55" i="46"/>
  <c r="ED55" i="46"/>
  <c r="DX55" i="46"/>
  <c r="DR55" i="46"/>
  <c r="EL54" i="46"/>
  <c r="DP54" i="46"/>
  <c r="EM53" i="46"/>
  <c r="DQ53" i="46"/>
  <c r="EL52" i="46"/>
  <c r="EI46" i="46" s="1"/>
  <c r="DP52" i="46"/>
  <c r="DM46" i="46" s="1"/>
  <c r="EM51" i="46"/>
  <c r="DQ51" i="46"/>
  <c r="EM50" i="46"/>
  <c r="DQ50" i="46"/>
  <c r="EO46" i="46"/>
  <c r="DS46" i="46"/>
  <c r="EO45" i="46"/>
  <c r="EI45" i="46"/>
  <c r="DS45" i="46"/>
  <c r="DM45" i="46"/>
  <c r="EA44" i="46"/>
  <c r="EB43" i="46"/>
  <c r="EA42" i="46"/>
  <c r="EB41" i="46"/>
  <c r="EB40" i="46"/>
  <c r="DR89" i="52"/>
  <c r="EJ51" i="52"/>
  <c r="ED51" i="52"/>
  <c r="DX51" i="52"/>
  <c r="DR51" i="52"/>
  <c r="EJ50" i="52"/>
  <c r="ED50" i="52"/>
  <c r="DX50" i="52"/>
  <c r="EO42" i="52"/>
  <c r="EI42" i="52"/>
  <c r="DS42" i="52"/>
  <c r="DM42" i="52"/>
  <c r="EO41" i="52"/>
  <c r="DS41" i="52"/>
  <c r="EP89" i="52"/>
  <c r="ED89" i="52"/>
  <c r="DB89" i="52"/>
  <c r="CP89" i="52"/>
  <c r="CD89" i="52"/>
  <c r="BB89" i="52"/>
  <c r="AP89" i="52"/>
  <c r="Z89" i="52"/>
  <c r="N89" i="52"/>
  <c r="B89" i="52"/>
  <c r="EA81" i="52"/>
  <c r="DU81" i="52"/>
  <c r="CM81" i="52"/>
  <c r="CG81" i="52"/>
  <c r="AY81" i="52"/>
  <c r="AS74" i="52" s="1"/>
  <c r="AS81" i="52"/>
  <c r="K81" i="52"/>
  <c r="E74" i="52" s="1"/>
  <c r="E81" i="52"/>
  <c r="EA80" i="52"/>
  <c r="DU80" i="52"/>
  <c r="CM80" i="52"/>
  <c r="CG80" i="52"/>
  <c r="AY80" i="52"/>
  <c r="AS80" i="52"/>
  <c r="K80" i="52"/>
  <c r="E80" i="52"/>
  <c r="DU74" i="52"/>
  <c r="EJ72" i="52"/>
  <c r="ED72" i="52"/>
  <c r="CV72" i="52"/>
  <c r="CP72" i="52"/>
  <c r="BH72" i="52"/>
  <c r="BB72" i="52"/>
  <c r="T72" i="52"/>
  <c r="N72" i="52"/>
  <c r="EJ71" i="52"/>
  <c r="ED71" i="52"/>
  <c r="CV71" i="52"/>
  <c r="CP71" i="52"/>
  <c r="BH71" i="52"/>
  <c r="BB71" i="52"/>
  <c r="T71" i="52"/>
  <c r="N71" i="52"/>
  <c r="B60" i="52"/>
  <c r="H59" i="52"/>
  <c r="N59" i="52" s="1"/>
  <c r="CZ51" i="52"/>
  <c r="CT51" i="52"/>
  <c r="CN51" i="52"/>
  <c r="CH51" i="52"/>
  <c r="BP51" i="52"/>
  <c r="BJ51" i="52"/>
  <c r="BD51" i="52"/>
  <c r="AX51" i="52"/>
  <c r="AL51" i="52"/>
  <c r="AF51" i="52"/>
  <c r="Z51" i="52"/>
  <c r="T51" i="52"/>
  <c r="N51" i="52"/>
  <c r="H51" i="52"/>
  <c r="CZ50" i="52"/>
  <c r="CT50" i="52"/>
  <c r="CN50" i="52"/>
  <c r="CH50" i="52"/>
  <c r="BP50" i="52"/>
  <c r="BJ50" i="52"/>
  <c r="BD50" i="52"/>
  <c r="AL50" i="52"/>
  <c r="AF50" i="52"/>
  <c r="Z50" i="52"/>
  <c r="T50" i="52"/>
  <c r="N50" i="52"/>
  <c r="H50" i="52"/>
  <c r="DE42" i="52"/>
  <c r="CY42" i="52"/>
  <c r="CI42" i="52"/>
  <c r="CC42" i="52"/>
  <c r="BU42" i="52"/>
  <c r="BO42" i="52"/>
  <c r="AY42" i="52"/>
  <c r="AS42" i="52"/>
  <c r="AF42" i="52"/>
  <c r="Z42" i="52"/>
  <c r="I42" i="52"/>
  <c r="C42" i="52"/>
  <c r="DE41" i="52"/>
  <c r="CI41" i="52"/>
  <c r="BU41" i="52"/>
  <c r="AY41" i="52"/>
  <c r="AF41" i="52"/>
  <c r="Z41" i="52"/>
  <c r="I41" i="52"/>
  <c r="CH37" i="52"/>
  <c r="ED33" i="52"/>
  <c r="DX33" i="52"/>
  <c r="CT33" i="52"/>
  <c r="CN33" i="52"/>
  <c r="BJ33" i="52"/>
  <c r="BD33" i="52"/>
  <c r="T33" i="52"/>
  <c r="N33" i="52"/>
  <c r="ED32" i="52"/>
  <c r="CT32" i="52"/>
  <c r="BJ32" i="52"/>
  <c r="T32" i="52"/>
  <c r="T27" i="52"/>
  <c r="DO24" i="52"/>
  <c r="DI24" i="52"/>
  <c r="AO24" i="52"/>
  <c r="AI15" i="52" s="1"/>
  <c r="AI24" i="52"/>
  <c r="DO23" i="52"/>
  <c r="DI23" i="52"/>
  <c r="AO23" i="52"/>
  <c r="AI23" i="52"/>
  <c r="EC20" i="52"/>
  <c r="ED19" i="52"/>
  <c r="ED17" i="52"/>
  <c r="EF13" i="52"/>
  <c r="DZ13" i="52"/>
  <c r="CB13" i="52"/>
  <c r="BV13" i="52"/>
  <c r="EF12" i="52"/>
  <c r="DZ12" i="52"/>
  <c r="CB12" i="52"/>
  <c r="BV12" i="52"/>
  <c r="EU3" i="52"/>
  <c r="FC4" i="52" s="1"/>
  <c r="B1" i="52"/>
  <c r="A4" i="52" l="1"/>
  <c r="L4" i="52" s="1"/>
  <c r="DX11" i="52"/>
  <c r="EG23" i="46"/>
  <c r="ED48" i="46"/>
  <c r="EO38" i="46" s="1"/>
  <c r="DS21" i="52"/>
  <c r="J69" i="52"/>
  <c r="A7" i="52" s="1"/>
  <c r="BQ3" i="52" s="1"/>
  <c r="CL69" i="52"/>
  <c r="A9" i="52" s="1"/>
  <c r="BQ5" i="52" s="1"/>
  <c r="EG21" i="52"/>
  <c r="AX69" i="52"/>
  <c r="A8" i="52" s="1"/>
  <c r="BQ4" i="52" s="1"/>
  <c r="DZ69" i="52"/>
  <c r="A10" i="52" s="1"/>
  <c r="BQ6" i="52" s="1"/>
  <c r="EZ4" i="52"/>
  <c r="T59" i="52"/>
  <c r="N60" i="52"/>
  <c r="EW4" i="52"/>
  <c r="FA4" i="52"/>
  <c r="DO15" i="52"/>
  <c r="H60" i="52"/>
  <c r="A3" i="52"/>
  <c r="EX4" i="52"/>
  <c r="FB4" i="52"/>
  <c r="EY4" i="52"/>
  <c r="BZ10" i="49"/>
  <c r="BZ9" i="49"/>
  <c r="BZ8" i="49"/>
  <c r="BZ7" i="49"/>
  <c r="BZ6" i="49"/>
  <c r="BZ5" i="49"/>
  <c r="BZ4" i="49"/>
  <c r="BZ3" i="49"/>
  <c r="BZ2" i="49"/>
  <c r="BZ1" i="49"/>
  <c r="A6" i="52" l="1"/>
  <c r="L6" i="52" s="1"/>
  <c r="L3" i="52"/>
  <c r="BF9" i="52" s="1"/>
  <c r="A5" i="52"/>
  <c r="L5" i="52" s="1"/>
  <c r="A19" i="52"/>
  <c r="T60" i="52"/>
  <c r="Z59" i="52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DJ62" i="51"/>
  <c r="CX62" i="51"/>
  <c r="CL62" i="51"/>
  <c r="BZ62" i="51"/>
  <c r="DL58" i="51"/>
  <c r="DH58" i="51"/>
  <c r="DL52" i="51" s="1"/>
  <c r="CZ58" i="51"/>
  <c r="CV58" i="51"/>
  <c r="CN58" i="51"/>
  <c r="CJ58" i="51"/>
  <c r="CN52" i="51" s="1"/>
  <c r="CB58" i="51"/>
  <c r="BX58" i="51"/>
  <c r="DL57" i="51"/>
  <c r="DH57" i="51"/>
  <c r="CZ57" i="51"/>
  <c r="CV57" i="51"/>
  <c r="CN57" i="51"/>
  <c r="CJ57" i="51"/>
  <c r="CB57" i="51"/>
  <c r="BX57" i="51"/>
  <c r="DD54" i="51"/>
  <c r="CF54" i="51"/>
  <c r="DF50" i="51"/>
  <c r="DB50" i="51"/>
  <c r="CH50" i="51"/>
  <c r="CD50" i="51"/>
  <c r="DF49" i="51"/>
  <c r="DB49" i="51"/>
  <c r="CH49" i="51"/>
  <c r="CD49" i="51"/>
  <c r="BP41" i="51"/>
  <c r="BT41" i="51" s="1"/>
  <c r="AM41" i="51"/>
  <c r="BI28" i="51" s="1"/>
  <c r="BP37" i="51"/>
  <c r="AM37" i="51"/>
  <c r="AF37" i="51"/>
  <c r="AJ37" i="51" s="1"/>
  <c r="C37" i="51"/>
  <c r="R28" i="51" s="1"/>
  <c r="BP33" i="51"/>
  <c r="BQ33" i="51" s="1"/>
  <c r="AM33" i="51"/>
  <c r="AU28" i="51" s="1"/>
  <c r="AF33" i="51"/>
  <c r="AG33" i="51" s="1"/>
  <c r="C33" i="51"/>
  <c r="BP29" i="51"/>
  <c r="AM29" i="51"/>
  <c r="AF29" i="51"/>
  <c r="AG29" i="51" s="1"/>
  <c r="C29" i="51"/>
  <c r="D28" i="51" s="1"/>
  <c r="BB28" i="51"/>
  <c r="AN28" i="51"/>
  <c r="Y28" i="51"/>
  <c r="K28" i="51"/>
  <c r="BP22" i="51"/>
  <c r="AM22" i="51"/>
  <c r="BI9" i="51" s="1"/>
  <c r="BP18" i="51"/>
  <c r="BQ18" i="51" s="1"/>
  <c r="AM18" i="51"/>
  <c r="BB9" i="51" s="1"/>
  <c r="AH18" i="51"/>
  <c r="AF18" i="51"/>
  <c r="AJ18" i="51" s="1"/>
  <c r="C18" i="51"/>
  <c r="R9" i="51" s="1"/>
  <c r="BP14" i="51"/>
  <c r="AM14" i="51"/>
  <c r="AU9" i="51" s="1"/>
  <c r="AF14" i="51"/>
  <c r="C14" i="51"/>
  <c r="K9" i="51" s="1"/>
  <c r="BP10" i="51"/>
  <c r="BQ10" i="51" s="1"/>
  <c r="AM10" i="51"/>
  <c r="AN9" i="51" s="1"/>
  <c r="AF10" i="51"/>
  <c r="C10" i="51"/>
  <c r="D9" i="51" s="1"/>
  <c r="CB9" i="51"/>
  <c r="Y9" i="51"/>
  <c r="CB8" i="51"/>
  <c r="CB7" i="51"/>
  <c r="CB6" i="51"/>
  <c r="A6" i="51"/>
  <c r="AP3" i="51" s="1"/>
  <c r="DA47" i="51" s="1"/>
  <c r="CB5" i="51"/>
  <c r="CB4" i="51"/>
  <c r="A4" i="51"/>
  <c r="I5" i="51" s="1"/>
  <c r="CB3" i="51"/>
  <c r="A3" i="51"/>
  <c r="I4" i="51" s="1"/>
  <c r="CB2" i="51"/>
  <c r="A2" i="51"/>
  <c r="I3" i="51" s="1"/>
  <c r="CC47" i="51" s="1"/>
  <c r="CB1" i="51"/>
  <c r="C1" i="51"/>
  <c r="DJ65" i="50"/>
  <c r="CX65" i="50"/>
  <c r="CL65" i="50"/>
  <c r="BZ65" i="50"/>
  <c r="DJ64" i="50"/>
  <c r="CX64" i="50"/>
  <c r="CL64" i="50"/>
  <c r="BZ64" i="50"/>
  <c r="DJ63" i="50"/>
  <c r="CX63" i="50"/>
  <c r="CL63" i="50"/>
  <c r="BZ63" i="50"/>
  <c r="DL59" i="50"/>
  <c r="DH59" i="50"/>
  <c r="CZ59" i="50"/>
  <c r="CV59" i="50"/>
  <c r="CN59" i="50"/>
  <c r="CJ59" i="50"/>
  <c r="CB59" i="50"/>
  <c r="BX59" i="50"/>
  <c r="DL58" i="50"/>
  <c r="DH58" i="50"/>
  <c r="CZ58" i="50"/>
  <c r="CV58" i="50"/>
  <c r="CN58" i="50"/>
  <c r="CJ58" i="50"/>
  <c r="CB58" i="50"/>
  <c r="BX58" i="50"/>
  <c r="DD57" i="50"/>
  <c r="CF57" i="50"/>
  <c r="DD56" i="50"/>
  <c r="CF56" i="50"/>
  <c r="DD55" i="50"/>
  <c r="CF55" i="50"/>
  <c r="DF51" i="50"/>
  <c r="DB51" i="50"/>
  <c r="A6" i="50" s="1"/>
  <c r="BK3" i="50" s="1"/>
  <c r="CH51" i="50"/>
  <c r="CD51" i="50"/>
  <c r="DF50" i="50"/>
  <c r="DB50" i="50"/>
  <c r="CH50" i="50"/>
  <c r="CD50" i="50"/>
  <c r="BF43" i="50"/>
  <c r="BD43" i="50"/>
  <c r="AY43" i="50"/>
  <c r="AW43" i="50"/>
  <c r="AR43" i="50"/>
  <c r="AP43" i="50"/>
  <c r="BF42" i="50"/>
  <c r="BF41" i="50" s="1"/>
  <c r="BD42" i="50"/>
  <c r="BB41" i="50" s="1"/>
  <c r="BE41" i="50" s="1"/>
  <c r="AY42" i="50"/>
  <c r="AY41" i="50" s="1"/>
  <c r="AW42" i="50"/>
  <c r="AU41" i="50" s="1"/>
  <c r="AX41" i="50" s="1"/>
  <c r="AR42" i="50"/>
  <c r="AR41" i="50" s="1"/>
  <c r="AP42" i="50"/>
  <c r="AN41" i="50" s="1"/>
  <c r="AQ41" i="50" s="1"/>
  <c r="AM41" i="50"/>
  <c r="BI28" i="50" s="1"/>
  <c r="AY39" i="50"/>
  <c r="AW39" i="50"/>
  <c r="AR39" i="50"/>
  <c r="AP39" i="50"/>
  <c r="O39" i="50"/>
  <c r="M39" i="50"/>
  <c r="H39" i="50"/>
  <c r="F39" i="50"/>
  <c r="AY38" i="50"/>
  <c r="AW38" i="50"/>
  <c r="AU37" i="50" s="1"/>
  <c r="AX37" i="50" s="1"/>
  <c r="AR38" i="50"/>
  <c r="AR37" i="50" s="1"/>
  <c r="AP38" i="50"/>
  <c r="AN37" i="50" s="1"/>
  <c r="AQ37" i="50" s="1"/>
  <c r="O38" i="50"/>
  <c r="M38" i="50"/>
  <c r="H38" i="50"/>
  <c r="F38" i="50"/>
  <c r="D37" i="50" s="1"/>
  <c r="G37" i="50" s="1"/>
  <c r="BM37" i="50"/>
  <c r="BI37" i="50"/>
  <c r="BL37" i="50" s="1"/>
  <c r="AY37" i="50"/>
  <c r="AM37" i="50"/>
  <c r="BB28" i="50" s="1"/>
  <c r="O37" i="50"/>
  <c r="K37" i="50"/>
  <c r="N37" i="50" s="1"/>
  <c r="C37" i="50"/>
  <c r="R28" i="50" s="1"/>
  <c r="AR35" i="50"/>
  <c r="AP35" i="50"/>
  <c r="H35" i="50"/>
  <c r="F35" i="50"/>
  <c r="AR34" i="50"/>
  <c r="AP34" i="50"/>
  <c r="H34" i="50"/>
  <c r="F34" i="50"/>
  <c r="D33" i="50" s="1"/>
  <c r="G33" i="50" s="1"/>
  <c r="BM33" i="50"/>
  <c r="BI33" i="50"/>
  <c r="BL33" i="50" s="1"/>
  <c r="BF33" i="50"/>
  <c r="BB33" i="50"/>
  <c r="BE33" i="50" s="1"/>
  <c r="AR33" i="50"/>
  <c r="AM33" i="50"/>
  <c r="AU28" i="50" s="1"/>
  <c r="V33" i="50"/>
  <c r="R33" i="50"/>
  <c r="U33" i="50" s="1"/>
  <c r="C33" i="50"/>
  <c r="K28" i="50" s="1"/>
  <c r="BP29" i="50"/>
  <c r="BM29" i="50"/>
  <c r="BI29" i="50"/>
  <c r="BL29" i="50" s="1"/>
  <c r="BF29" i="50"/>
  <c r="BB29" i="50"/>
  <c r="BE29" i="50" s="1"/>
  <c r="AY29" i="50"/>
  <c r="AU29" i="50"/>
  <c r="AX29" i="50" s="1"/>
  <c r="AM29" i="50"/>
  <c r="AN28" i="50" s="1"/>
  <c r="AF29" i="50"/>
  <c r="AH29" i="50" s="1"/>
  <c r="V29" i="50"/>
  <c r="R29" i="50"/>
  <c r="U29" i="50" s="1"/>
  <c r="O29" i="50"/>
  <c r="K29" i="50"/>
  <c r="N29" i="50" s="1"/>
  <c r="C29" i="50"/>
  <c r="D28" i="50" s="1"/>
  <c r="Y28" i="50"/>
  <c r="BF24" i="50"/>
  <c r="BD24" i="50"/>
  <c r="AY24" i="50"/>
  <c r="AW24" i="50"/>
  <c r="AR24" i="50"/>
  <c r="AP24" i="50"/>
  <c r="BF23" i="50"/>
  <c r="BF22" i="50" s="1"/>
  <c r="BD23" i="50"/>
  <c r="BB22" i="50" s="1"/>
  <c r="BE22" i="50" s="1"/>
  <c r="AY23" i="50"/>
  <c r="AY22" i="50" s="1"/>
  <c r="AW23" i="50"/>
  <c r="AU22" i="50" s="1"/>
  <c r="AX22" i="50" s="1"/>
  <c r="AR23" i="50"/>
  <c r="AR22" i="50" s="1"/>
  <c r="AP23" i="50"/>
  <c r="AN22" i="50" s="1"/>
  <c r="AQ22" i="50" s="1"/>
  <c r="AM22" i="50"/>
  <c r="BI9" i="50" s="1"/>
  <c r="AY20" i="50"/>
  <c r="AW20" i="50"/>
  <c r="AR20" i="50"/>
  <c r="AP20" i="50"/>
  <c r="O20" i="50"/>
  <c r="M20" i="50"/>
  <c r="H20" i="50"/>
  <c r="F20" i="50"/>
  <c r="AY19" i="50"/>
  <c r="AY18" i="50" s="1"/>
  <c r="AW19" i="50"/>
  <c r="AU18" i="50" s="1"/>
  <c r="AX18" i="50" s="1"/>
  <c r="AR19" i="50"/>
  <c r="AP19" i="50"/>
  <c r="O19" i="50"/>
  <c r="O18" i="50" s="1"/>
  <c r="M19" i="50"/>
  <c r="K18" i="50" s="1"/>
  <c r="N18" i="50" s="1"/>
  <c r="H19" i="50"/>
  <c r="F19" i="50"/>
  <c r="D18" i="50" s="1"/>
  <c r="G18" i="50" s="1"/>
  <c r="BM18" i="50"/>
  <c r="BI18" i="50"/>
  <c r="BL18" i="50" s="1"/>
  <c r="AN18" i="50"/>
  <c r="AQ18" i="50" s="1"/>
  <c r="AM18" i="50"/>
  <c r="BB9" i="50" s="1"/>
  <c r="C18" i="50"/>
  <c r="R9" i="50" s="1"/>
  <c r="AR16" i="50"/>
  <c r="AP16" i="50"/>
  <c r="H16" i="50"/>
  <c r="F16" i="50"/>
  <c r="AR15" i="50"/>
  <c r="AP15" i="50"/>
  <c r="H15" i="50"/>
  <c r="H14" i="50" s="1"/>
  <c r="F15" i="50"/>
  <c r="BM14" i="50"/>
  <c r="BI14" i="50"/>
  <c r="BL14" i="50" s="1"/>
  <c r="BF14" i="50"/>
  <c r="BB14" i="50"/>
  <c r="BE14" i="50" s="1"/>
  <c r="AR14" i="50"/>
  <c r="AM14" i="50"/>
  <c r="AU9" i="50" s="1"/>
  <c r="V14" i="50"/>
  <c r="R14" i="50"/>
  <c r="U14" i="50" s="1"/>
  <c r="C14" i="50"/>
  <c r="K9" i="50" s="1"/>
  <c r="BP10" i="50"/>
  <c r="BR10" i="50" s="1"/>
  <c r="BM10" i="50"/>
  <c r="BI10" i="50"/>
  <c r="BL10" i="50" s="1"/>
  <c r="BF10" i="50"/>
  <c r="BB10" i="50"/>
  <c r="BE10" i="50" s="1"/>
  <c r="AY10" i="50"/>
  <c r="AU10" i="50"/>
  <c r="AX10" i="50" s="1"/>
  <c r="AM10" i="50"/>
  <c r="AN9" i="50" s="1"/>
  <c r="AF10" i="50"/>
  <c r="V10" i="50"/>
  <c r="R10" i="50"/>
  <c r="U10" i="50" s="1"/>
  <c r="O10" i="50"/>
  <c r="K10" i="50"/>
  <c r="N10" i="50" s="1"/>
  <c r="C10" i="50"/>
  <c r="D9" i="50" s="1"/>
  <c r="Y9" i="50"/>
  <c r="A4" i="50"/>
  <c r="I5" i="50" s="1"/>
  <c r="C1" i="50"/>
  <c r="DH67" i="49"/>
  <c r="CJ67" i="49"/>
  <c r="DK65" i="49"/>
  <c r="CY65" i="49"/>
  <c r="CM65" i="49"/>
  <c r="CA65" i="49"/>
  <c r="DM59" i="49"/>
  <c r="DI59" i="49"/>
  <c r="DA59" i="49"/>
  <c r="CW59" i="49"/>
  <c r="CO59" i="49"/>
  <c r="CK59" i="49"/>
  <c r="CC59" i="49"/>
  <c r="BY59" i="49"/>
  <c r="DM58" i="49"/>
  <c r="DI58" i="49"/>
  <c r="DA58" i="49"/>
  <c r="CW58" i="49"/>
  <c r="CO58" i="49"/>
  <c r="CK58" i="49"/>
  <c r="CC58" i="49"/>
  <c r="BY58" i="49"/>
  <c r="DE57" i="49"/>
  <c r="CG57" i="49"/>
  <c r="BY53" i="49"/>
  <c r="DG51" i="49"/>
  <c r="DC51" i="49"/>
  <c r="CI51" i="49"/>
  <c r="A3" i="49" s="1"/>
  <c r="AH4" i="49" s="1"/>
  <c r="CE51" i="49"/>
  <c r="DG50" i="49"/>
  <c r="DC50" i="49"/>
  <c r="CI50" i="49"/>
  <c r="CE50" i="49"/>
  <c r="BQ41" i="49"/>
  <c r="BU41" i="49" s="1"/>
  <c r="AM41" i="49"/>
  <c r="BI28" i="49" s="1"/>
  <c r="BQ37" i="49"/>
  <c r="AM37" i="49"/>
  <c r="BB28" i="49" s="1"/>
  <c r="AF37" i="49"/>
  <c r="AG37" i="49" s="1"/>
  <c r="C37" i="49"/>
  <c r="R28" i="49" s="1"/>
  <c r="BQ33" i="49"/>
  <c r="BR33" i="49" s="1"/>
  <c r="AM33" i="49"/>
  <c r="AU28" i="49" s="1"/>
  <c r="AF33" i="49"/>
  <c r="AG33" i="49" s="1"/>
  <c r="C33" i="49"/>
  <c r="K28" i="49" s="1"/>
  <c r="BQ29" i="49"/>
  <c r="AM29" i="49"/>
  <c r="AN28" i="49" s="1"/>
  <c r="AF29" i="49"/>
  <c r="AG29" i="49" s="1"/>
  <c r="C29" i="49"/>
  <c r="D28" i="49" s="1"/>
  <c r="Y28" i="49"/>
  <c r="BF24" i="49"/>
  <c r="BD24" i="49"/>
  <c r="AY24" i="49"/>
  <c r="AW24" i="49"/>
  <c r="AR24" i="49"/>
  <c r="AP24" i="49"/>
  <c r="BF23" i="49"/>
  <c r="BF22" i="49" s="1"/>
  <c r="BD23" i="49"/>
  <c r="BB22" i="49" s="1"/>
  <c r="BE22" i="49" s="1"/>
  <c r="AY23" i="49"/>
  <c r="AY22" i="49" s="1"/>
  <c r="AW23" i="49"/>
  <c r="AU22" i="49" s="1"/>
  <c r="AX22" i="49" s="1"/>
  <c r="AR23" i="49"/>
  <c r="AR22" i="49" s="1"/>
  <c r="AP23" i="49"/>
  <c r="AN22" i="49" s="1"/>
  <c r="AQ22" i="49" s="1"/>
  <c r="AM22" i="49"/>
  <c r="BU21" i="49"/>
  <c r="BI18" i="49"/>
  <c r="BT18" i="49" s="1"/>
  <c r="AM18" i="49"/>
  <c r="BB9" i="49" s="1"/>
  <c r="AF18" i="49"/>
  <c r="AH18" i="49" s="1"/>
  <c r="C18" i="49"/>
  <c r="R9" i="49" s="1"/>
  <c r="BU17" i="49"/>
  <c r="BI14" i="49"/>
  <c r="BQ14" i="49" s="1"/>
  <c r="AM14" i="49"/>
  <c r="AF14" i="49"/>
  <c r="AG14" i="49" s="1"/>
  <c r="C14" i="49"/>
  <c r="K9" i="49" s="1"/>
  <c r="BU13" i="49"/>
  <c r="BI10" i="49"/>
  <c r="BQ10" i="49" s="1"/>
  <c r="AM10" i="49"/>
  <c r="AN9" i="49" s="1"/>
  <c r="AF10" i="49"/>
  <c r="AH10" i="49" s="1"/>
  <c r="C10" i="49"/>
  <c r="D9" i="49" s="1"/>
  <c r="AU9" i="49"/>
  <c r="Y9" i="49"/>
  <c r="C1" i="49"/>
  <c r="DH67" i="48"/>
  <c r="CJ67" i="48"/>
  <c r="DK65" i="48"/>
  <c r="CY65" i="48"/>
  <c r="CM65" i="48"/>
  <c r="CA65" i="48"/>
  <c r="DK64" i="48"/>
  <c r="CY64" i="48"/>
  <c r="CM64" i="48"/>
  <c r="CA64" i="48"/>
  <c r="DK63" i="48"/>
  <c r="CY63" i="48"/>
  <c r="CM63" i="48"/>
  <c r="CA63" i="48"/>
  <c r="DM59" i="48"/>
  <c r="DI59" i="48"/>
  <c r="DM53" i="48" s="1"/>
  <c r="DA59" i="48"/>
  <c r="CW59" i="48"/>
  <c r="CO59" i="48"/>
  <c r="CK59" i="48"/>
  <c r="CC59" i="48"/>
  <c r="BY59" i="48"/>
  <c r="DM58" i="48"/>
  <c r="DI58" i="48"/>
  <c r="DA58" i="48"/>
  <c r="CW58" i="48"/>
  <c r="CO58" i="48"/>
  <c r="CK58" i="48"/>
  <c r="CC58" i="48"/>
  <c r="BY58" i="48"/>
  <c r="DE57" i="48"/>
  <c r="CG57" i="48"/>
  <c r="DE56" i="48"/>
  <c r="CG56" i="48"/>
  <c r="DE55" i="48"/>
  <c r="CG55" i="48"/>
  <c r="DG51" i="48"/>
  <c r="DC51" i="48"/>
  <c r="A6" i="48" s="1"/>
  <c r="AP3" i="48" s="1"/>
  <c r="DB47" i="48" s="1"/>
  <c r="CI51" i="48"/>
  <c r="CE51" i="48"/>
  <c r="A5" i="48" s="1"/>
  <c r="AH6" i="48" s="1"/>
  <c r="DG50" i="48"/>
  <c r="DC50" i="48"/>
  <c r="CI50" i="48"/>
  <c r="CE50" i="48"/>
  <c r="BF43" i="48"/>
  <c r="BD43" i="48"/>
  <c r="AY43" i="48"/>
  <c r="AW43" i="48"/>
  <c r="AR43" i="48"/>
  <c r="AP43" i="48"/>
  <c r="BF42" i="48"/>
  <c r="BF41" i="48" s="1"/>
  <c r="BD42" i="48"/>
  <c r="AY42" i="48"/>
  <c r="AY41" i="48" s="1"/>
  <c r="AW42" i="48"/>
  <c r="AR42" i="48"/>
  <c r="AR41" i="48" s="1"/>
  <c r="AP42" i="48"/>
  <c r="AN41" i="48" s="1"/>
  <c r="AQ41" i="48" s="1"/>
  <c r="BB41" i="48"/>
  <c r="BE41" i="48" s="1"/>
  <c r="AM41" i="48"/>
  <c r="BI28" i="48" s="1"/>
  <c r="AY39" i="48"/>
  <c r="AW39" i="48"/>
  <c r="AR39" i="48"/>
  <c r="AP39" i="48"/>
  <c r="O39" i="48"/>
  <c r="M39" i="48"/>
  <c r="H39" i="48"/>
  <c r="F39" i="48"/>
  <c r="AY38" i="48"/>
  <c r="AY37" i="48" s="1"/>
  <c r="AW38" i="48"/>
  <c r="AR38" i="48"/>
  <c r="AR37" i="48" s="1"/>
  <c r="AP38" i="48"/>
  <c r="AN37" i="48" s="1"/>
  <c r="AQ37" i="48" s="1"/>
  <c r="O38" i="48"/>
  <c r="O37" i="48" s="1"/>
  <c r="M38" i="48"/>
  <c r="H38" i="48"/>
  <c r="F38" i="48"/>
  <c r="D37" i="48" s="1"/>
  <c r="G37" i="48" s="1"/>
  <c r="BN37" i="48"/>
  <c r="BI37" i="48"/>
  <c r="BL37" i="48" s="1"/>
  <c r="AU37" i="48"/>
  <c r="AX37" i="48" s="1"/>
  <c r="AM37" i="48"/>
  <c r="BB28" i="48" s="1"/>
  <c r="K37" i="48"/>
  <c r="N37" i="48" s="1"/>
  <c r="C37" i="48"/>
  <c r="R28" i="48" s="1"/>
  <c r="AR35" i="48"/>
  <c r="AP35" i="48"/>
  <c r="H35" i="48"/>
  <c r="F35" i="48"/>
  <c r="AR34" i="48"/>
  <c r="AR33" i="48" s="1"/>
  <c r="AP34" i="48"/>
  <c r="H34" i="48"/>
  <c r="F34" i="48"/>
  <c r="D33" i="48" s="1"/>
  <c r="G33" i="48" s="1"/>
  <c r="BN33" i="48"/>
  <c r="BI33" i="48"/>
  <c r="BL33" i="48" s="1"/>
  <c r="BF33" i="48"/>
  <c r="BB33" i="48"/>
  <c r="BE33" i="48" s="1"/>
  <c r="AN33" i="48"/>
  <c r="AQ33" i="48" s="1"/>
  <c r="AM33" i="48"/>
  <c r="AU28" i="48" s="1"/>
  <c r="V33" i="48"/>
  <c r="R33" i="48"/>
  <c r="U33" i="48" s="1"/>
  <c r="H33" i="48"/>
  <c r="C33" i="48"/>
  <c r="K28" i="48" s="1"/>
  <c r="BQ29" i="48"/>
  <c r="BN29" i="48"/>
  <c r="BI29" i="48"/>
  <c r="BL29" i="48" s="1"/>
  <c r="BF29" i="48"/>
  <c r="BE29" i="48"/>
  <c r="BB29" i="48"/>
  <c r="AY29" i="48"/>
  <c r="AU29" i="48"/>
  <c r="AX29" i="48" s="1"/>
  <c r="AM29" i="48"/>
  <c r="AN28" i="48" s="1"/>
  <c r="AF29" i="48"/>
  <c r="AH29" i="48" s="1"/>
  <c r="V29" i="48"/>
  <c r="R29" i="48"/>
  <c r="U29" i="48" s="1"/>
  <c r="O29" i="48"/>
  <c r="K29" i="48"/>
  <c r="N29" i="48" s="1"/>
  <c r="C29" i="48"/>
  <c r="D28" i="48" s="1"/>
  <c r="Y28" i="48"/>
  <c r="BF24" i="48"/>
  <c r="BD24" i="48"/>
  <c r="AY24" i="48"/>
  <c r="AW24" i="48"/>
  <c r="AR24" i="48"/>
  <c r="AP24" i="48"/>
  <c r="BF23" i="48"/>
  <c r="BF22" i="48" s="1"/>
  <c r="BD23" i="48"/>
  <c r="BB22" i="48" s="1"/>
  <c r="BE22" i="48" s="1"/>
  <c r="AY23" i="48"/>
  <c r="AY22" i="48" s="1"/>
  <c r="AW23" i="48"/>
  <c r="AR23" i="48"/>
  <c r="AP23" i="48"/>
  <c r="AN22" i="48" s="1"/>
  <c r="AQ22" i="48" s="1"/>
  <c r="AR22" i="48"/>
  <c r="AM22" i="48"/>
  <c r="BU21" i="48"/>
  <c r="AY20" i="48"/>
  <c r="AW20" i="48"/>
  <c r="AR20" i="48"/>
  <c r="AP20" i="48"/>
  <c r="O20" i="48"/>
  <c r="M20" i="48"/>
  <c r="H20" i="48"/>
  <c r="F20" i="48"/>
  <c r="AY19" i="48"/>
  <c r="AY18" i="48" s="1"/>
  <c r="AW19" i="48"/>
  <c r="AU18" i="48" s="1"/>
  <c r="AX18" i="48" s="1"/>
  <c r="AR19" i="48"/>
  <c r="AR18" i="48" s="1"/>
  <c r="AP19" i="48"/>
  <c r="O19" i="48"/>
  <c r="O18" i="48" s="1"/>
  <c r="M19" i="48"/>
  <c r="K18" i="48" s="1"/>
  <c r="N18" i="48" s="1"/>
  <c r="H19" i="48"/>
  <c r="H18" i="48" s="1"/>
  <c r="F19" i="48"/>
  <c r="AN18" i="48"/>
  <c r="AQ18" i="48" s="1"/>
  <c r="AM18" i="48"/>
  <c r="D18" i="48"/>
  <c r="G18" i="48" s="1"/>
  <c r="C18" i="48"/>
  <c r="R9" i="48" s="1"/>
  <c r="BU17" i="48"/>
  <c r="AR16" i="48"/>
  <c r="AP16" i="48"/>
  <c r="H16" i="48"/>
  <c r="F16" i="48"/>
  <c r="AR15" i="48"/>
  <c r="AP15" i="48"/>
  <c r="AN14" i="48" s="1"/>
  <c r="H15" i="48"/>
  <c r="H14" i="48" s="1"/>
  <c r="F15" i="48"/>
  <c r="D14" i="48" s="1"/>
  <c r="G14" i="48" s="1"/>
  <c r="BI14" i="48"/>
  <c r="BQ14" i="48" s="1"/>
  <c r="BF14" i="48"/>
  <c r="BB14" i="48"/>
  <c r="BE14" i="48" s="1"/>
  <c r="AR14" i="48"/>
  <c r="AM14" i="48"/>
  <c r="AU9" i="48" s="1"/>
  <c r="V14" i="48"/>
  <c r="U14" i="48"/>
  <c r="R14" i="48"/>
  <c r="C14" i="48"/>
  <c r="K9" i="48" s="1"/>
  <c r="BU13" i="48"/>
  <c r="BI10" i="48"/>
  <c r="BF10" i="48"/>
  <c r="BB10" i="48"/>
  <c r="BE10" i="48" s="1"/>
  <c r="AY10" i="48"/>
  <c r="AX10" i="48"/>
  <c r="AU10" i="48"/>
  <c r="AM10" i="48"/>
  <c r="AN9" i="48" s="1"/>
  <c r="AF10" i="48"/>
  <c r="V10" i="48"/>
  <c r="R10" i="48"/>
  <c r="U10" i="48" s="1"/>
  <c r="O10" i="48"/>
  <c r="K10" i="48"/>
  <c r="N10" i="48" s="1"/>
  <c r="C10" i="48"/>
  <c r="D9" i="48" s="1"/>
  <c r="BB9" i="48"/>
  <c r="Y9" i="48"/>
  <c r="A3" i="48"/>
  <c r="C1" i="48"/>
  <c r="DX97" i="46"/>
  <c r="CJ97" i="46"/>
  <c r="AV97" i="46"/>
  <c r="H97" i="46"/>
  <c r="DY96" i="46"/>
  <c r="CK96" i="46"/>
  <c r="AW96" i="46"/>
  <c r="I96" i="46"/>
  <c r="DX95" i="46"/>
  <c r="DU89" i="46" s="1"/>
  <c r="CJ95" i="46"/>
  <c r="CG89" i="46" s="1"/>
  <c r="AV95" i="46"/>
  <c r="AS89" i="46" s="1"/>
  <c r="AS81" i="46" s="1"/>
  <c r="H95" i="46"/>
  <c r="E89" i="46" s="1"/>
  <c r="DY94" i="46"/>
  <c r="CK94" i="46"/>
  <c r="AW94" i="46"/>
  <c r="I94" i="46"/>
  <c r="DY93" i="46"/>
  <c r="CK93" i="46"/>
  <c r="AW93" i="46"/>
  <c r="I93" i="46"/>
  <c r="EA89" i="46"/>
  <c r="CM89" i="46"/>
  <c r="AY89" i="46"/>
  <c r="K89" i="46"/>
  <c r="EA88" i="46"/>
  <c r="DU88" i="46"/>
  <c r="CM88" i="46"/>
  <c r="CG88" i="46"/>
  <c r="AY88" i="46"/>
  <c r="AS88" i="46"/>
  <c r="K88" i="46"/>
  <c r="E88" i="46"/>
  <c r="EG87" i="46"/>
  <c r="CS87" i="46"/>
  <c r="BE87" i="46"/>
  <c r="Q87" i="46"/>
  <c r="EH86" i="46"/>
  <c r="CT86" i="46"/>
  <c r="BF86" i="46"/>
  <c r="R86" i="46"/>
  <c r="EG85" i="46"/>
  <c r="ED79" i="46" s="1"/>
  <c r="CS85" i="46"/>
  <c r="CP79" i="46" s="1"/>
  <c r="BE85" i="46"/>
  <c r="BB79" i="46" s="1"/>
  <c r="Q85" i="46"/>
  <c r="N79" i="46" s="1"/>
  <c r="EH84" i="46"/>
  <c r="CT84" i="46"/>
  <c r="BF84" i="46"/>
  <c r="R84" i="46"/>
  <c r="EH83" i="46"/>
  <c r="CT83" i="46"/>
  <c r="BF83" i="46"/>
  <c r="R83" i="46"/>
  <c r="EJ79" i="46"/>
  <c r="CV79" i="46"/>
  <c r="BH79" i="46"/>
  <c r="T79" i="46"/>
  <c r="EJ78" i="46"/>
  <c r="ED78" i="46"/>
  <c r="CV78" i="46"/>
  <c r="CP78" i="46"/>
  <c r="BH78" i="46"/>
  <c r="BB78" i="46"/>
  <c r="T78" i="46"/>
  <c r="N78" i="46"/>
  <c r="B66" i="46"/>
  <c r="H65" i="46"/>
  <c r="N65" i="46" s="1"/>
  <c r="N66" i="46" s="1"/>
  <c r="CW64" i="46"/>
  <c r="CK64" i="46"/>
  <c r="BM64" i="46"/>
  <c r="BA64" i="46"/>
  <c r="AI64" i="46"/>
  <c r="W64" i="46"/>
  <c r="K64" i="46"/>
  <c r="CX63" i="46"/>
  <c r="CL63" i="46"/>
  <c r="BN63" i="46"/>
  <c r="BB63" i="46"/>
  <c r="AJ63" i="46"/>
  <c r="X63" i="46"/>
  <c r="L63" i="46"/>
  <c r="CW62" i="46"/>
  <c r="CK62" i="46"/>
  <c r="CH56" i="46" s="1"/>
  <c r="BM62" i="46"/>
  <c r="BJ56" i="46" s="1"/>
  <c r="BA62" i="46"/>
  <c r="AX56" i="46" s="1"/>
  <c r="AI62" i="46"/>
  <c r="AF56" i="46" s="1"/>
  <c r="W62" i="46"/>
  <c r="T56" i="46" s="1"/>
  <c r="K62" i="46"/>
  <c r="H56" i="46" s="1"/>
  <c r="CX61" i="46"/>
  <c r="CL61" i="46"/>
  <c r="BN61" i="46"/>
  <c r="BB61" i="46"/>
  <c r="AJ61" i="46"/>
  <c r="X61" i="46"/>
  <c r="L61" i="46"/>
  <c r="CX60" i="46"/>
  <c r="CL60" i="46"/>
  <c r="BN60" i="46"/>
  <c r="AJ60" i="46"/>
  <c r="X60" i="46"/>
  <c r="L60" i="46"/>
  <c r="CZ56" i="46"/>
  <c r="CT56" i="46"/>
  <c r="CN56" i="46"/>
  <c r="BP56" i="46"/>
  <c r="BD56" i="46"/>
  <c r="AL56" i="46"/>
  <c r="Z56" i="46"/>
  <c r="N56" i="46"/>
  <c r="CZ55" i="46"/>
  <c r="CT55" i="46"/>
  <c r="CN55" i="46"/>
  <c r="CH55" i="46"/>
  <c r="BP55" i="46"/>
  <c r="BJ55" i="46"/>
  <c r="BD55" i="46"/>
  <c r="AX55" i="46"/>
  <c r="AL55" i="46"/>
  <c r="AF55" i="46"/>
  <c r="Z55" i="46"/>
  <c r="T55" i="46"/>
  <c r="N55" i="46"/>
  <c r="H55" i="46"/>
  <c r="DB54" i="46"/>
  <c r="CF54" i="46"/>
  <c r="BR54" i="46"/>
  <c r="AV54" i="46"/>
  <c r="AC54" i="46"/>
  <c r="F54" i="46"/>
  <c r="DC53" i="46"/>
  <c r="CG53" i="46"/>
  <c r="BS53" i="46"/>
  <c r="AW53" i="46"/>
  <c r="AD53" i="46"/>
  <c r="G53" i="46"/>
  <c r="DB52" i="46"/>
  <c r="CY46" i="46" s="1"/>
  <c r="CF52" i="46"/>
  <c r="CC46" i="46" s="1"/>
  <c r="BR52" i="46"/>
  <c r="BO46" i="46" s="1"/>
  <c r="AV52" i="46"/>
  <c r="AC52" i="46"/>
  <c r="Z46" i="46" s="1"/>
  <c r="F52" i="46"/>
  <c r="C46" i="46" s="1"/>
  <c r="DC51" i="46"/>
  <c r="CG51" i="46"/>
  <c r="BS51" i="46"/>
  <c r="AW51" i="46"/>
  <c r="AD51" i="46"/>
  <c r="G51" i="46"/>
  <c r="DC50" i="46"/>
  <c r="CG50" i="46"/>
  <c r="BS50" i="46"/>
  <c r="AW50" i="46"/>
  <c r="AD50" i="46"/>
  <c r="G50" i="46"/>
  <c r="DE46" i="46"/>
  <c r="CI46" i="46"/>
  <c r="BU46" i="46"/>
  <c r="AY46" i="46"/>
  <c r="AS46" i="46"/>
  <c r="AF46" i="46"/>
  <c r="I46" i="46"/>
  <c r="DE45" i="46"/>
  <c r="CY45" i="46"/>
  <c r="CI45" i="46"/>
  <c r="CC45" i="46"/>
  <c r="BU45" i="46"/>
  <c r="BO45" i="46"/>
  <c r="AY45" i="46"/>
  <c r="AS45" i="46"/>
  <c r="AF45" i="46"/>
  <c r="Z45" i="46"/>
  <c r="I45" i="46"/>
  <c r="C45" i="46"/>
  <c r="CQ44" i="46"/>
  <c r="BG44" i="46"/>
  <c r="Q44" i="46"/>
  <c r="CR43" i="46"/>
  <c r="BH43" i="46"/>
  <c r="R43" i="46"/>
  <c r="DX36" i="46"/>
  <c r="CQ42" i="46"/>
  <c r="CN36" i="46" s="1"/>
  <c r="BG42" i="46"/>
  <c r="BD36" i="46" s="1"/>
  <c r="Q42" i="46"/>
  <c r="N36" i="46" s="1"/>
  <c r="CR41" i="46"/>
  <c r="BH41" i="46"/>
  <c r="R41" i="46"/>
  <c r="CR40" i="46"/>
  <c r="BH40" i="46"/>
  <c r="R40" i="46"/>
  <c r="ED36" i="46"/>
  <c r="CT36" i="46"/>
  <c r="BJ36" i="46"/>
  <c r="T36" i="46"/>
  <c r="ED35" i="46"/>
  <c r="DX35" i="46"/>
  <c r="CT35" i="46"/>
  <c r="CN35" i="46"/>
  <c r="BJ35" i="46"/>
  <c r="BD35" i="46"/>
  <c r="T35" i="46"/>
  <c r="N35" i="46"/>
  <c r="AL34" i="46"/>
  <c r="AM33" i="46"/>
  <c r="AL32" i="46"/>
  <c r="AM31" i="46"/>
  <c r="AM30" i="46"/>
  <c r="AO26" i="46"/>
  <c r="AI26" i="46"/>
  <c r="AO25" i="46"/>
  <c r="AI25" i="46"/>
  <c r="BY24" i="46"/>
  <c r="BZ23" i="46"/>
  <c r="BY22" i="46"/>
  <c r="ED21" i="46"/>
  <c r="BZ21" i="46"/>
  <c r="EC20" i="46"/>
  <c r="DZ14" i="46" s="1"/>
  <c r="BY20" i="46"/>
  <c r="BV14" i="46" s="1"/>
  <c r="ED19" i="46"/>
  <c r="BZ19" i="46"/>
  <c r="ED18" i="46"/>
  <c r="BZ18" i="46"/>
  <c r="EF14" i="46"/>
  <c r="CB14" i="46"/>
  <c r="EF13" i="46"/>
  <c r="DZ13" i="46"/>
  <c r="CB13" i="46"/>
  <c r="BV13" i="46"/>
  <c r="B1" i="46"/>
  <c r="A56" i="45"/>
  <c r="CM55" i="45"/>
  <c r="CA55" i="45"/>
  <c r="A55" i="45"/>
  <c r="CJ53" i="45"/>
  <c r="CW47" i="45"/>
  <c r="A4" i="45" s="1"/>
  <c r="CS47" i="45"/>
  <c r="CL47" i="45"/>
  <c r="CH47" i="45"/>
  <c r="BZ47" i="45"/>
  <c r="BV47" i="45"/>
  <c r="CW46" i="45"/>
  <c r="CS46" i="45"/>
  <c r="CL46" i="45"/>
  <c r="CH46" i="45"/>
  <c r="BZ46" i="45"/>
  <c r="BV46" i="45"/>
  <c r="CN40" i="45"/>
  <c r="CF39" i="45"/>
  <c r="CB39" i="45"/>
  <c r="CF38" i="45"/>
  <c r="CB38" i="45"/>
  <c r="BU34" i="45"/>
  <c r="BI22" i="45"/>
  <c r="BL22" i="45" s="1"/>
  <c r="AF22" i="45"/>
  <c r="BB9" i="45" s="1"/>
  <c r="AC22" i="45"/>
  <c r="BI18" i="45"/>
  <c r="BJ18" i="45" s="1"/>
  <c r="AF18" i="45"/>
  <c r="Y18" i="45"/>
  <c r="Z18" i="45" s="1"/>
  <c r="C18" i="45"/>
  <c r="R9" i="45" s="1"/>
  <c r="BI14" i="45"/>
  <c r="BK14" i="45" s="1"/>
  <c r="AF14" i="45"/>
  <c r="AN9" i="45" s="1"/>
  <c r="Y14" i="45"/>
  <c r="AA14" i="45" s="1"/>
  <c r="C14" i="45"/>
  <c r="K9" i="45" s="1"/>
  <c r="BI10" i="45"/>
  <c r="AF10" i="45"/>
  <c r="AG9" i="45" s="1"/>
  <c r="Y10" i="45"/>
  <c r="C10" i="45"/>
  <c r="D9" i="45" s="1"/>
  <c r="AU9" i="45"/>
  <c r="BU7" i="45"/>
  <c r="BW7" i="45" s="1"/>
  <c r="BU6" i="45"/>
  <c r="BW6" i="45" s="1"/>
  <c r="A6" i="45"/>
  <c r="BU5" i="45"/>
  <c r="BW5" i="45" s="1"/>
  <c r="BU4" i="45"/>
  <c r="BU3" i="45"/>
  <c r="BU2" i="45"/>
  <c r="BU1" i="45"/>
  <c r="BW1" i="45" s="1"/>
  <c r="C1" i="45"/>
  <c r="A56" i="44"/>
  <c r="A55" i="44"/>
  <c r="CU53" i="44"/>
  <c r="CJ53" i="44"/>
  <c r="BX53" i="44"/>
  <c r="CU52" i="44"/>
  <c r="CJ52" i="44"/>
  <c r="BX52" i="44"/>
  <c r="CU51" i="44"/>
  <c r="CJ51" i="44"/>
  <c r="BX51" i="44"/>
  <c r="CW47" i="44"/>
  <c r="CS47" i="44"/>
  <c r="CL47" i="44"/>
  <c r="CH47" i="44"/>
  <c r="CX55" i="44" s="1"/>
  <c r="BZ47" i="44"/>
  <c r="BV47" i="44"/>
  <c r="CW46" i="44"/>
  <c r="CS46" i="44"/>
  <c r="CL46" i="44"/>
  <c r="CH46" i="44"/>
  <c r="BZ46" i="44"/>
  <c r="BV46" i="44"/>
  <c r="CD45" i="44"/>
  <c r="CD44" i="44"/>
  <c r="CD43" i="44"/>
  <c r="CF39" i="44"/>
  <c r="CB39" i="44"/>
  <c r="CF38" i="44"/>
  <c r="CB38" i="44"/>
  <c r="AY24" i="44"/>
  <c r="AW24" i="44"/>
  <c r="AK24" i="44"/>
  <c r="AI24" i="44"/>
  <c r="AY23" i="44"/>
  <c r="AY22" i="44" s="1"/>
  <c r="AW23" i="44"/>
  <c r="AU22" i="44" s="1"/>
  <c r="AX22" i="44" s="1"/>
  <c r="AK23" i="44"/>
  <c r="AK22" i="44" s="1"/>
  <c r="AI23" i="44"/>
  <c r="AF22" i="44"/>
  <c r="BB9" i="44" s="1"/>
  <c r="AC22" i="44"/>
  <c r="AR20" i="44"/>
  <c r="AP20" i="44"/>
  <c r="O20" i="44"/>
  <c r="M20" i="44"/>
  <c r="H20" i="44"/>
  <c r="F20" i="44"/>
  <c r="AR19" i="44"/>
  <c r="AR18" i="44" s="1"/>
  <c r="AP19" i="44"/>
  <c r="AN18" i="44" s="1"/>
  <c r="AQ18" i="44" s="1"/>
  <c r="O19" i="44"/>
  <c r="M19" i="44"/>
  <c r="K18" i="44" s="1"/>
  <c r="N18" i="44" s="1"/>
  <c r="H19" i="44"/>
  <c r="H18" i="44" s="1"/>
  <c r="F19" i="44"/>
  <c r="D18" i="44" s="1"/>
  <c r="BF18" i="44"/>
  <c r="BB18" i="44"/>
  <c r="BE18" i="44" s="1"/>
  <c r="AF18" i="44"/>
  <c r="AU9" i="44" s="1"/>
  <c r="O18" i="44"/>
  <c r="C18" i="44"/>
  <c r="R9" i="44" s="1"/>
  <c r="AK16" i="44"/>
  <c r="AI16" i="44"/>
  <c r="H16" i="44"/>
  <c r="F16" i="44"/>
  <c r="AK15" i="44"/>
  <c r="AI15" i="44"/>
  <c r="AG14" i="44" s="1"/>
  <c r="AJ14" i="44" s="1"/>
  <c r="H15" i="44"/>
  <c r="F15" i="44"/>
  <c r="D14" i="44" s="1"/>
  <c r="AY14" i="44"/>
  <c r="AU14" i="44"/>
  <c r="AX14" i="44" s="1"/>
  <c r="AF14" i="44"/>
  <c r="AN9" i="44" s="1"/>
  <c r="V14" i="44"/>
  <c r="R14" i="44"/>
  <c r="U14" i="44" s="1"/>
  <c r="H14" i="44"/>
  <c r="C14" i="44"/>
  <c r="K9" i="44" s="1"/>
  <c r="BI10" i="44"/>
  <c r="BF10" i="44"/>
  <c r="BB10" i="44"/>
  <c r="BE10" i="44" s="1"/>
  <c r="AR10" i="44"/>
  <c r="AN10" i="44"/>
  <c r="AQ10" i="44" s="1"/>
  <c r="AF10" i="44"/>
  <c r="AG9" i="44" s="1"/>
  <c r="V10" i="44"/>
  <c r="R10" i="44"/>
  <c r="O10" i="44"/>
  <c r="K10" i="44"/>
  <c r="N10" i="44" s="1"/>
  <c r="C10" i="44"/>
  <c r="D9" i="44" s="1"/>
  <c r="A6" i="44"/>
  <c r="C1" i="44"/>
  <c r="J26" i="43"/>
  <c r="J25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J5" i="43"/>
  <c r="D5" i="43"/>
  <c r="J4" i="43"/>
  <c r="D4" i="43"/>
  <c r="J3" i="43"/>
  <c r="D3" i="43"/>
  <c r="AX75" i="46" l="1"/>
  <c r="A8" i="46" s="1"/>
  <c r="BV41" i="45"/>
  <c r="AF33" i="50"/>
  <c r="AH33" i="50" s="1"/>
  <c r="CL41" i="45"/>
  <c r="CO53" i="48"/>
  <c r="A56" i="49"/>
  <c r="AF14" i="50"/>
  <c r="A3" i="50"/>
  <c r="C13" i="6" s="1"/>
  <c r="F13" i="6" s="1"/>
  <c r="AC18" i="45"/>
  <c r="BU29" i="48"/>
  <c r="A4" i="49"/>
  <c r="I5" i="49" s="1"/>
  <c r="A5" i="50"/>
  <c r="C15" i="6" s="1"/>
  <c r="F15" i="6" s="1"/>
  <c r="BQ10" i="50"/>
  <c r="BR10" i="51"/>
  <c r="CT48" i="46"/>
  <c r="AI29" i="48"/>
  <c r="A5" i="49"/>
  <c r="AH6" i="49" s="1"/>
  <c r="BS41" i="49"/>
  <c r="A2" i="50"/>
  <c r="AH3" i="50" s="1"/>
  <c r="BP14" i="50"/>
  <c r="BT14" i="50" s="1"/>
  <c r="BX52" i="51"/>
  <c r="CV52" i="51"/>
  <c r="BI18" i="48"/>
  <c r="BQ33" i="48"/>
  <c r="BR33" i="48" s="1"/>
  <c r="A2" i="49"/>
  <c r="AH3" i="49" s="1"/>
  <c r="BT41" i="49"/>
  <c r="CW53" i="49"/>
  <c r="D14" i="50"/>
  <c r="G14" i="50" s="1"/>
  <c r="AI29" i="50"/>
  <c r="A56" i="50"/>
  <c r="CN53" i="50"/>
  <c r="DL53" i="50"/>
  <c r="BR18" i="51"/>
  <c r="CN48" i="46"/>
  <c r="AL48" i="46"/>
  <c r="DU81" i="46"/>
  <c r="N48" i="46"/>
  <c r="BJ48" i="46"/>
  <c r="CL75" i="46"/>
  <c r="AF38" i="46"/>
  <c r="DE38" i="46"/>
  <c r="BD48" i="46"/>
  <c r="DZ75" i="46"/>
  <c r="A35" i="52"/>
  <c r="A44" i="52"/>
  <c r="A45" i="52" s="1"/>
  <c r="A20" i="52"/>
  <c r="A77" i="52" s="1"/>
  <c r="A76" i="52"/>
  <c r="AF59" i="52"/>
  <c r="Z60" i="52"/>
  <c r="K10" i="45"/>
  <c r="BB10" i="45"/>
  <c r="DX11" i="46"/>
  <c r="J75" i="46"/>
  <c r="A6" i="49"/>
  <c r="AP3" i="49" s="1"/>
  <c r="DB47" i="49" s="1"/>
  <c r="CO53" i="49"/>
  <c r="AJ10" i="50"/>
  <c r="AG29" i="50"/>
  <c r="H33" i="50"/>
  <c r="AJ33" i="50" s="1"/>
  <c r="BP37" i="50"/>
  <c r="BQ37" i="50" s="1"/>
  <c r="AH37" i="51"/>
  <c r="BI14" i="44"/>
  <c r="AG18" i="51"/>
  <c r="AI37" i="51"/>
  <c r="A54" i="51"/>
  <c r="AK14" i="44"/>
  <c r="BM14" i="44" s="1"/>
  <c r="T48" i="46"/>
  <c r="CG81" i="46"/>
  <c r="A55" i="50"/>
  <c r="BX53" i="50"/>
  <c r="CV53" i="50"/>
  <c r="BQ41" i="51"/>
  <c r="CR55" i="45"/>
  <c r="BU38" i="46"/>
  <c r="E81" i="46"/>
  <c r="BK3" i="48"/>
  <c r="AF14" i="48"/>
  <c r="AH14" i="48" s="1"/>
  <c r="BY53" i="48"/>
  <c r="CW53" i="48"/>
  <c r="BR41" i="49"/>
  <c r="AP3" i="50"/>
  <c r="DA47" i="50" s="1"/>
  <c r="AN14" i="50"/>
  <c r="AQ14" i="50" s="1"/>
  <c r="AG37" i="51"/>
  <c r="BR41" i="51"/>
  <c r="G18" i="44"/>
  <c r="Y18" i="44" s="1"/>
  <c r="Z18" i="44" s="1"/>
  <c r="G14" i="44"/>
  <c r="AU14" i="45"/>
  <c r="CX55" i="45"/>
  <c r="Z14" i="45"/>
  <c r="BJ14" i="45"/>
  <c r="BK18" i="45"/>
  <c r="AH29" i="49"/>
  <c r="I3" i="50"/>
  <c r="CC47" i="50" s="1"/>
  <c r="C12" i="6"/>
  <c r="F12" i="6" s="1"/>
  <c r="C14" i="6"/>
  <c r="F14" i="6" s="1"/>
  <c r="C16" i="6"/>
  <c r="F16" i="6" s="1"/>
  <c r="I6" i="48"/>
  <c r="I4" i="50"/>
  <c r="DM53" i="49"/>
  <c r="AH5" i="49"/>
  <c r="AH37" i="49"/>
  <c r="AI37" i="49"/>
  <c r="BM18" i="49"/>
  <c r="BU18" i="49"/>
  <c r="BQ18" i="49"/>
  <c r="BR18" i="49"/>
  <c r="BM10" i="49"/>
  <c r="AH14" i="49"/>
  <c r="U10" i="44"/>
  <c r="Y10" i="44" s="1"/>
  <c r="AA10" i="44" s="1"/>
  <c r="D13" i="6"/>
  <c r="D15" i="6"/>
  <c r="E13" i="6"/>
  <c r="I13" i="6" s="1"/>
  <c r="Y5" i="45"/>
  <c r="I5" i="45"/>
  <c r="BM10" i="44"/>
  <c r="BK14" i="44"/>
  <c r="BJ14" i="44"/>
  <c r="BL10" i="44"/>
  <c r="Y14" i="44"/>
  <c r="BK22" i="45"/>
  <c r="BJ22" i="45"/>
  <c r="A5" i="45"/>
  <c r="T65" i="46"/>
  <c r="AQ14" i="48"/>
  <c r="BR14" i="48" s="1"/>
  <c r="BR18" i="48"/>
  <c r="BQ18" i="48"/>
  <c r="BU18" i="48"/>
  <c r="BM18" i="48"/>
  <c r="AF37" i="48"/>
  <c r="H37" i="48"/>
  <c r="A56" i="48"/>
  <c r="A2" i="48"/>
  <c r="A4" i="48"/>
  <c r="BW2" i="45"/>
  <c r="R10" i="45"/>
  <c r="AC10" i="45" s="1"/>
  <c r="A3" i="45"/>
  <c r="A2" i="45"/>
  <c r="C38" i="46"/>
  <c r="AH4" i="48"/>
  <c r="I4" i="48"/>
  <c r="BT18" i="48"/>
  <c r="AU22" i="48"/>
  <c r="AX22" i="48" s="1"/>
  <c r="BQ22" i="48"/>
  <c r="AF33" i="48"/>
  <c r="AA10" i="45"/>
  <c r="AI10" i="48"/>
  <c r="AH10" i="48"/>
  <c r="AG10" i="48"/>
  <c r="BR10" i="48"/>
  <c r="BQ10" i="48"/>
  <c r="BU10" i="48"/>
  <c r="BM10" i="48"/>
  <c r="AU41" i="48"/>
  <c r="AX41" i="48" s="1"/>
  <c r="BQ41" i="48"/>
  <c r="I4" i="49"/>
  <c r="BK10" i="44"/>
  <c r="BJ10" i="44"/>
  <c r="BI18" i="44"/>
  <c r="BI22" i="44"/>
  <c r="AG22" i="44"/>
  <c r="AJ22" i="44" s="1"/>
  <c r="A4" i="44"/>
  <c r="C19" i="6" s="1"/>
  <c r="F19" i="6" s="1"/>
  <c r="A5" i="44"/>
  <c r="Z10" i="45"/>
  <c r="BK10" i="45"/>
  <c r="BJ10" i="45"/>
  <c r="AB18" i="45"/>
  <c r="AA18" i="45"/>
  <c r="AJ10" i="48"/>
  <c r="BT10" i="48"/>
  <c r="AG14" i="48"/>
  <c r="AJ14" i="48"/>
  <c r="AI14" i="48"/>
  <c r="AF18" i="48"/>
  <c r="BT29" i="48"/>
  <c r="BS29" i="48"/>
  <c r="BR29" i="48"/>
  <c r="BQ37" i="48"/>
  <c r="A55" i="48"/>
  <c r="BS29" i="49"/>
  <c r="BR29" i="49"/>
  <c r="BS29" i="50"/>
  <c r="BT29" i="50"/>
  <c r="BR29" i="50"/>
  <c r="BQ29" i="50"/>
  <c r="BS22" i="51"/>
  <c r="BR22" i="51"/>
  <c r="BT22" i="51"/>
  <c r="BQ22" i="51"/>
  <c r="AJ29" i="48"/>
  <c r="AG18" i="49"/>
  <c r="BS37" i="49"/>
  <c r="BR37" i="49"/>
  <c r="AH5" i="50"/>
  <c r="BT10" i="50"/>
  <c r="BT37" i="50"/>
  <c r="CL41" i="44"/>
  <c r="A3" i="44" s="1"/>
  <c r="H66" i="46"/>
  <c r="AG29" i="48"/>
  <c r="AG10" i="49"/>
  <c r="BM14" i="49"/>
  <c r="AI18" i="49"/>
  <c r="BQ22" i="49"/>
  <c r="AF18" i="50"/>
  <c r="H18" i="50"/>
  <c r="AR18" i="50"/>
  <c r="BP18" i="50"/>
  <c r="BP33" i="50"/>
  <c r="AN33" i="50"/>
  <c r="AQ33" i="50" s="1"/>
  <c r="BM14" i="48"/>
  <c r="AJ18" i="49"/>
  <c r="AI10" i="50"/>
  <c r="AH10" i="50"/>
  <c r="AG10" i="50"/>
  <c r="AJ14" i="50"/>
  <c r="BP41" i="50"/>
  <c r="AH33" i="49"/>
  <c r="BS33" i="49"/>
  <c r="AJ37" i="49"/>
  <c r="A55" i="49"/>
  <c r="AF37" i="50"/>
  <c r="H37" i="50"/>
  <c r="AH10" i="51"/>
  <c r="AG10" i="51"/>
  <c r="AH14" i="51"/>
  <c r="AG14" i="51"/>
  <c r="BR37" i="51"/>
  <c r="BQ37" i="51"/>
  <c r="AH4" i="50"/>
  <c r="AG14" i="50"/>
  <c r="AJ29" i="50"/>
  <c r="BR14" i="51"/>
  <c r="BQ14" i="51"/>
  <c r="AH29" i="51"/>
  <c r="A55" i="51"/>
  <c r="A5" i="51"/>
  <c r="I6" i="51" s="1"/>
  <c r="I6" i="50"/>
  <c r="BS10" i="50"/>
  <c r="AH14" i="50"/>
  <c r="BP22" i="50"/>
  <c r="AG33" i="50"/>
  <c r="BR29" i="51"/>
  <c r="BQ29" i="51"/>
  <c r="AH33" i="51"/>
  <c r="BR33" i="51"/>
  <c r="AI18" i="51"/>
  <c r="BS41" i="51"/>
  <c r="BT33" i="48" l="1"/>
  <c r="BS33" i="48"/>
  <c r="BU33" i="48"/>
  <c r="C9" i="6"/>
  <c r="D9" i="6" s="1"/>
  <c r="CO4" i="46"/>
  <c r="BR37" i="50"/>
  <c r="BM4" i="46"/>
  <c r="BL14" i="44"/>
  <c r="BS37" i="50"/>
  <c r="E15" i="6"/>
  <c r="I15" i="6" s="1"/>
  <c r="AH6" i="50"/>
  <c r="AI14" i="50"/>
  <c r="BT14" i="48"/>
  <c r="E12" i="6"/>
  <c r="I12" i="6" s="1"/>
  <c r="I3" i="49"/>
  <c r="CD47" i="49" s="1"/>
  <c r="BR14" i="50"/>
  <c r="BQ14" i="50"/>
  <c r="AI33" i="50"/>
  <c r="BU14" i="48"/>
  <c r="I6" i="49"/>
  <c r="E16" i="6"/>
  <c r="I16" i="6" s="1"/>
  <c r="BK3" i="49"/>
  <c r="A9" i="46"/>
  <c r="CO5" i="46" s="1"/>
  <c r="A7" i="46"/>
  <c r="CO3" i="46" s="1"/>
  <c r="A10" i="46"/>
  <c r="CO6" i="46" s="1"/>
  <c r="N28" i="46"/>
  <c r="AL59" i="52"/>
  <c r="AF60" i="52"/>
  <c r="A83" i="52"/>
  <c r="A36" i="52"/>
  <c r="A84" i="52" s="1"/>
  <c r="E14" i="6"/>
  <c r="I14" i="6" s="1"/>
  <c r="D14" i="6"/>
  <c r="BS14" i="50"/>
  <c r="AA18" i="44"/>
  <c r="AN10" i="45"/>
  <c r="AB10" i="45"/>
  <c r="D16" i="6"/>
  <c r="D12" i="6"/>
  <c r="C18" i="6"/>
  <c r="D18" i="6" s="1"/>
  <c r="I4" i="44"/>
  <c r="AA4" i="44"/>
  <c r="AC18" i="44"/>
  <c r="Z10" i="44"/>
  <c r="AC10" i="44" s="1"/>
  <c r="E19" i="6"/>
  <c r="I19" i="6" s="1"/>
  <c r="D19" i="6"/>
  <c r="BR41" i="50"/>
  <c r="BT41" i="50"/>
  <c r="BS41" i="50"/>
  <c r="CC67" i="50" s="1"/>
  <c r="BQ41" i="50"/>
  <c r="BT33" i="50"/>
  <c r="BQ33" i="50"/>
  <c r="BS33" i="50"/>
  <c r="BR33" i="50"/>
  <c r="BR37" i="48"/>
  <c r="BU37" i="48"/>
  <c r="BT37" i="48"/>
  <c r="BS37" i="48"/>
  <c r="BS41" i="48"/>
  <c r="BR41" i="48"/>
  <c r="BU41" i="48"/>
  <c r="BT41" i="48"/>
  <c r="AI33" i="48"/>
  <c r="AH33" i="48"/>
  <c r="AG33" i="48"/>
  <c r="AJ33" i="48"/>
  <c r="Y4" i="45"/>
  <c r="I4" i="45"/>
  <c r="BW3" i="45"/>
  <c r="BW4" i="45"/>
  <c r="BL14" i="45" s="1"/>
  <c r="AA14" i="44"/>
  <c r="Z14" i="44"/>
  <c r="BT22" i="49"/>
  <c r="BR22" i="49"/>
  <c r="BU22" i="49"/>
  <c r="BS22" i="49"/>
  <c r="AI18" i="48"/>
  <c r="BX67" i="48" s="1"/>
  <c r="AH18" i="48"/>
  <c r="AG18" i="48"/>
  <c r="AJ18" i="48"/>
  <c r="BM18" i="44"/>
  <c r="BL18" i="44"/>
  <c r="BK18" i="44"/>
  <c r="BJ18" i="44"/>
  <c r="BS22" i="48"/>
  <c r="BR22" i="48"/>
  <c r="BU22" i="48"/>
  <c r="BT22" i="48"/>
  <c r="AJ37" i="50"/>
  <c r="AI37" i="50"/>
  <c r="DM67" i="50" s="1"/>
  <c r="AH37" i="50"/>
  <c r="AG37" i="50"/>
  <c r="AJ18" i="50"/>
  <c r="AG18" i="50"/>
  <c r="AI18" i="50"/>
  <c r="AH18" i="50"/>
  <c r="AA6" i="44"/>
  <c r="I6" i="44"/>
  <c r="AH5" i="48"/>
  <c r="I5" i="48"/>
  <c r="AJ37" i="48"/>
  <c r="AI37" i="48"/>
  <c r="AH37" i="48"/>
  <c r="AG37" i="48"/>
  <c r="Y6" i="45"/>
  <c r="I6" i="45"/>
  <c r="BR22" i="50"/>
  <c r="BT22" i="50"/>
  <c r="BS22" i="50"/>
  <c r="BQ22" i="50"/>
  <c r="BQ18" i="50"/>
  <c r="BT18" i="50"/>
  <c r="BS18" i="50"/>
  <c r="BR18" i="50"/>
  <c r="DA67" i="50"/>
  <c r="I5" i="44"/>
  <c r="AA5" i="44"/>
  <c r="CS43" i="44"/>
  <c r="BM22" i="44"/>
  <c r="BL22" i="44"/>
  <c r="BK22" i="44"/>
  <c r="BJ22" i="44"/>
  <c r="I3" i="45"/>
  <c r="CA35" i="45" s="1"/>
  <c r="Y3" i="45"/>
  <c r="AH3" i="48"/>
  <c r="I3" i="48"/>
  <c r="CD47" i="48" s="1"/>
  <c r="Z65" i="46"/>
  <c r="T66" i="46"/>
  <c r="C10" i="6" l="1"/>
  <c r="F10" i="6" s="1"/>
  <c r="E9" i="6"/>
  <c r="I9" i="6" s="1"/>
  <c r="F9" i="6"/>
  <c r="BM3" i="46"/>
  <c r="DG67" i="50"/>
  <c r="CU67" i="50"/>
  <c r="BM5" i="46"/>
  <c r="C11" i="6"/>
  <c r="E11" i="6" s="1"/>
  <c r="I11" i="6" s="1"/>
  <c r="BM6" i="46"/>
  <c r="C8" i="6"/>
  <c r="E8" i="6" s="1"/>
  <c r="I8" i="6" s="1"/>
  <c r="AI16" i="46"/>
  <c r="A4" i="46" s="1"/>
  <c r="AR59" i="52"/>
  <c r="AL60" i="52"/>
  <c r="CV67" i="48"/>
  <c r="DB67" i="48"/>
  <c r="CA55" i="44"/>
  <c r="CR55" i="44" s="1"/>
  <c r="R14" i="45"/>
  <c r="BL10" i="45"/>
  <c r="BB18" i="45"/>
  <c r="BL18" i="45" s="1"/>
  <c r="F18" i="6"/>
  <c r="E18" i="6"/>
  <c r="I18" i="6" s="1"/>
  <c r="AC14" i="44"/>
  <c r="AB14" i="44" s="1"/>
  <c r="AB10" i="44"/>
  <c r="AB18" i="44"/>
  <c r="CM55" i="44"/>
  <c r="CI67" i="50"/>
  <c r="CO67" i="50"/>
  <c r="DN67" i="48"/>
  <c r="CP67" i="48"/>
  <c r="BW67" i="50"/>
  <c r="CD67" i="48"/>
  <c r="AF65" i="46"/>
  <c r="Z66" i="46"/>
  <c r="E10" i="6" l="1"/>
  <c r="I10" i="6" s="1"/>
  <c r="D10" i="6"/>
  <c r="F8" i="6"/>
  <c r="F11" i="6"/>
  <c r="D11" i="6"/>
  <c r="D8" i="6"/>
  <c r="C5" i="6"/>
  <c r="AN4" i="46"/>
  <c r="L4" i="46"/>
  <c r="AR60" i="52"/>
  <c r="AX59" i="52"/>
  <c r="AC14" i="45"/>
  <c r="AB14" i="45"/>
  <c r="BZ1" i="51"/>
  <c r="CU46" i="51" s="1"/>
  <c r="CG55" i="44"/>
  <c r="BU55" i="44"/>
  <c r="BV41" i="44" s="1"/>
  <c r="A2" i="44" s="1"/>
  <c r="AL65" i="46"/>
  <c r="AF66" i="46"/>
  <c r="F5" i="6" l="1"/>
  <c r="D5" i="6"/>
  <c r="E5" i="6"/>
  <c r="I5" i="6" s="1"/>
  <c r="CD1" i="51"/>
  <c r="BI10" i="51" s="1"/>
  <c r="BI29" i="51" s="1"/>
  <c r="BD59" i="52"/>
  <c r="AX60" i="52"/>
  <c r="BU55" i="45"/>
  <c r="CG55" i="45"/>
  <c r="BZ2" i="51"/>
  <c r="BZ3" i="51" s="1"/>
  <c r="BW46" i="51"/>
  <c r="BX2" i="49"/>
  <c r="CB1" i="49"/>
  <c r="C17" i="6"/>
  <c r="AA3" i="44"/>
  <c r="I3" i="44"/>
  <c r="CA35" i="44" s="1"/>
  <c r="AL66" i="46"/>
  <c r="AR65" i="46"/>
  <c r="BJ59" i="52" l="1"/>
  <c r="BD60" i="52"/>
  <c r="CD2" i="51"/>
  <c r="BB14" i="51" s="1"/>
  <c r="BB33" i="51" s="1"/>
  <c r="BI29" i="49"/>
  <c r="BB14" i="49"/>
  <c r="CB2" i="49"/>
  <c r="BX3" i="49"/>
  <c r="F17" i="6"/>
  <c r="D17" i="6"/>
  <c r="E17" i="6"/>
  <c r="I17" i="6" s="1"/>
  <c r="CD3" i="51"/>
  <c r="R10" i="51" s="1"/>
  <c r="R29" i="51" s="1"/>
  <c r="BZ4" i="51"/>
  <c r="AX65" i="46"/>
  <c r="AR66" i="46"/>
  <c r="AS38" i="46" s="1"/>
  <c r="BJ28" i="46" l="1"/>
  <c r="BP59" i="52"/>
  <c r="BJ60" i="52"/>
  <c r="BX4" i="49"/>
  <c r="CB3" i="49"/>
  <c r="R29" i="49" s="1"/>
  <c r="R10" i="49"/>
  <c r="BB33" i="49"/>
  <c r="BD65" i="46"/>
  <c r="AX66" i="46"/>
  <c r="CD4" i="51"/>
  <c r="BB10" i="51" s="1"/>
  <c r="BB29" i="51" s="1"/>
  <c r="BZ5" i="51"/>
  <c r="DS23" i="46" l="1"/>
  <c r="BP60" i="52"/>
  <c r="BV59" i="52"/>
  <c r="BX5" i="49"/>
  <c r="CB4" i="49"/>
  <c r="BB10" i="49" s="1"/>
  <c r="CD5" i="51"/>
  <c r="BI14" i="51" s="1"/>
  <c r="BZ6" i="51"/>
  <c r="BJ65" i="46"/>
  <c r="BD66" i="46"/>
  <c r="CB59" i="52" l="1"/>
  <c r="BV60" i="52"/>
  <c r="BX6" i="49"/>
  <c r="CB5" i="49"/>
  <c r="BB29" i="49" s="1"/>
  <c r="CD6" i="51"/>
  <c r="R14" i="51" s="1"/>
  <c r="BZ7" i="51"/>
  <c r="BT14" i="49"/>
  <c r="BU14" i="49"/>
  <c r="BR14" i="49"/>
  <c r="BJ66" i="46"/>
  <c r="BP65" i="46"/>
  <c r="BI33" i="51"/>
  <c r="BT14" i="51"/>
  <c r="BS14" i="51"/>
  <c r="CH59" i="52" l="1"/>
  <c r="CB60" i="52"/>
  <c r="CB6" i="49"/>
  <c r="BI33" i="49" s="1"/>
  <c r="BU33" i="49" s="1"/>
  <c r="BX7" i="49"/>
  <c r="BV65" i="46"/>
  <c r="BP66" i="46"/>
  <c r="BT33" i="51"/>
  <c r="BS33" i="51"/>
  <c r="CD7" i="51"/>
  <c r="AU10" i="51" s="1"/>
  <c r="BZ8" i="51"/>
  <c r="R33" i="51"/>
  <c r="AI14" i="51"/>
  <c r="AJ14" i="51"/>
  <c r="CN59" i="52" l="1"/>
  <c r="CH60" i="52"/>
  <c r="BT33" i="49"/>
  <c r="BX8" i="49"/>
  <c r="CB7" i="49"/>
  <c r="BZ9" i="51"/>
  <c r="CD9" i="51" s="1"/>
  <c r="K10" i="51" s="1"/>
  <c r="CD8" i="51"/>
  <c r="BI18" i="51" s="1"/>
  <c r="AU29" i="51"/>
  <c r="BS10" i="51"/>
  <c r="BT10" i="51"/>
  <c r="AJ33" i="51"/>
  <c r="AI33" i="51"/>
  <c r="CB65" i="46"/>
  <c r="BV66" i="46"/>
  <c r="CN60" i="52" l="1"/>
  <c r="CT59" i="52"/>
  <c r="R14" i="49"/>
  <c r="R33" i="49"/>
  <c r="BX9" i="49"/>
  <c r="CB8" i="49"/>
  <c r="BS29" i="51"/>
  <c r="BT29" i="51"/>
  <c r="BS18" i="51"/>
  <c r="DG66" i="51" s="1"/>
  <c r="BI37" i="51"/>
  <c r="BT18" i="51"/>
  <c r="CH65" i="46"/>
  <c r="CB66" i="46"/>
  <c r="CC38" i="46" s="1"/>
  <c r="K29" i="51"/>
  <c r="AI10" i="51"/>
  <c r="AJ10" i="51"/>
  <c r="CN28" i="46" l="1"/>
  <c r="CZ59" i="52"/>
  <c r="CT60" i="52"/>
  <c r="AU10" i="49"/>
  <c r="AU29" i="49"/>
  <c r="AJ33" i="49"/>
  <c r="AI33" i="49"/>
  <c r="CB9" i="49"/>
  <c r="BI37" i="49" s="1"/>
  <c r="BX10" i="49"/>
  <c r="CB10" i="49" s="1"/>
  <c r="AI14" i="49"/>
  <c r="AJ14" i="49"/>
  <c r="AJ29" i="51"/>
  <c r="AI29" i="51"/>
  <c r="CH66" i="46"/>
  <c r="CN65" i="46"/>
  <c r="BT37" i="51"/>
  <c r="BS37" i="51"/>
  <c r="CC66" i="51" s="1"/>
  <c r="CI66" i="51"/>
  <c r="CU66" i="51"/>
  <c r="BW66" i="51"/>
  <c r="DL16" i="46" l="1"/>
  <c r="A3" i="46" s="1"/>
  <c r="A5" i="46" s="1"/>
  <c r="DF59" i="52"/>
  <c r="DL59" i="52" s="1"/>
  <c r="DR59" i="52" s="1"/>
  <c r="DX59" i="52" s="1"/>
  <c r="ED59" i="52" s="1"/>
  <c r="EJ59" i="52" s="1"/>
  <c r="CZ60" i="52"/>
  <c r="K10" i="49"/>
  <c r="K29" i="49"/>
  <c r="BU29" i="49"/>
  <c r="BT29" i="49"/>
  <c r="BU37" i="49"/>
  <c r="BT37" i="49"/>
  <c r="BT10" i="49"/>
  <c r="BR10" i="49"/>
  <c r="BU10" i="49"/>
  <c r="DA66" i="51"/>
  <c r="CT65" i="46"/>
  <c r="CN66" i="46"/>
  <c r="DM66" i="51"/>
  <c r="CO66" i="51"/>
  <c r="L3" i="46" l="1"/>
  <c r="BF9" i="46" s="1"/>
  <c r="A6" i="46"/>
  <c r="C4" i="6"/>
  <c r="AN3" i="46"/>
  <c r="EP59" i="52"/>
  <c r="EP60" i="52" s="1"/>
  <c r="EJ60" i="52"/>
  <c r="DF60" i="52"/>
  <c r="CD67" i="49"/>
  <c r="DB67" i="49"/>
  <c r="AI29" i="49"/>
  <c r="AJ29" i="49"/>
  <c r="AI10" i="49"/>
  <c r="AJ10" i="49"/>
  <c r="CZ65" i="46"/>
  <c r="CT66" i="46"/>
  <c r="R70" i="34"/>
  <c r="S70" i="34"/>
  <c r="T70" i="34"/>
  <c r="R71" i="34"/>
  <c r="S71" i="34"/>
  <c r="T71" i="34"/>
  <c r="R72" i="34"/>
  <c r="S72" i="34"/>
  <c r="T72" i="34"/>
  <c r="R73" i="34"/>
  <c r="S73" i="34"/>
  <c r="T73" i="34"/>
  <c r="R74" i="34"/>
  <c r="S74" i="34"/>
  <c r="T74" i="34"/>
  <c r="R75" i="34"/>
  <c r="S75" i="34"/>
  <c r="T75" i="34"/>
  <c r="R76" i="34"/>
  <c r="S76" i="34"/>
  <c r="T76" i="34"/>
  <c r="R77" i="34"/>
  <c r="S77" i="34"/>
  <c r="T77" i="34"/>
  <c r="R78" i="34"/>
  <c r="S78" i="34"/>
  <c r="T78" i="34"/>
  <c r="R79" i="34"/>
  <c r="S79" i="34"/>
  <c r="T79" i="34"/>
  <c r="R80" i="34"/>
  <c r="S80" i="34"/>
  <c r="T80" i="34"/>
  <c r="R81" i="34"/>
  <c r="S81" i="34"/>
  <c r="T81" i="34"/>
  <c r="R82" i="34"/>
  <c r="S82" i="34"/>
  <c r="T82" i="34"/>
  <c r="R83" i="34"/>
  <c r="S83" i="34"/>
  <c r="T83" i="34"/>
  <c r="R84" i="34"/>
  <c r="S84" i="34"/>
  <c r="T84" i="34"/>
  <c r="R85" i="34"/>
  <c r="S85" i="34"/>
  <c r="T85" i="34"/>
  <c r="R86" i="34"/>
  <c r="S86" i="34"/>
  <c r="T86" i="34"/>
  <c r="S69" i="34"/>
  <c r="T69" i="34"/>
  <c r="R69" i="34"/>
  <c r="T68" i="34"/>
  <c r="R48" i="34"/>
  <c r="S48" i="34"/>
  <c r="T48" i="34"/>
  <c r="R49" i="34"/>
  <c r="S49" i="34"/>
  <c r="T49" i="34"/>
  <c r="R50" i="34"/>
  <c r="S50" i="34"/>
  <c r="T50" i="34"/>
  <c r="R51" i="34"/>
  <c r="S51" i="34"/>
  <c r="T51" i="34"/>
  <c r="R52" i="34"/>
  <c r="S52" i="34"/>
  <c r="T52" i="34"/>
  <c r="R53" i="34"/>
  <c r="S53" i="34"/>
  <c r="T53" i="34"/>
  <c r="R54" i="34"/>
  <c r="S54" i="34"/>
  <c r="T54" i="34"/>
  <c r="R55" i="34"/>
  <c r="S55" i="34"/>
  <c r="T55" i="34"/>
  <c r="R56" i="34"/>
  <c r="S56" i="34"/>
  <c r="T56" i="34"/>
  <c r="R57" i="34"/>
  <c r="S57" i="34"/>
  <c r="T57" i="34"/>
  <c r="R58" i="34"/>
  <c r="S58" i="34"/>
  <c r="T58" i="34"/>
  <c r="R59" i="34"/>
  <c r="S59" i="34"/>
  <c r="T59" i="34"/>
  <c r="R60" i="34"/>
  <c r="S60" i="34"/>
  <c r="T60" i="34"/>
  <c r="R61" i="34"/>
  <c r="S61" i="34"/>
  <c r="T61" i="34"/>
  <c r="R62" i="34"/>
  <c r="S62" i="34"/>
  <c r="T62" i="34"/>
  <c r="R63" i="34"/>
  <c r="S63" i="34"/>
  <c r="T63" i="34"/>
  <c r="R64" i="34"/>
  <c r="S64" i="34"/>
  <c r="T64" i="34"/>
  <c r="S47" i="34"/>
  <c r="T47" i="34"/>
  <c r="R47" i="34"/>
  <c r="T46" i="34"/>
  <c r="R68" i="34"/>
  <c r="R46" i="34"/>
  <c r="R24" i="34"/>
  <c r="R2" i="34"/>
  <c r="R26" i="34"/>
  <c r="S26" i="34"/>
  <c r="T26" i="34"/>
  <c r="R27" i="34"/>
  <c r="S27" i="34"/>
  <c r="T27" i="34"/>
  <c r="R28" i="34"/>
  <c r="S28" i="34"/>
  <c r="T28" i="34"/>
  <c r="R29" i="34"/>
  <c r="S29" i="34"/>
  <c r="T29" i="34"/>
  <c r="R30" i="34"/>
  <c r="S30" i="34"/>
  <c r="T30" i="34"/>
  <c r="R31" i="34"/>
  <c r="S31" i="34"/>
  <c r="T31" i="34"/>
  <c r="R32" i="34"/>
  <c r="S32" i="34"/>
  <c r="T32" i="34"/>
  <c r="R33" i="34"/>
  <c r="S33" i="34"/>
  <c r="T33" i="34"/>
  <c r="R34" i="34"/>
  <c r="S34" i="34"/>
  <c r="T34" i="34"/>
  <c r="R35" i="34"/>
  <c r="S35" i="34"/>
  <c r="T35" i="34"/>
  <c r="R36" i="34"/>
  <c r="S36" i="34"/>
  <c r="T36" i="34"/>
  <c r="R37" i="34"/>
  <c r="S37" i="34"/>
  <c r="T37" i="34"/>
  <c r="R38" i="34"/>
  <c r="S38" i="34"/>
  <c r="T38" i="34"/>
  <c r="R39" i="34"/>
  <c r="S39" i="34"/>
  <c r="T39" i="34"/>
  <c r="R40" i="34"/>
  <c r="S40" i="34"/>
  <c r="T40" i="34"/>
  <c r="R41" i="34"/>
  <c r="S41" i="34"/>
  <c r="T41" i="34"/>
  <c r="R42" i="34"/>
  <c r="S42" i="34"/>
  <c r="T42" i="34"/>
  <c r="S25" i="34"/>
  <c r="T25" i="34"/>
  <c r="R25" i="34"/>
  <c r="T24" i="34"/>
  <c r="R4" i="34"/>
  <c r="S4" i="34"/>
  <c r="T4" i="34"/>
  <c r="R5" i="34"/>
  <c r="S5" i="34"/>
  <c r="T5" i="34"/>
  <c r="R6" i="34"/>
  <c r="S6" i="34"/>
  <c r="T6" i="34"/>
  <c r="R7" i="34"/>
  <c r="S7" i="34"/>
  <c r="T7" i="34"/>
  <c r="R8" i="34"/>
  <c r="S8" i="34"/>
  <c r="T8" i="34"/>
  <c r="R9" i="34"/>
  <c r="S9" i="34"/>
  <c r="T9" i="34"/>
  <c r="R10" i="34"/>
  <c r="S10" i="34"/>
  <c r="T10" i="34"/>
  <c r="R11" i="34"/>
  <c r="S11" i="34"/>
  <c r="T11" i="34"/>
  <c r="R12" i="34"/>
  <c r="S12" i="34"/>
  <c r="T12" i="34"/>
  <c r="R13" i="34"/>
  <c r="S13" i="34"/>
  <c r="T13" i="34"/>
  <c r="R14" i="34"/>
  <c r="S14" i="34"/>
  <c r="T14" i="34"/>
  <c r="R15" i="34"/>
  <c r="S15" i="34"/>
  <c r="T15" i="34"/>
  <c r="R16" i="34"/>
  <c r="S16" i="34"/>
  <c r="T16" i="34"/>
  <c r="R17" i="34"/>
  <c r="S17" i="34"/>
  <c r="T17" i="34"/>
  <c r="R18" i="34"/>
  <c r="S18" i="34"/>
  <c r="T18" i="34"/>
  <c r="R19" i="34"/>
  <c r="S19" i="34"/>
  <c r="T19" i="34"/>
  <c r="R20" i="34"/>
  <c r="S20" i="34"/>
  <c r="T20" i="34"/>
  <c r="S3" i="34"/>
  <c r="T3" i="34"/>
  <c r="R3" i="34"/>
  <c r="T2" i="34"/>
  <c r="C6" i="6" l="1"/>
  <c r="AN5" i="46"/>
  <c r="L5" i="46"/>
  <c r="F4" i="6"/>
  <c r="E4" i="6"/>
  <c r="I4" i="6" s="1"/>
  <c r="D4" i="6"/>
  <c r="C7" i="6"/>
  <c r="AN6" i="46"/>
  <c r="L6" i="46"/>
  <c r="DL60" i="52"/>
  <c r="BX67" i="49"/>
  <c r="CV67" i="49"/>
  <c r="CP67" i="49"/>
  <c r="DN67" i="49"/>
  <c r="DF65" i="46"/>
  <c r="DL65" i="46" s="1"/>
  <c r="CZ66" i="46"/>
  <c r="F7" i="6" l="1"/>
  <c r="E7" i="6"/>
  <c r="I7" i="6" s="1"/>
  <c r="D7" i="6"/>
  <c r="F6" i="6"/>
  <c r="D6" i="6"/>
  <c r="E6" i="6"/>
  <c r="I6" i="6" s="1"/>
  <c r="DR65" i="46"/>
  <c r="DL66" i="46"/>
  <c r="DF66" i="46"/>
  <c r="DX65" i="46" l="1"/>
  <c r="ED65" i="46" s="1"/>
  <c r="EJ65" i="46" s="1"/>
  <c r="DR66" i="46"/>
  <c r="DX48" i="46" s="1"/>
  <c r="DM38" i="46" s="1"/>
  <c r="DR60" i="52"/>
  <c r="ED28" i="46" l="1"/>
  <c r="EP65" i="46"/>
  <c r="EP66" i="46" s="1"/>
  <c r="EJ66" i="46"/>
  <c r="ED60" i="52"/>
  <c r="DX60" i="52"/>
  <c r="DX66" i="46" l="1"/>
  <c r="ED66" i="46"/>
</calcChain>
</file>

<file path=xl/sharedStrings.xml><?xml version="1.0" encoding="utf-8"?>
<sst xmlns="http://schemas.openxmlformats.org/spreadsheetml/2006/main" count="923" uniqueCount="264">
  <si>
    <t>順位</t>
    <rPh sb="0" eb="2">
      <t>ジュンイ</t>
    </rPh>
    <phoneticPr fontId="2"/>
  </si>
  <si>
    <t>中島</t>
    <rPh sb="0" eb="2">
      <t>ナカジマ</t>
    </rPh>
    <phoneticPr fontId="2"/>
  </si>
  <si>
    <t>寺井</t>
    <rPh sb="0" eb="2">
      <t>テライ</t>
    </rPh>
    <phoneticPr fontId="2"/>
  </si>
  <si>
    <t>美川</t>
    <rPh sb="0" eb="2">
      <t>ミカワ</t>
    </rPh>
    <phoneticPr fontId="2"/>
  </si>
  <si>
    <t>北星</t>
    <rPh sb="0" eb="2">
      <t>ホクセイ</t>
    </rPh>
    <phoneticPr fontId="2"/>
  </si>
  <si>
    <t>南部</t>
    <rPh sb="0" eb="2">
      <t>ナンブ</t>
    </rPh>
    <phoneticPr fontId="2"/>
  </si>
  <si>
    <t>笠間</t>
    <rPh sb="0" eb="2">
      <t>カサマ</t>
    </rPh>
    <phoneticPr fontId="2"/>
  </si>
  <si>
    <t>丸内</t>
    <rPh sb="0" eb="2">
      <t>マルノウチ</t>
    </rPh>
    <phoneticPr fontId="2"/>
  </si>
  <si>
    <t>松任</t>
    <rPh sb="0" eb="2">
      <t>マットウ</t>
    </rPh>
    <phoneticPr fontId="2"/>
  </si>
  <si>
    <t>松陽</t>
    <rPh sb="0" eb="2">
      <t>ショウヨウ</t>
    </rPh>
    <phoneticPr fontId="2"/>
  </si>
  <si>
    <t>野々市</t>
    <rPh sb="0" eb="3">
      <t>ノノイチ</t>
    </rPh>
    <phoneticPr fontId="2"/>
  </si>
  <si>
    <t>北辰</t>
    <rPh sb="0" eb="2">
      <t>ホクシン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</si>
  <si>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</si>
  <si>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</si>
  <si>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</si>
  <si>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津幡南</t>
    <rPh sb="0" eb="2">
      <t>ツバタ</t>
    </rPh>
    <rPh sb="2" eb="3">
      <t>ミナミ</t>
    </rPh>
    <phoneticPr fontId="2"/>
  </si>
  <si>
    <t>北鳴</t>
    <rPh sb="0" eb="1">
      <t>ホク</t>
    </rPh>
    <rPh sb="1" eb="2">
      <t>メイ</t>
    </rPh>
    <phoneticPr fontId="2"/>
  </si>
  <si>
    <t>高岡</t>
    <rPh sb="0" eb="2">
      <t>タカオカ</t>
    </rPh>
    <phoneticPr fontId="2"/>
  </si>
  <si>
    <t>泉</t>
    <rPh sb="0" eb="1">
      <t>イズミ</t>
    </rPh>
    <phoneticPr fontId="2"/>
  </si>
  <si>
    <t>内灘</t>
    <rPh sb="0" eb="2">
      <t>ウチナダ</t>
    </rPh>
    <phoneticPr fontId="2"/>
  </si>
  <si>
    <t>野田</t>
    <rPh sb="0" eb="2">
      <t>ノダ</t>
    </rPh>
    <phoneticPr fontId="2"/>
  </si>
  <si>
    <t>森本</t>
    <rPh sb="0" eb="2">
      <t>モリモト</t>
    </rPh>
    <phoneticPr fontId="2"/>
  </si>
  <si>
    <t>浅野川</t>
    <rPh sb="0" eb="2">
      <t>アサノ</t>
    </rPh>
    <rPh sb="2" eb="3">
      <t>ガワ</t>
    </rPh>
    <phoneticPr fontId="2"/>
  </si>
  <si>
    <t>附属</t>
    <rPh sb="0" eb="2">
      <t>フゾク</t>
    </rPh>
    <phoneticPr fontId="2"/>
  </si>
  <si>
    <t>星稜</t>
    <rPh sb="0" eb="1">
      <t>セイ</t>
    </rPh>
    <rPh sb="1" eb="2">
      <t>リョウ</t>
    </rPh>
    <phoneticPr fontId="2"/>
  </si>
  <si>
    <t>城南</t>
    <rPh sb="0" eb="2">
      <t>ジョウナン</t>
    </rPh>
    <phoneticPr fontId="2"/>
  </si>
  <si>
    <t>高松</t>
    <rPh sb="0" eb="2">
      <t>タカマツ</t>
    </rPh>
    <phoneticPr fontId="2"/>
  </si>
  <si>
    <t>港</t>
    <rPh sb="0" eb="1">
      <t>ミナト</t>
    </rPh>
    <phoneticPr fontId="2"/>
  </si>
  <si>
    <t>長田</t>
    <rPh sb="0" eb="2">
      <t>ナガタ</t>
    </rPh>
    <phoneticPr fontId="2"/>
  </si>
  <si>
    <t>鳴和</t>
    <rPh sb="0" eb="2">
      <t>ナルワ</t>
    </rPh>
    <phoneticPr fontId="2"/>
  </si>
  <si>
    <t>西南部</t>
    <rPh sb="0" eb="3">
      <t>セイナンブ</t>
    </rPh>
    <phoneticPr fontId="2"/>
  </si>
  <si>
    <t>大徳</t>
    <rPh sb="0" eb="2">
      <t>ダイトク</t>
    </rPh>
    <phoneticPr fontId="2"/>
  </si>
  <si>
    <t>緑</t>
    <rPh sb="0" eb="1">
      <t>ミドリ</t>
    </rPh>
    <phoneticPr fontId="2"/>
  </si>
  <si>
    <t>兼六</t>
    <rPh sb="0" eb="2">
      <t>ケンロク</t>
    </rPh>
    <phoneticPr fontId="2"/>
  </si>
  <si>
    <t>高尾台</t>
    <rPh sb="0" eb="3">
      <t>タカオダイ</t>
    </rPh>
    <phoneticPr fontId="2"/>
  </si>
  <si>
    <t>額</t>
    <rPh sb="0" eb="1">
      <t>ヌカ</t>
    </rPh>
    <phoneticPr fontId="2"/>
  </si>
  <si>
    <t>紫錦台</t>
    <rPh sb="0" eb="1">
      <t>シ</t>
    </rPh>
    <rPh sb="1" eb="2">
      <t>キン</t>
    </rPh>
    <rPh sb="2" eb="3">
      <t>ダイ</t>
    </rPh>
    <phoneticPr fontId="2"/>
  </si>
  <si>
    <t>河北郡</t>
    <rPh sb="0" eb="3">
      <t>カホクグン</t>
    </rPh>
    <phoneticPr fontId="2"/>
  </si>
  <si>
    <t>金沢市</t>
    <rPh sb="0" eb="3">
      <t>カナザワシ</t>
    </rPh>
    <phoneticPr fontId="2"/>
  </si>
  <si>
    <t>津幡町</t>
    <rPh sb="0" eb="3">
      <t>ツバタマチ</t>
    </rPh>
    <phoneticPr fontId="2"/>
  </si>
  <si>
    <t>内灘町</t>
    <rPh sb="0" eb="3">
      <t>ウチナダマチ</t>
    </rPh>
    <phoneticPr fontId="2"/>
  </si>
  <si>
    <t>学校名</t>
    <rPh sb="0" eb="3">
      <t>ガッコウメイ</t>
    </rPh>
    <phoneticPr fontId="2"/>
  </si>
  <si>
    <t>郡市名</t>
    <rPh sb="0" eb="1">
      <t>グン</t>
    </rPh>
    <rPh sb="1" eb="2">
      <t>シ</t>
    </rPh>
    <rPh sb="2" eb="3">
      <t>メイ</t>
    </rPh>
    <phoneticPr fontId="2"/>
  </si>
  <si>
    <t>～立など</t>
    <rPh sb="1" eb="2">
      <t>リツ</t>
    </rPh>
    <phoneticPr fontId="2"/>
  </si>
  <si>
    <t>能登ブロック</t>
    <rPh sb="0" eb="2">
      <t>ノト</t>
    </rPh>
    <phoneticPr fontId="2"/>
  </si>
  <si>
    <t>布水</t>
    <rPh sb="0" eb="2">
      <t>フスイ</t>
    </rPh>
    <phoneticPr fontId="2"/>
  </si>
  <si>
    <t>光野</t>
    <rPh sb="0" eb="1">
      <t>ヒカリ</t>
    </rPh>
    <rPh sb="1" eb="2">
      <t>ノ</t>
    </rPh>
    <phoneticPr fontId="2"/>
  </si>
  <si>
    <t>小松市</t>
    <rPh sb="0" eb="3">
      <t>コマツシ</t>
    </rPh>
    <phoneticPr fontId="2"/>
  </si>
  <si>
    <t>七尾市</t>
    <rPh sb="0" eb="3">
      <t>ナナオシ</t>
    </rPh>
    <phoneticPr fontId="2"/>
  </si>
  <si>
    <t>羽咋郡</t>
    <rPh sb="0" eb="3">
      <t>ハクイグン</t>
    </rPh>
    <phoneticPr fontId="2"/>
  </si>
  <si>
    <t>鹿島郡</t>
    <rPh sb="0" eb="3">
      <t>カシマグン</t>
    </rPh>
    <phoneticPr fontId="2"/>
  </si>
  <si>
    <t>くじ引き</t>
    <rPh sb="2" eb="3">
      <t>ビ</t>
    </rPh>
    <phoneticPr fontId="2"/>
  </si>
  <si>
    <t>代表</t>
    <rPh sb="0" eb="2">
      <t>ダイヒョウ</t>
    </rPh>
    <phoneticPr fontId="2"/>
  </si>
  <si>
    <t>能登地区</t>
    <rPh sb="0" eb="2">
      <t>ノト</t>
    </rPh>
    <rPh sb="2" eb="4">
      <t>チク</t>
    </rPh>
    <phoneticPr fontId="2"/>
  </si>
  <si>
    <t>－</t>
    <phoneticPr fontId="2"/>
  </si>
  <si>
    <t>ブロック</t>
    <phoneticPr fontId="2"/>
  </si>
  <si>
    <t>志賀町</t>
    <rPh sb="0" eb="3">
      <t>シカマチ</t>
    </rPh>
    <phoneticPr fontId="2"/>
  </si>
  <si>
    <t>かほく市</t>
    <rPh sb="3" eb="4">
      <t>シ</t>
    </rPh>
    <phoneticPr fontId="2"/>
  </si>
  <si>
    <t>津幡</t>
    <rPh sb="0" eb="2">
      <t>ツバタ</t>
    </rPh>
    <phoneticPr fontId="2"/>
  </si>
  <si>
    <t>金沢錦丘</t>
    <rPh sb="0" eb="2">
      <t>カナザワ</t>
    </rPh>
    <rPh sb="2" eb="3">
      <t>ニシキ</t>
    </rPh>
    <rPh sb="3" eb="4">
      <t>オカ</t>
    </rPh>
    <phoneticPr fontId="2"/>
  </si>
  <si>
    <t>石川県</t>
    <rPh sb="0" eb="3">
      <t>イシカワケン</t>
    </rPh>
    <phoneticPr fontId="2"/>
  </si>
  <si>
    <t>白山市</t>
    <rPh sb="0" eb="3">
      <t>ハクサンシ</t>
    </rPh>
    <phoneticPr fontId="2"/>
  </si>
  <si>
    <t>能美市</t>
    <rPh sb="0" eb="2">
      <t>ノミ</t>
    </rPh>
    <rPh sb="2" eb="3">
      <t>シ</t>
    </rPh>
    <phoneticPr fontId="2"/>
  </si>
  <si>
    <t>能美市</t>
    <rPh sb="0" eb="3">
      <t>ノミシ</t>
    </rPh>
    <phoneticPr fontId="2"/>
  </si>
  <si>
    <t>中能登町</t>
    <rPh sb="0" eb="1">
      <t>ナカ</t>
    </rPh>
    <rPh sb="1" eb="4">
      <t>ノトチョウ</t>
    </rPh>
    <phoneticPr fontId="2"/>
  </si>
  <si>
    <t>宝達志水町</t>
    <rPh sb="0" eb="2">
      <t>ホウダツ</t>
    </rPh>
    <rPh sb="2" eb="5">
      <t>シミズチョウ</t>
    </rPh>
    <phoneticPr fontId="2"/>
  </si>
  <si>
    <t>北加賀ブロック</t>
    <rPh sb="0" eb="1">
      <t>キタ</t>
    </rPh>
    <rPh sb="1" eb="3">
      <t>カガ</t>
    </rPh>
    <phoneticPr fontId="2"/>
  </si>
  <si>
    <t>南加賀ブロック</t>
    <rPh sb="0" eb="1">
      <t>ナン</t>
    </rPh>
    <rPh sb="1" eb="3">
      <t>カガ</t>
    </rPh>
    <phoneticPr fontId="2"/>
  </si>
  <si>
    <t>北加賀</t>
    <rPh sb="0" eb="1">
      <t>キタ</t>
    </rPh>
    <rPh sb="1" eb="3">
      <t>カガ</t>
    </rPh>
    <phoneticPr fontId="2"/>
  </si>
  <si>
    <t>南加賀</t>
    <rPh sb="0" eb="1">
      <t>ミナミ</t>
    </rPh>
    <rPh sb="1" eb="3">
      <t>カガ</t>
    </rPh>
    <phoneticPr fontId="2"/>
  </si>
  <si>
    <t>志賀</t>
    <rPh sb="0" eb="2">
      <t>シガ</t>
    </rPh>
    <phoneticPr fontId="2"/>
  </si>
  <si>
    <t>北陸学院</t>
    <rPh sb="0" eb="2">
      <t>ホクリク</t>
    </rPh>
    <rPh sb="2" eb="4">
      <t>ガクイン</t>
    </rPh>
    <phoneticPr fontId="2"/>
  </si>
  <si>
    <t>金石</t>
    <rPh sb="0" eb="1">
      <t>キン</t>
    </rPh>
    <rPh sb="1" eb="2">
      <t>イシ</t>
    </rPh>
    <phoneticPr fontId="2"/>
  </si>
  <si>
    <t>金沢大学人間社会学域学校教育学類</t>
    <rPh sb="0" eb="2">
      <t>カナザワ</t>
    </rPh>
    <rPh sb="2" eb="4">
      <t>ダイガク</t>
    </rPh>
    <rPh sb="4" eb="6">
      <t>ニンゲン</t>
    </rPh>
    <rPh sb="6" eb="9">
      <t>シャカイガク</t>
    </rPh>
    <rPh sb="9" eb="10">
      <t>イキ</t>
    </rPh>
    <rPh sb="10" eb="12">
      <t>ガッコウ</t>
    </rPh>
    <rPh sb="12" eb="15">
      <t>キョウイクガク</t>
    </rPh>
    <rPh sb="15" eb="16">
      <t>タグイ</t>
    </rPh>
    <phoneticPr fontId="2"/>
  </si>
  <si>
    <t>第3代表決定戦</t>
    <rPh sb="0" eb="1">
      <t>ダイ</t>
    </rPh>
    <rPh sb="2" eb="4">
      <t>ダイヒョウ</t>
    </rPh>
    <rPh sb="4" eb="7">
      <t>ケッテイセン</t>
    </rPh>
    <phoneticPr fontId="2"/>
  </si>
  <si>
    <t>金沢大学</t>
    <rPh sb="0" eb="2">
      <t>カナザワ</t>
    </rPh>
    <rPh sb="2" eb="4">
      <t>ダイガク</t>
    </rPh>
    <phoneticPr fontId="2"/>
  </si>
  <si>
    <t>辰口</t>
    <rPh sb="0" eb="2">
      <t>タツノクチ</t>
    </rPh>
    <phoneticPr fontId="2"/>
  </si>
  <si>
    <t>七尾東部</t>
    <rPh sb="0" eb="2">
      <t>ナナオ</t>
    </rPh>
    <rPh sb="2" eb="4">
      <t>トウブ</t>
    </rPh>
    <phoneticPr fontId="2"/>
  </si>
  <si>
    <t>野々市市</t>
    <rPh sb="0" eb="3">
      <t>ノノイチ</t>
    </rPh>
    <rPh sb="3" eb="4">
      <t>シ</t>
    </rPh>
    <phoneticPr fontId="2"/>
  </si>
  <si>
    <t>優勝：</t>
    <rPh sb="0" eb="2">
      <t>ユウショウ</t>
    </rPh>
    <phoneticPr fontId="2"/>
  </si>
  <si>
    <t>清泉</t>
    <rPh sb="0" eb="1">
      <t>キヨシ</t>
    </rPh>
    <rPh sb="1" eb="2">
      <t>イズミ</t>
    </rPh>
    <phoneticPr fontId="2"/>
  </si>
  <si>
    <t>輪島</t>
    <rPh sb="0" eb="2">
      <t>ワジマ</t>
    </rPh>
    <phoneticPr fontId="2"/>
  </si>
  <si>
    <t>輪島市</t>
    <rPh sb="0" eb="3">
      <t>ワジマシ</t>
    </rPh>
    <phoneticPr fontId="2"/>
  </si>
  <si>
    <t>根上</t>
    <rPh sb="0" eb="2">
      <t>ネアガリ</t>
    </rPh>
    <phoneticPr fontId="2"/>
  </si>
  <si>
    <t>中能登</t>
    <rPh sb="0" eb="3">
      <t>ナカノト</t>
    </rPh>
    <phoneticPr fontId="2"/>
  </si>
  <si>
    <t>審判員</t>
    <rPh sb="0" eb="3">
      <t>シンパンイン</t>
    </rPh>
    <phoneticPr fontId="2"/>
  </si>
  <si>
    <t>マッチ</t>
    <phoneticPr fontId="2"/>
  </si>
  <si>
    <t>記録</t>
    <rPh sb="0" eb="2">
      <t>キロク</t>
    </rPh>
    <phoneticPr fontId="2"/>
  </si>
  <si>
    <t>ピッチ</t>
    <phoneticPr fontId="2"/>
  </si>
  <si>
    <t>天候</t>
    <rPh sb="0" eb="2">
      <t>テンコウ</t>
    </rPh>
    <phoneticPr fontId="2"/>
  </si>
  <si>
    <t>湿度</t>
    <rPh sb="0" eb="2">
      <t>シツド</t>
    </rPh>
    <phoneticPr fontId="2"/>
  </si>
  <si>
    <t>気温</t>
    <rPh sb="0" eb="2">
      <t>キオン</t>
    </rPh>
    <phoneticPr fontId="2"/>
  </si>
  <si>
    <t>風</t>
    <rPh sb="0" eb="1">
      <t>カゼ</t>
    </rPh>
    <phoneticPr fontId="2"/>
  </si>
  <si>
    <t>荒井 啓臣</t>
    <rPh sb="0" eb="2">
      <t>アライ</t>
    </rPh>
    <rPh sb="3" eb="4">
      <t>ケイ</t>
    </rPh>
    <rPh sb="4" eb="5">
      <t>シン</t>
    </rPh>
    <phoneticPr fontId="3"/>
  </si>
  <si>
    <t>大島 哲史</t>
    <rPh sb="0" eb="2">
      <t>オオシマ</t>
    </rPh>
    <rPh sb="3" eb="5">
      <t>サトシ</t>
    </rPh>
    <phoneticPr fontId="3"/>
  </si>
  <si>
    <t>岡﨑 剛平</t>
    <rPh sb="0" eb="2">
      <t>オカザキ</t>
    </rPh>
    <rPh sb="3" eb="5">
      <t>ゴウヘイ</t>
    </rPh>
    <phoneticPr fontId="2"/>
  </si>
  <si>
    <t>全面良芝</t>
  </si>
  <si>
    <t>乾燥</t>
    <rPh sb="0" eb="2">
      <t>カンソウ</t>
    </rPh>
    <phoneticPr fontId="2"/>
  </si>
  <si>
    <t>晴れ</t>
    <rPh sb="0" eb="1">
      <t>ハ</t>
    </rPh>
    <phoneticPr fontId="2"/>
  </si>
  <si>
    <t>強風</t>
    <rPh sb="0" eb="2">
      <t>キョウフウ</t>
    </rPh>
    <phoneticPr fontId="2"/>
  </si>
  <si>
    <t>伊藤 岳彦</t>
    <rPh sb="0" eb="2">
      <t>イトウ</t>
    </rPh>
    <rPh sb="3" eb="5">
      <t>タケヒコ</t>
    </rPh>
    <phoneticPr fontId="3"/>
  </si>
  <si>
    <t>斉田 正春</t>
    <rPh sb="0" eb="2">
      <t>サイダ</t>
    </rPh>
    <rPh sb="3" eb="5">
      <t>マサハル</t>
    </rPh>
    <phoneticPr fontId="2"/>
  </si>
  <si>
    <t>中央剥がれ</t>
    <rPh sb="0" eb="2">
      <t>チュウオウ</t>
    </rPh>
    <rPh sb="2" eb="3">
      <t>ハ</t>
    </rPh>
    <phoneticPr fontId="2"/>
  </si>
  <si>
    <t>ウエット</t>
  </si>
  <si>
    <t>曇り</t>
    <rPh sb="0" eb="1">
      <t>クモ</t>
    </rPh>
    <phoneticPr fontId="2"/>
  </si>
  <si>
    <t>弱風</t>
    <rPh sb="0" eb="2">
      <t>ジャクフウ</t>
    </rPh>
    <phoneticPr fontId="2"/>
  </si>
  <si>
    <t>川上 辰朗</t>
    <rPh sb="0" eb="2">
      <t>カワカミ</t>
    </rPh>
    <rPh sb="3" eb="5">
      <t>タツロウ</t>
    </rPh>
    <phoneticPr fontId="3"/>
  </si>
  <si>
    <t>昔農 徳行</t>
    <rPh sb="0" eb="1">
      <t>セキ</t>
    </rPh>
    <rPh sb="1" eb="2">
      <t>ノウ</t>
    </rPh>
    <rPh sb="3" eb="5">
      <t>トクユ</t>
    </rPh>
    <phoneticPr fontId="2"/>
  </si>
  <si>
    <t>霧</t>
    <rPh sb="0" eb="1">
      <t>キリ</t>
    </rPh>
    <phoneticPr fontId="2"/>
  </si>
  <si>
    <t>微風</t>
    <rPh sb="0" eb="2">
      <t>ビフウ</t>
    </rPh>
    <phoneticPr fontId="2"/>
  </si>
  <si>
    <t>北村 秀</t>
    <rPh sb="0" eb="2">
      <t>キタムラ</t>
    </rPh>
    <rPh sb="3" eb="4">
      <t>シゲル</t>
    </rPh>
    <phoneticPr fontId="3"/>
  </si>
  <si>
    <t>木元 正樹</t>
    <rPh sb="0" eb="2">
      <t>キモト</t>
    </rPh>
    <rPh sb="3" eb="5">
      <t>マサキ</t>
    </rPh>
    <phoneticPr fontId="3"/>
  </si>
  <si>
    <t>高橋 明裕</t>
    <rPh sb="0" eb="2">
      <t>タカハシ</t>
    </rPh>
    <rPh sb="3" eb="5">
      <t>アキヒロ</t>
    </rPh>
    <phoneticPr fontId="2"/>
  </si>
  <si>
    <t>少雨</t>
    <rPh sb="0" eb="2">
      <t>ショウウ</t>
    </rPh>
    <phoneticPr fontId="2"/>
  </si>
  <si>
    <t>なし</t>
    <phoneticPr fontId="2"/>
  </si>
  <si>
    <t>木下 弥寿夫</t>
    <rPh sb="0" eb="2">
      <t>キノシタ</t>
    </rPh>
    <rPh sb="3" eb="4">
      <t>ヤ</t>
    </rPh>
    <rPh sb="4" eb="5">
      <t>コトブキ</t>
    </rPh>
    <rPh sb="5" eb="6">
      <t>オ</t>
    </rPh>
    <phoneticPr fontId="3"/>
  </si>
  <si>
    <t>出原 知哉</t>
    <rPh sb="0" eb="2">
      <t>デハラ</t>
    </rPh>
    <rPh sb="3" eb="5">
      <t>トモヤ</t>
    </rPh>
    <phoneticPr fontId="2"/>
  </si>
  <si>
    <t>豪雨</t>
    <rPh sb="0" eb="2">
      <t>ゴウウ</t>
    </rPh>
    <phoneticPr fontId="2"/>
  </si>
  <si>
    <t>紺多 学</t>
    <rPh sb="0" eb="2">
      <t>コンタ</t>
    </rPh>
    <rPh sb="3" eb="4">
      <t>マナブ</t>
    </rPh>
    <phoneticPr fontId="3"/>
  </si>
  <si>
    <t>中川 欣哉</t>
    <rPh sb="0" eb="2">
      <t>ナカガワ</t>
    </rPh>
    <rPh sb="3" eb="5">
      <t>キンヤ</t>
    </rPh>
    <phoneticPr fontId="2"/>
  </si>
  <si>
    <t>雪</t>
    <rPh sb="0" eb="1">
      <t>ユキ</t>
    </rPh>
    <phoneticPr fontId="2"/>
  </si>
  <si>
    <t>志村 信幸</t>
    <rPh sb="0" eb="2">
      <t>シムラ</t>
    </rPh>
    <rPh sb="3" eb="5">
      <t>ノブユキ</t>
    </rPh>
    <phoneticPr fontId="3"/>
  </si>
  <si>
    <t>安井 英輔</t>
    <rPh sb="0" eb="2">
      <t>ヤスイ</t>
    </rPh>
    <rPh sb="3" eb="5">
      <t>エイスケ</t>
    </rPh>
    <phoneticPr fontId="2"/>
  </si>
  <si>
    <t>高橋 英樹</t>
    <rPh sb="0" eb="2">
      <t>タカハシ</t>
    </rPh>
    <rPh sb="3" eb="5">
      <t>ヒデキ</t>
    </rPh>
    <phoneticPr fontId="3"/>
  </si>
  <si>
    <t>竹村 健亮</t>
    <rPh sb="0" eb="2">
      <t>タケムラ</t>
    </rPh>
    <rPh sb="3" eb="4">
      <t>ケン</t>
    </rPh>
    <rPh sb="4" eb="5">
      <t>リョウ</t>
    </rPh>
    <phoneticPr fontId="3"/>
  </si>
  <si>
    <t>中村 秀人</t>
    <rPh sb="0" eb="2">
      <t>ナカムラ</t>
    </rPh>
    <rPh sb="3" eb="5">
      <t>ヒデト</t>
    </rPh>
    <phoneticPr fontId="3"/>
  </si>
  <si>
    <t>長谷川 慎</t>
    <rPh sb="0" eb="3">
      <t>ハセガワ</t>
    </rPh>
    <rPh sb="4" eb="5">
      <t>シン</t>
    </rPh>
    <phoneticPr fontId="3"/>
  </si>
  <si>
    <t>古市 大和</t>
    <rPh sb="0" eb="2">
      <t>フルイチ</t>
    </rPh>
    <rPh sb="3" eb="5">
      <t>ヤマト</t>
    </rPh>
    <phoneticPr fontId="3"/>
  </si>
  <si>
    <t>堀 圭佑</t>
    <rPh sb="0" eb="1">
      <t>ホリ</t>
    </rPh>
    <rPh sb="2" eb="4">
      <t>ケイスケ</t>
    </rPh>
    <phoneticPr fontId="3"/>
  </si>
  <si>
    <t>松本 隆志</t>
    <rPh sb="0" eb="2">
      <t>マツモト</t>
    </rPh>
    <rPh sb="3" eb="4">
      <t>タカシ</t>
    </rPh>
    <rPh sb="4" eb="5">
      <t>シ</t>
    </rPh>
    <phoneticPr fontId="3"/>
  </si>
  <si>
    <t>宮下 智康</t>
    <rPh sb="0" eb="2">
      <t>ミヤシタ</t>
    </rPh>
    <rPh sb="3" eb="5">
      <t>トモヤス</t>
    </rPh>
    <phoneticPr fontId="3"/>
  </si>
  <si>
    <t>矢部 喜一</t>
    <rPh sb="0" eb="2">
      <t>ヤベ</t>
    </rPh>
    <rPh sb="3" eb="5">
      <t>キイチ</t>
    </rPh>
    <phoneticPr fontId="3"/>
  </si>
  <si>
    <t>山本 宰</t>
    <rPh sb="0" eb="2">
      <t>ヤマモト</t>
    </rPh>
    <rPh sb="3" eb="4">
      <t>ツカサ</t>
    </rPh>
    <phoneticPr fontId="3"/>
  </si>
  <si>
    <t>廣澤 健吾</t>
    <rPh sb="0" eb="2">
      <t>ヒロサワ</t>
    </rPh>
    <rPh sb="3" eb="5">
      <t>ケンゴ</t>
    </rPh>
    <phoneticPr fontId="3"/>
  </si>
  <si>
    <t>島野 知宏</t>
    <rPh sb="0" eb="2">
      <t>シマノ</t>
    </rPh>
    <rPh sb="3" eb="5">
      <t>トモヒロ</t>
    </rPh>
    <phoneticPr fontId="3"/>
  </si>
  <si>
    <t>青森　泰樹</t>
    <rPh sb="0" eb="2">
      <t>アオモリ</t>
    </rPh>
    <rPh sb="3" eb="5">
      <t>ヤスキ</t>
    </rPh>
    <phoneticPr fontId="2"/>
  </si>
  <si>
    <t>佐野　英治</t>
    <rPh sb="0" eb="2">
      <t>サノ</t>
    </rPh>
    <rPh sb="3" eb="5">
      <t>エイジ</t>
    </rPh>
    <phoneticPr fontId="2"/>
  </si>
  <si>
    <t>日</t>
    <rPh sb="0" eb="1">
      <t>ニチ</t>
    </rPh>
    <phoneticPr fontId="2"/>
  </si>
  <si>
    <t>宝達</t>
    <rPh sb="0" eb="2">
      <t>ホウダツ</t>
    </rPh>
    <phoneticPr fontId="2"/>
  </si>
  <si>
    <t>七尾</t>
    <rPh sb="0" eb="2">
      <t>ナナオ</t>
    </rPh>
    <phoneticPr fontId="2"/>
  </si>
  <si>
    <t>1位</t>
    <rPh sb="1" eb="2">
      <t>イ</t>
    </rPh>
    <phoneticPr fontId="2"/>
  </si>
  <si>
    <t>【代表】</t>
    <rPh sb="1" eb="3">
      <t>ダイヒョウ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</si>
  <si>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</si>
  <si>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</si>
  <si>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Aリーグ</t>
    <phoneticPr fontId="2"/>
  </si>
  <si>
    <t>Bリーグ</t>
    <phoneticPr fontId="2"/>
  </si>
  <si>
    <t>B②</t>
  </si>
  <si>
    <t xml:space="preserve">
</t>
  </si>
  <si>
    <t>12:30</t>
  </si>
  <si>
    <t>10日
12:30</t>
  </si>
  <si>
    <t>勝点</t>
    <rPh sb="0" eb="1">
      <t>カ</t>
    </rPh>
    <rPh sb="1" eb="2">
      <t>テン</t>
    </rPh>
    <phoneticPr fontId="2"/>
  </si>
  <si>
    <t>得失
点差</t>
    <rPh sb="0" eb="2">
      <t>トクシツ</t>
    </rPh>
    <rPh sb="3" eb="4">
      <t>テン</t>
    </rPh>
    <rPh sb="4" eb="5">
      <t>サ</t>
    </rPh>
    <phoneticPr fontId="2"/>
  </si>
  <si>
    <t>得点</t>
    <rPh sb="0" eb="2">
      <t>トクテン</t>
    </rPh>
    <phoneticPr fontId="2"/>
  </si>
  <si>
    <t>【入力はこちらに】</t>
    <rPh sb="1" eb="3">
      <t>ニュウリョク</t>
    </rPh>
    <phoneticPr fontId="2"/>
  </si>
  <si>
    <t>【決勝トーナメント】</t>
    <rPh sb="1" eb="3">
      <t>ケッショウ</t>
    </rPh>
    <phoneticPr fontId="2"/>
  </si>
  <si>
    <t>【第3代表決定戦】</t>
    <rPh sb="1" eb="2">
      <t>ダイ</t>
    </rPh>
    <rPh sb="3" eb="5">
      <t>ダイヒョウ</t>
    </rPh>
    <rPh sb="5" eb="7">
      <t>ケッテイ</t>
    </rPh>
    <rPh sb="7" eb="8">
      <t>セン</t>
    </rPh>
    <phoneticPr fontId="2"/>
  </si>
  <si>
    <t>9:00</t>
    <phoneticPr fontId="2"/>
  </si>
  <si>
    <t>B③</t>
  </si>
  <si>
    <t>14:00</t>
    <phoneticPr fontId="2"/>
  </si>
  <si>
    <t>15:30</t>
    <phoneticPr fontId="2"/>
  </si>
  <si>
    <t>B⑤</t>
  </si>
  <si>
    <t>A①</t>
    <phoneticPr fontId="2"/>
  </si>
  <si>
    <t>Aリーグ（宝達志水町民サッカー場）</t>
    <rPh sb="5" eb="9">
      <t>ホウダツシミズ</t>
    </rPh>
    <rPh sb="9" eb="11">
      <t>チョウミン</t>
    </rPh>
    <rPh sb="15" eb="16">
      <t>ジョウ</t>
    </rPh>
    <phoneticPr fontId="2"/>
  </si>
  <si>
    <t>B③</t>
    <phoneticPr fontId="2"/>
  </si>
  <si>
    <t>優勝:</t>
    <rPh sb="0" eb="2">
      <t>ユウショウ</t>
    </rPh>
    <phoneticPr fontId="2"/>
  </si>
  <si>
    <t>－</t>
  </si>
  <si>
    <t>第５～第８代表決定戦</t>
    <rPh sb="0" eb="1">
      <t>ダイ</t>
    </rPh>
    <rPh sb="3" eb="4">
      <t>ダイ</t>
    </rPh>
    <rPh sb="5" eb="7">
      <t>ダイヒョウ</t>
    </rPh>
    <rPh sb="7" eb="10">
      <t>ケッテイセン</t>
    </rPh>
    <phoneticPr fontId="2"/>
  </si>
  <si>
    <t>金沢市民サッカー場</t>
    <rPh sb="0" eb="4">
      <t>カナザワシミン</t>
    </rPh>
    <rPh sb="8" eb="9">
      <t>ジョウ</t>
    </rPh>
    <phoneticPr fontId="2"/>
  </si>
  <si>
    <t>交流広場</t>
    <phoneticPr fontId="2"/>
  </si>
  <si>
    <t>*</t>
    <phoneticPr fontId="2"/>
  </si>
  <si>
    <t>金沢市スポーツ交流広場</t>
    <phoneticPr fontId="2"/>
  </si>
  <si>
    <t>かほく市ｻｯｶｰ・ﾗｸﾞﾋﾞｰ競技場</t>
    <rPh sb="3" eb="4">
      <t>シ</t>
    </rPh>
    <rPh sb="15" eb="18">
      <t>キョウギジョウ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</si>
  <si>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</si>
  <si>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</si>
  <si>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</si>
  <si>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</si>
  <si>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</si>
  <si>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</si>
  <si>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</si>
  <si>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</si>
  <si>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交流</t>
    <rPh sb="0" eb="2">
      <t>コウリュウ</t>
    </rPh>
    <phoneticPr fontId="2"/>
  </si>
  <si>
    <t>かほく</t>
  </si>
  <si>
    <t>市営</t>
    <rPh sb="0" eb="2">
      <t>シエイ</t>
    </rPh>
    <phoneticPr fontId="2"/>
  </si>
  <si>
    <t>かほく</t>
    <phoneticPr fontId="2"/>
  </si>
  <si>
    <t>金沢市民サッカー場</t>
    <rPh sb="0" eb="2">
      <t>カナザワ</t>
    </rPh>
    <rPh sb="2" eb="4">
      <t>シミン</t>
    </rPh>
    <rPh sb="8" eb="9">
      <t>ジョウ</t>
    </rPh>
    <phoneticPr fontId="2"/>
  </si>
  <si>
    <t>金沢市ｽﾎﾟｰﾂ交流広場</t>
    <rPh sb="0" eb="2">
      <t>カナザワ</t>
    </rPh>
    <rPh sb="2" eb="3">
      <t>シ</t>
    </rPh>
    <rPh sb="7" eb="9">
      <t>コウリュウ</t>
    </rPh>
    <rPh sb="9" eb="11">
      <t>ヒロバ</t>
    </rPh>
    <phoneticPr fontId="2"/>
  </si>
  <si>
    <t>サッカー競技　－１－</t>
    <rPh sb="4" eb="6">
      <t>キョウギ</t>
    </rPh>
    <phoneticPr fontId="2"/>
  </si>
  <si>
    <t>Cリーグ</t>
    <phoneticPr fontId="2"/>
  </si>
  <si>
    <t>得失点差</t>
    <rPh sb="0" eb="2">
      <t>トクシツ</t>
    </rPh>
    <rPh sb="2" eb="3">
      <t>テン</t>
    </rPh>
    <rPh sb="3" eb="4">
      <t>サ</t>
    </rPh>
    <phoneticPr fontId="2"/>
  </si>
  <si>
    <t>得失
点差</t>
    <rPh sb="0" eb="2">
      <t>トクシツ</t>
    </rPh>
    <rPh sb="3" eb="5">
      <t>テンサ</t>
    </rPh>
    <phoneticPr fontId="2"/>
  </si>
  <si>
    <t>Dリーグ</t>
    <phoneticPr fontId="2"/>
  </si>
  <si>
    <t>【決勝トーナメント】(県体出場決定)</t>
    <rPh sb="1" eb="3">
      <t>ケッショウ</t>
    </rPh>
    <rPh sb="11" eb="13">
      <t>ケンタイ</t>
    </rPh>
    <rPh sb="13" eb="15">
      <t>シュツジョウ</t>
    </rPh>
    <rPh sb="15" eb="17">
      <t>ケッテイ</t>
    </rPh>
    <phoneticPr fontId="2"/>
  </si>
  <si>
    <t>【第5代表決定トーナメント】</t>
    <rPh sb="1" eb="2">
      <t>ダイ</t>
    </rPh>
    <rPh sb="3" eb="5">
      <t>ダイヒョウ</t>
    </rPh>
    <rPh sb="5" eb="7">
      <t>ケッテイ</t>
    </rPh>
    <phoneticPr fontId="2"/>
  </si>
  <si>
    <t>代表：</t>
    <rPh sb="0" eb="2">
      <t>ダイヒョウ</t>
    </rPh>
    <phoneticPr fontId="2"/>
  </si>
  <si>
    <t>①</t>
    <phoneticPr fontId="2"/>
  </si>
  <si>
    <t>②</t>
    <phoneticPr fontId="2"/>
  </si>
  <si>
    <t>10:15</t>
    <phoneticPr fontId="2"/>
  </si>
  <si>
    <t>③</t>
    <phoneticPr fontId="2"/>
  </si>
  <si>
    <t>11:30</t>
    <phoneticPr fontId="2"/>
  </si>
  <si>
    <t>④</t>
    <phoneticPr fontId="2"/>
  </si>
  <si>
    <t>⑤</t>
    <phoneticPr fontId="2"/>
  </si>
  <si>
    <t>15:15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</si>
  <si>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</si>
  <si>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</si>
  <si>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</si>
  <si>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</si>
  <si>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12:45</t>
    <phoneticPr fontId="2"/>
  </si>
  <si>
    <t>総合G</t>
    <rPh sb="0" eb="2">
      <t>ソウゴウ</t>
    </rPh>
    <phoneticPr fontId="2"/>
  </si>
  <si>
    <t>こまつﾄﾞｰﾑG</t>
    <phoneticPr fontId="2"/>
  </si>
  <si>
    <t>Aリーグ(こまつドームG)</t>
    <phoneticPr fontId="2"/>
  </si>
  <si>
    <t>Cリーグ(こまつドームG)</t>
    <phoneticPr fontId="2"/>
  </si>
  <si>
    <t>Bリーグ(松任総合運動公園G)</t>
    <rPh sb="5" eb="7">
      <t>マットウ</t>
    </rPh>
    <rPh sb="7" eb="9">
      <t>ソウゴウ</t>
    </rPh>
    <rPh sb="9" eb="11">
      <t>ウンドウ</t>
    </rPh>
    <rPh sb="11" eb="13">
      <t>コウエン</t>
    </rPh>
    <phoneticPr fontId="2"/>
  </si>
  <si>
    <t>Dリーグ(松任総合運動公園G)</t>
    <rPh sb="5" eb="7">
      <t>マットウ</t>
    </rPh>
    <rPh sb="7" eb="9">
      <t>ソウゴウ</t>
    </rPh>
    <rPh sb="9" eb="11">
      <t>ウンドウ</t>
    </rPh>
    <rPh sb="11" eb="13">
      <t>コウエン</t>
    </rPh>
    <phoneticPr fontId="2"/>
  </si>
  <si>
    <t>①</t>
  </si>
  <si>
    <t>日</t>
  </si>
  <si>
    <t>9:00</t>
  </si>
  <si>
    <t>②</t>
  </si>
  <si>
    <t>10:15</t>
  </si>
  <si>
    <t>③</t>
  </si>
  <si>
    <t>11:30</t>
  </si>
  <si>
    <t>④</t>
  </si>
  <si>
    <t>12:45</t>
  </si>
  <si>
    <t>⑤</t>
  </si>
  <si>
    <t>14:00</t>
  </si>
  <si>
    <t>⑥</t>
  </si>
  <si>
    <t>15:15</t>
  </si>
  <si>
    <t>⑦</t>
  </si>
  <si>
    <t>⑧</t>
  </si>
  <si>
    <t>⑨</t>
  </si>
  <si>
    <t>⑩</t>
  </si>
  <si>
    <t>⑩</t>
    <phoneticPr fontId="2"/>
  </si>
  <si>
    <t>陸上G</t>
    <rPh sb="0" eb="2">
      <t>リクジョウ</t>
    </rPh>
    <phoneticPr fontId="2"/>
  </si>
  <si>
    <t>廃部</t>
    <rPh sb="0" eb="2">
      <t>ハイブ</t>
    </rPh>
    <phoneticPr fontId="2"/>
  </si>
  <si>
    <t>廃部</t>
    <rPh sb="0" eb="2">
      <t>ハイブ</t>
    </rPh>
    <phoneticPr fontId="2"/>
  </si>
  <si>
    <t>※</t>
    <phoneticPr fontId="2"/>
  </si>
  <si>
    <t>※</t>
    <phoneticPr fontId="2"/>
  </si>
  <si>
    <t>※</t>
    <phoneticPr fontId="2"/>
  </si>
  <si>
    <t>Bリーグ（宝達志水町民サッカー場）</t>
    <phoneticPr fontId="2"/>
  </si>
  <si>
    <t>A①</t>
    <phoneticPr fontId="2"/>
  </si>
  <si>
    <t>A④</t>
    <phoneticPr fontId="2"/>
  </si>
  <si>
    <t>A⑥</t>
  </si>
  <si>
    <t>B⑦</t>
  </si>
  <si>
    <t>B②</t>
    <phoneticPr fontId="2"/>
  </si>
  <si>
    <t>A④</t>
    <phoneticPr fontId="2"/>
  </si>
  <si>
    <t>B⑤</t>
    <phoneticPr fontId="2"/>
  </si>
  <si>
    <t>A⑥</t>
    <phoneticPr fontId="2"/>
  </si>
  <si>
    <t>B⑦</t>
    <phoneticPr fontId="2"/>
  </si>
  <si>
    <t>8:30</t>
    <phoneticPr fontId="2"/>
  </si>
  <si>
    <t>9:40</t>
    <phoneticPr fontId="2"/>
  </si>
  <si>
    <t>10:50</t>
    <phoneticPr fontId="2"/>
  </si>
  <si>
    <t>12:00</t>
    <phoneticPr fontId="2"/>
  </si>
  <si>
    <t>13:10</t>
    <phoneticPr fontId="2"/>
  </si>
  <si>
    <t>14:20</t>
    <phoneticPr fontId="2"/>
  </si>
  <si>
    <t>※</t>
    <phoneticPr fontId="2"/>
  </si>
  <si>
    <t>－</t>
    <phoneticPr fontId="2"/>
  </si>
  <si>
    <t>かほく市ｻｯｶｰ･ﾗｸﾞﾋﾞｰ場</t>
    <rPh sb="3" eb="4">
      <t>シ</t>
    </rPh>
    <rPh sb="15" eb="16">
      <t>ジョウ</t>
    </rPh>
    <phoneticPr fontId="2"/>
  </si>
  <si>
    <t>かほく</t>
    <phoneticPr fontId="2"/>
  </si>
  <si>
    <t>金沢医科大学サッカー場</t>
    <rPh sb="0" eb="2">
      <t>カナザワ</t>
    </rPh>
    <rPh sb="2" eb="4">
      <t>イカ</t>
    </rPh>
    <rPh sb="4" eb="6">
      <t>ダイガク</t>
    </rPh>
    <rPh sb="10" eb="11">
      <t>ジョウ</t>
    </rPh>
    <phoneticPr fontId="2"/>
  </si>
  <si>
    <t>医科大</t>
    <rPh sb="0" eb="3">
      <t>イカダイ</t>
    </rPh>
    <phoneticPr fontId="2"/>
  </si>
  <si>
    <t>＊試合球は、医科大・市営【ミカサ】、交流広場・かほく・市民【モルテン】</t>
    <rPh sb="1" eb="4">
      <t>シアイキュウ</t>
    </rPh>
    <rPh sb="6" eb="9">
      <t>イカダイ</t>
    </rPh>
    <rPh sb="10" eb="12">
      <t>シエイ</t>
    </rPh>
    <rPh sb="18" eb="20">
      <t>コウリュウ</t>
    </rPh>
    <rPh sb="20" eb="22">
      <t>ヒロバ</t>
    </rPh>
    <rPh sb="27" eb="29">
      <t>シミン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</si>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</sst>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h:mm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丸ゴシック体M04"/>
      <family val="3"/>
      <charset val="128"/>
    </font>
    <font>
      <sz val="12"/>
      <name val="AR丸ゴシック体M04"/>
      <family val="3"/>
      <charset val="128"/>
    </font>
    <font>
      <sz val="14"/>
      <name val="AR丸ゴシック体M04"/>
      <family val="3"/>
      <charset val="128"/>
    </font>
    <font>
      <sz val="8"/>
      <name val="AR丸ゴシック体M04"/>
      <family val="3"/>
      <charset val="128"/>
    </font>
    <font>
      <sz val="16"/>
      <name val="AR丸ゴシック体M04"/>
      <family val="3"/>
      <charset val="128"/>
    </font>
    <font>
      <sz val="10"/>
      <name val="AR丸ゴシック体M04"/>
      <family val="3"/>
      <charset val="128"/>
    </font>
    <font>
      <sz val="6"/>
      <name val="AR丸ゴシック体M04"/>
      <family val="3"/>
      <charset val="128"/>
    </font>
    <font>
      <sz val="20"/>
      <name val="AR丸ゴシック体M04"/>
      <family val="3"/>
      <charset val="128"/>
    </font>
    <font>
      <sz val="20"/>
      <color rgb="FFFF0000"/>
      <name val="AR丸ゴシック体M04"/>
      <family val="3"/>
      <charset val="128"/>
    </font>
    <font>
      <sz val="11"/>
      <color indexed="10"/>
      <name val="AR丸ゴシック体M04"/>
      <family val="3"/>
      <charset val="128"/>
    </font>
    <font>
      <i/>
      <sz val="11"/>
      <name val="AR丸ゴシック体M04"/>
      <family val="3"/>
      <charset val="128"/>
    </font>
    <font>
      <sz val="11"/>
      <color theme="0"/>
      <name val="AR丸ゴシック体M04"/>
      <family val="3"/>
      <charset val="128"/>
    </font>
    <font>
      <sz val="18"/>
      <name val="AR丸ゴシック体M04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53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1" fillId="0" borderId="0" xfId="2" applyAlignment="1">
      <alignment horizontal="center"/>
    </xf>
    <xf numFmtId="0" fontId="1" fillId="0" borderId="0" xfId="2"/>
    <xf numFmtId="0" fontId="0" fillId="0" borderId="17" xfId="0" applyBorder="1" applyAlignment="1">
      <alignment horizontal="center" vertical="center"/>
    </xf>
    <xf numFmtId="0" fontId="1" fillId="0" borderId="11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21" xfId="2" applyBorder="1" applyAlignment="1">
      <alignment horizontal="distributed" vertical="center" justifyLastLine="1"/>
    </xf>
    <xf numFmtId="0" fontId="1" fillId="0" borderId="22" xfId="2" applyBorder="1" applyAlignment="1">
      <alignment horizontal="distributed" vertical="center" justifyLastLine="1"/>
    </xf>
    <xf numFmtId="0" fontId="1" fillId="0" borderId="23" xfId="2" applyBorder="1" applyAlignment="1">
      <alignment horizontal="distributed" vertical="center" justifyLastLine="1"/>
    </xf>
    <xf numFmtId="0" fontId="1" fillId="0" borderId="24" xfId="2" applyBorder="1" applyAlignment="1">
      <alignment horizontal="distributed" vertical="center" justifyLastLine="1"/>
    </xf>
    <xf numFmtId="0" fontId="1" fillId="0" borderId="5" xfId="2" applyBorder="1" applyAlignment="1">
      <alignment horizontal="distributed" vertical="center" justifyLastLine="1"/>
    </xf>
    <xf numFmtId="0" fontId="1" fillId="0" borderId="6" xfId="2" applyBorder="1" applyAlignment="1">
      <alignment horizontal="distributed" vertical="center" justifyLastLine="1"/>
    </xf>
    <xf numFmtId="0" fontId="1" fillId="0" borderId="6" xfId="2" applyFont="1" applyBorder="1" applyAlignment="1">
      <alignment horizontal="distributed" vertical="center" justifyLastLine="1"/>
    </xf>
    <xf numFmtId="0" fontId="1" fillId="0" borderId="25" xfId="2" applyBorder="1" applyAlignment="1">
      <alignment horizontal="distributed" vertical="center" justifyLastLine="1"/>
    </xf>
    <xf numFmtId="0" fontId="1" fillId="0" borderId="8" xfId="2" applyBorder="1" applyAlignment="1">
      <alignment horizontal="distributed" vertical="center" justifyLastLine="1"/>
    </xf>
    <xf numFmtId="0" fontId="1" fillId="0" borderId="9" xfId="2" applyBorder="1" applyAlignment="1">
      <alignment horizontal="distributed" vertical="center" justifyLastLine="1"/>
    </xf>
    <xf numFmtId="0" fontId="1" fillId="0" borderId="11" xfId="2" applyFont="1" applyBorder="1" applyAlignment="1">
      <alignment horizontal="center"/>
    </xf>
    <xf numFmtId="0" fontId="1" fillId="0" borderId="26" xfId="2" applyBorder="1" applyAlignment="1">
      <alignment horizontal="distributed" vertical="center" justifyLastLine="1"/>
    </xf>
    <xf numFmtId="0" fontId="1" fillId="0" borderId="27" xfId="2" applyFont="1" applyBorder="1" applyAlignment="1">
      <alignment horizontal="distributed" vertical="center" justifyLastLine="1"/>
    </xf>
    <xf numFmtId="0" fontId="1" fillId="0" borderId="28" xfId="2" applyBorder="1" applyAlignment="1">
      <alignment horizontal="distributed" vertical="center" justifyLastLine="1"/>
    </xf>
    <xf numFmtId="0" fontId="1" fillId="0" borderId="2" xfId="2" applyBorder="1" applyAlignment="1">
      <alignment horizontal="distributed" vertical="center" justifyLastLine="1"/>
    </xf>
    <xf numFmtId="0" fontId="1" fillId="0" borderId="3" xfId="2" applyBorder="1" applyAlignment="1">
      <alignment horizontal="distributed" vertical="center" justifyLastLine="1"/>
    </xf>
    <xf numFmtId="0" fontId="1" fillId="0" borderId="29" xfId="2" applyBorder="1" applyAlignment="1">
      <alignment horizontal="distributed" vertical="center" justifyLastLine="1"/>
    </xf>
    <xf numFmtId="0" fontId="1" fillId="0" borderId="30" xfId="2" applyBorder="1" applyAlignment="1">
      <alignment horizontal="distributed" vertical="center" justifyLastLine="1"/>
    </xf>
    <xf numFmtId="0" fontId="1" fillId="0" borderId="31" xfId="2" applyBorder="1" applyAlignment="1" applyProtection="1">
      <protection locked="0"/>
    </xf>
    <xf numFmtId="0" fontId="1" fillId="0" borderId="32" xfId="2" applyBorder="1" applyAlignment="1" applyProtection="1">
      <protection locked="0"/>
    </xf>
    <xf numFmtId="0" fontId="1" fillId="0" borderId="33" xfId="2" applyBorder="1" applyAlignment="1" applyProtection="1">
      <protection locked="0"/>
    </xf>
    <xf numFmtId="0" fontId="1" fillId="0" borderId="34" xfId="2" applyBorder="1" applyAlignment="1" applyProtection="1">
      <protection locked="0"/>
    </xf>
    <xf numFmtId="0" fontId="1" fillId="0" borderId="35" xfId="2" applyBorder="1" applyAlignment="1" applyProtection="1">
      <protection locked="0"/>
    </xf>
    <xf numFmtId="0" fontId="1" fillId="0" borderId="36" xfId="2" applyBorder="1" applyAlignment="1" applyProtection="1">
      <protection locked="0"/>
    </xf>
    <xf numFmtId="0" fontId="1" fillId="0" borderId="37" xfId="2" applyBorder="1" applyAlignment="1">
      <alignment horizontal="distributed" vertical="center" justifyLastLine="1"/>
    </xf>
    <xf numFmtId="0" fontId="1" fillId="0" borderId="38" xfId="2" applyBorder="1" applyAlignment="1">
      <alignment horizontal="distributed" vertical="center" justifyLastLine="1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1" fillId="0" borderId="22" xfId="2" applyFont="1" applyBorder="1" applyAlignment="1">
      <alignment horizontal="distributed" vertical="center" justifyLastLine="1"/>
    </xf>
    <xf numFmtId="0" fontId="1" fillId="0" borderId="2" xfId="2" applyFont="1" applyBorder="1" applyAlignment="1">
      <alignment horizontal="distributed" vertical="center" justifyLastLine="1"/>
    </xf>
    <xf numFmtId="0" fontId="0" fillId="0" borderId="6" xfId="0" applyBorder="1" applyAlignment="1">
      <alignment horizontal="left" vertical="center" shrinkToFit="1"/>
    </xf>
    <xf numFmtId="0" fontId="1" fillId="0" borderId="50" xfId="2" applyFont="1" applyBorder="1" applyAlignment="1">
      <alignment horizontal="distributed" vertical="center" justifyLastLine="1"/>
    </xf>
    <xf numFmtId="0" fontId="0" fillId="0" borderId="0" xfId="0" applyFill="1" applyBorder="1" applyAlignment="1">
      <alignment horizontal="right" vertical="center" justifyLastLine="1"/>
    </xf>
    <xf numFmtId="0" fontId="0" fillId="0" borderId="0" xfId="0" applyFill="1">
      <alignment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55" xfId="0" applyFill="1" applyBorder="1" applyAlignment="1"/>
    <xf numFmtId="0" fontId="0" fillId="0" borderId="5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57" xfId="0" applyFill="1" applyBorder="1" applyAlignment="1"/>
    <xf numFmtId="0" fontId="0" fillId="0" borderId="58" xfId="0" applyFill="1" applyBorder="1">
      <alignment vertical="center"/>
    </xf>
    <xf numFmtId="0" fontId="0" fillId="0" borderId="59" xfId="0" applyFill="1" applyBorder="1">
      <alignment vertical="center"/>
    </xf>
    <xf numFmtId="0" fontId="0" fillId="0" borderId="58" xfId="0" applyFill="1" applyBorder="1" applyAlignment="1"/>
    <xf numFmtId="0" fontId="4" fillId="0" borderId="0" xfId="0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32" xfId="2" applyFont="1" applyBorder="1" applyAlignment="1" applyProtection="1">
      <protection locked="0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</xf>
    <xf numFmtId="0" fontId="0" fillId="0" borderId="11" xfId="0" applyBorder="1" applyAlignment="1">
      <alignment horizontal="distributed" vertical="center" justifyLastLine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61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39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 applyProtection="1">
      <alignment horizontal="left"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62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4" fillId="0" borderId="54" xfId="0" applyFont="1" applyBorder="1" applyAlignment="1" applyProtection="1">
      <alignment horizontal="right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 shrinkToFit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 shrinkToFit="1"/>
    </xf>
    <xf numFmtId="0" fontId="4" fillId="0" borderId="0" xfId="0" applyFont="1" applyBorder="1" applyAlignment="1" applyProtection="1">
      <alignment horizontal="left" shrinkToFit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 applyProtection="1">
      <alignment horizontal="center" vertical="distributed" textRotation="255" indent="1" shrinkToFit="1"/>
      <protection hidden="1"/>
    </xf>
    <xf numFmtId="0" fontId="5" fillId="0" borderId="0" xfId="0" applyFont="1" applyBorder="1" applyAlignment="1" applyProtection="1">
      <alignment horizontal="center" vertical="distributed" textRotation="255" indent="1"/>
      <protection hidden="1"/>
    </xf>
    <xf numFmtId="0" fontId="5" fillId="0" borderId="12" xfId="0" applyFont="1" applyBorder="1" applyAlignment="1">
      <alignment vertical="distributed" textRotation="255" indent="1"/>
    </xf>
    <xf numFmtId="0" fontId="5" fillId="0" borderId="0" xfId="0" applyFont="1" applyBorder="1" applyAlignment="1">
      <alignment horizontal="center" vertical="distributed" textRotation="255" indent="1"/>
    </xf>
    <xf numFmtId="0" fontId="5" fillId="0" borderId="0" xfId="0" applyFont="1" applyBorder="1" applyAlignment="1" applyProtection="1">
      <alignment horizontal="right" vertical="distributed" textRotation="255" indent="1"/>
    </xf>
    <xf numFmtId="0" fontId="5" fillId="0" borderId="0" xfId="0" applyFont="1" applyBorder="1" applyAlignment="1" applyProtection="1">
      <alignment horizontal="center" vertical="distributed" textRotation="255" indent="1"/>
    </xf>
    <xf numFmtId="0" fontId="6" fillId="0" borderId="0" xfId="0" applyFont="1" applyAlignment="1" applyProtection="1">
      <alignment horizontal="distributed" vertical="top" indent="2"/>
    </xf>
    <xf numFmtId="0" fontId="6" fillId="0" borderId="0" xfId="0" applyFont="1" applyAlignment="1" applyProtection="1">
      <alignment horizontal="distributed" vertical="top" indent="2" shrinkToFit="1"/>
      <protection hidden="1"/>
    </xf>
    <xf numFmtId="0" fontId="6" fillId="0" borderId="0" xfId="0" applyFont="1" applyAlignment="1">
      <alignment horizontal="distributed" vertical="top" indent="2"/>
    </xf>
    <xf numFmtId="0" fontId="4" fillId="0" borderId="0" xfId="0" applyFont="1" applyBorder="1" applyAlignment="1" applyProtection="1">
      <alignment horizontal="left" vertical="center" shrinkToFit="1"/>
      <protection hidden="1"/>
    </xf>
    <xf numFmtId="0" fontId="4" fillId="0" borderId="0" xfId="0" applyFont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top" textRotation="255" shrinkToFit="1"/>
      <protection hidden="1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right" shrinkToFit="1"/>
      <protection locked="0"/>
    </xf>
    <xf numFmtId="0" fontId="4" fillId="0" borderId="0" xfId="0" applyFont="1" applyBorder="1" applyAlignment="1" applyProtection="1">
      <alignment horizontal="center" shrinkToFit="1"/>
      <protection hidden="1"/>
    </xf>
    <xf numFmtId="0" fontId="4" fillId="0" borderId="0" xfId="0" applyFont="1" applyBorder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15" fillId="0" borderId="0" xfId="0" applyFont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center" vertical="top" textRotation="255" indent="1" shrinkToFit="1"/>
    </xf>
    <xf numFmtId="0" fontId="6" fillId="0" borderId="0" xfId="0" applyFont="1" applyBorder="1" applyAlignment="1" applyProtection="1">
      <alignment horizontal="center" vertical="top" textRotation="255" indent="1" shrinkToFit="1"/>
      <protection hidden="1"/>
    </xf>
    <xf numFmtId="0" fontId="4" fillId="3" borderId="0" xfId="0" applyFont="1" applyFill="1" applyAlignment="1" applyProtection="1">
      <alignment horizontal="right" vertical="center"/>
    </xf>
    <xf numFmtId="0" fontId="7" fillId="0" borderId="0" xfId="0" applyFont="1" applyAlignment="1">
      <alignment vertical="center" shrinkToFit="1"/>
    </xf>
    <xf numFmtId="0" fontId="4" fillId="3" borderId="0" xfId="0" applyFont="1" applyFill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 shrinkToFit="1"/>
    </xf>
    <xf numFmtId="0" fontId="13" fillId="3" borderId="0" xfId="0" applyFont="1" applyFill="1" applyBorder="1" applyAlignment="1" applyProtection="1">
      <alignment horizontal="right" vertical="center" shrinkToFit="1"/>
    </xf>
    <xf numFmtId="20" fontId="4" fillId="3" borderId="0" xfId="0" applyNumberFormat="1" applyFont="1" applyFill="1" applyAlignment="1">
      <alignment horizontal="right" vertical="center"/>
    </xf>
    <xf numFmtId="56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20" fontId="4" fillId="3" borderId="0" xfId="0" applyNumberFormat="1" applyFont="1" applyFill="1" applyBorder="1" applyAlignment="1" applyProtection="1">
      <alignment horizontal="right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72" xfId="0" applyFont="1" applyBorder="1" applyAlignment="1" applyProtection="1">
      <alignment horizontal="center" vertical="center"/>
      <protection hidden="1"/>
    </xf>
    <xf numFmtId="0" fontId="4" fillId="0" borderId="72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 shrinkToFit="1"/>
    </xf>
    <xf numFmtId="0" fontId="13" fillId="0" borderId="39" xfId="0" applyFont="1" applyBorder="1" applyAlignment="1" applyProtection="1">
      <alignment horizontal="center" vertical="center" shrinkToFit="1"/>
    </xf>
    <xf numFmtId="56" fontId="4" fillId="0" borderId="0" xfId="0" applyNumberFormat="1" applyFont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right" shrinkToFit="1"/>
    </xf>
    <xf numFmtId="0" fontId="4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textRotation="255" shrinkToFit="1"/>
    </xf>
    <xf numFmtId="0" fontId="4" fillId="0" borderId="0" xfId="0" applyFont="1" applyBorder="1" applyAlignment="1" applyProtection="1">
      <alignment vertical="top" textRotation="255" shrinkToFit="1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180" fontId="4" fillId="0" borderId="0" xfId="0" applyNumberFormat="1" applyFont="1" applyBorder="1" applyAlignment="1" applyProtection="1">
      <alignment vertical="top" textRotation="255" shrinkToFit="1"/>
    </xf>
    <xf numFmtId="180" fontId="4" fillId="0" borderId="0" xfId="0" applyNumberFormat="1" applyFont="1" applyBorder="1" applyAlignment="1" applyProtection="1">
      <alignment horizontal="right" vertical="center" shrinkToFit="1"/>
    </xf>
    <xf numFmtId="180" fontId="4" fillId="3" borderId="0" xfId="0" applyNumberFormat="1" applyFont="1" applyFill="1" applyAlignment="1">
      <alignment horizontal="right" vertical="center"/>
    </xf>
    <xf numFmtId="180" fontId="9" fillId="0" borderId="0" xfId="0" applyNumberFormat="1" applyFont="1" applyBorder="1" applyAlignment="1" applyProtection="1">
      <alignment horizontal="center" vertical="center"/>
      <protection hidden="1"/>
    </xf>
    <xf numFmtId="180" fontId="9" fillId="0" borderId="0" xfId="0" applyNumberFormat="1" applyFont="1" applyBorder="1" applyAlignment="1" applyProtection="1">
      <alignment horizontal="right" vertical="center" shrinkToFit="1"/>
    </xf>
    <xf numFmtId="180" fontId="9" fillId="3" borderId="0" xfId="0" applyNumberFormat="1" applyFont="1" applyFill="1" applyBorder="1" applyAlignment="1" applyProtection="1">
      <alignment horizontal="right" vertical="center" shrinkToFit="1"/>
    </xf>
    <xf numFmtId="0" fontId="7" fillId="3" borderId="0" xfId="0" applyFont="1" applyFill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center" vertical="distributed" textRotation="255" indent="1"/>
    </xf>
    <xf numFmtId="0" fontId="4" fillId="0" borderId="0" xfId="0" applyFont="1" applyBorder="1" applyAlignment="1" applyProtection="1">
      <alignment horizontal="center" vertical="distributed" textRotation="255" indent="1" shrinkToFit="1"/>
      <protection hidden="1"/>
    </xf>
    <xf numFmtId="0" fontId="4" fillId="0" borderId="0" xfId="0" applyFont="1" applyBorder="1" applyAlignment="1" applyProtection="1">
      <alignment horizontal="center" vertical="distributed" textRotation="255" indent="1"/>
      <protection hidden="1"/>
    </xf>
    <xf numFmtId="0" fontId="4" fillId="0" borderId="12" xfId="0" applyFont="1" applyBorder="1" applyAlignment="1">
      <alignment vertical="distributed" textRotation="255" indent="1"/>
    </xf>
    <xf numFmtId="0" fontId="4" fillId="0" borderId="0" xfId="0" applyFont="1" applyBorder="1" applyAlignment="1">
      <alignment horizontal="center" vertical="distributed" textRotation="255" indent="1"/>
    </xf>
    <xf numFmtId="0" fontId="4" fillId="0" borderId="0" xfId="0" applyFont="1" applyBorder="1" applyAlignment="1" applyProtection="1">
      <alignment horizontal="right" vertical="distributed" textRotation="255" indent="1"/>
    </xf>
    <xf numFmtId="0" fontId="10" fillId="0" borderId="0" xfId="0" applyFont="1" applyBorder="1" applyAlignment="1" applyProtection="1">
      <alignment horizontal="center" vertical="distributed" textRotation="255" indent="1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top"/>
    </xf>
    <xf numFmtId="0" fontId="4" fillId="0" borderId="0" xfId="0" applyFont="1" applyAlignment="1" applyProtection="1">
      <alignment horizontal="distributed" vertical="top" shrinkToFit="1"/>
      <protection hidden="1"/>
    </xf>
    <xf numFmtId="0" fontId="4" fillId="3" borderId="0" xfId="0" applyFont="1" applyFill="1" applyAlignment="1" applyProtection="1">
      <alignment horizontal="right" vertical="top"/>
    </xf>
    <xf numFmtId="0" fontId="4" fillId="0" borderId="43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</xf>
    <xf numFmtId="56" fontId="4" fillId="0" borderId="0" xfId="0" applyNumberFormat="1" applyFont="1" applyBorder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right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</xf>
    <xf numFmtId="0" fontId="4" fillId="0" borderId="73" xfId="0" applyFont="1" applyBorder="1" applyAlignment="1" applyProtection="1">
      <alignment horizontal="left" vertical="center" shrinkToFit="1"/>
      <protection locked="0"/>
    </xf>
    <xf numFmtId="0" fontId="4" fillId="0" borderId="73" xfId="0" applyFont="1" applyBorder="1" applyAlignment="1" applyProtection="1">
      <alignment horizontal="right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  <protection hidden="1"/>
    </xf>
    <xf numFmtId="0" fontId="4" fillId="0" borderId="73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top" textRotation="255" indent="1" shrinkToFit="1"/>
    </xf>
    <xf numFmtId="0" fontId="4" fillId="3" borderId="0" xfId="0" applyFont="1" applyFill="1" applyBorder="1" applyAlignment="1" applyProtection="1">
      <alignment horizontal="right" vertical="top" textRotation="255" indent="1" shrinkToFi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61" xfId="0" applyFont="1" applyBorder="1" applyAlignment="1">
      <alignment horizontal="right" vertical="center"/>
    </xf>
    <xf numFmtId="0" fontId="6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0" fontId="4" fillId="0" borderId="61" xfId="0" applyFont="1" applyBorder="1">
      <alignment vertical="center"/>
    </xf>
    <xf numFmtId="0" fontId="4" fillId="0" borderId="61" xfId="0" applyFont="1" applyBorder="1" applyAlignment="1">
      <alignment vertical="center"/>
    </xf>
    <xf numFmtId="0" fontId="4" fillId="0" borderId="61" xfId="0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 shrinkToFit="1"/>
    </xf>
    <xf numFmtId="0" fontId="4" fillId="0" borderId="61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6" fillId="0" borderId="61" xfId="0" applyFont="1" applyBorder="1" applyAlignment="1">
      <alignment horizontal="right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left" vertical="center" shrinkToFit="1"/>
    </xf>
    <xf numFmtId="0" fontId="6" fillId="0" borderId="61" xfId="0" applyFont="1" applyBorder="1">
      <alignment vertical="center"/>
    </xf>
    <xf numFmtId="0" fontId="4" fillId="0" borderId="12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39" xfId="0" applyNumberFormat="1" applyFont="1" applyBorder="1">
      <alignment vertical="center"/>
    </xf>
    <xf numFmtId="0" fontId="4" fillId="0" borderId="0" xfId="0" applyFont="1" applyAlignment="1">
      <alignment horizontal="center" vertical="top"/>
    </xf>
    <xf numFmtId="0" fontId="0" fillId="4" borderId="41" xfId="0" applyFill="1" applyBorder="1" applyProtection="1">
      <alignment vertical="center"/>
      <protection locked="0"/>
    </xf>
    <xf numFmtId="0" fontId="0" fillId="4" borderId="4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13" fillId="0" borderId="0" xfId="0" applyFont="1" applyBorder="1" applyAlignment="1" applyProtection="1">
      <alignment horizontal="right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47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4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distributed" vertical="top" indent="2"/>
    </xf>
    <xf numFmtId="0" fontId="6" fillId="0" borderId="0" xfId="0" applyFont="1" applyBorder="1" applyAlignment="1" applyProtection="1">
      <alignment horizontal="center" vertical="top" textRotation="255" indent="1" shrinkToFit="1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horizontal="right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left" vertical="center" shrinkToFit="1"/>
    </xf>
    <xf numFmtId="0" fontId="4" fillId="0" borderId="16" xfId="0" applyFont="1" applyBorder="1" applyAlignment="1" applyProtection="1">
      <alignment horizont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72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shrinkToFit="1"/>
    </xf>
    <xf numFmtId="0" fontId="4" fillId="0" borderId="44" xfId="0" applyFont="1" applyBorder="1" applyAlignment="1" applyProtection="1">
      <alignment horizont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180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left" vertical="center" shrinkToFit="1"/>
    </xf>
    <xf numFmtId="180" fontId="9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distributed" vertical="top" indent="1"/>
    </xf>
    <xf numFmtId="0" fontId="4" fillId="0" borderId="0" xfId="0" applyFont="1" applyAlignment="1">
      <alignment horizontal="distributed" vertical="top" indent="1"/>
    </xf>
    <xf numFmtId="0" fontId="4" fillId="0" borderId="0" xfId="0" applyFont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top" textRotation="255" shrinkToFit="1"/>
      <protection hidden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20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vertical="top" textRotation="255" shrinkToFit="1"/>
    </xf>
    <xf numFmtId="0" fontId="16" fillId="0" borderId="0" xfId="0" applyFont="1" applyBorder="1" applyAlignment="1" applyProtection="1">
      <alignment horizontal="right" vertical="top" textRotation="255" shrinkToFit="1"/>
    </xf>
    <xf numFmtId="0" fontId="4" fillId="0" borderId="73" xfId="0" applyFont="1" applyBorder="1" applyAlignment="1" applyProtection="1">
      <alignment horizontal="right" vertical="center" shrinkToFit="1"/>
    </xf>
    <xf numFmtId="0" fontId="4" fillId="0" borderId="73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top" textRotation="255" indent="1" shrinkToFit="1"/>
      <protection hidden="1"/>
    </xf>
    <xf numFmtId="0" fontId="4" fillId="0" borderId="0" xfId="0" applyFont="1" applyBorder="1" applyAlignment="1">
      <alignment horizontal="center" vertical="top" textRotation="255" indent="1" shrinkToFit="1"/>
    </xf>
    <xf numFmtId="0" fontId="11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 shrinkToFit="1"/>
    </xf>
    <xf numFmtId="180" fontId="9" fillId="0" borderId="0" xfId="0" applyNumberFormat="1" applyFont="1" applyBorder="1" applyAlignment="1" applyProtection="1">
      <alignment vertical="center" shrinkToFit="1"/>
    </xf>
    <xf numFmtId="180" fontId="4" fillId="0" borderId="0" xfId="0" applyNumberFormat="1" applyFont="1" applyBorder="1" applyAlignment="1" applyProtection="1">
      <alignment vertical="center" shrinkToFit="1"/>
    </xf>
    <xf numFmtId="0" fontId="4" fillId="0" borderId="72" xfId="0" applyFont="1" applyBorder="1" applyAlignment="1" applyProtection="1">
      <alignment horizontal="right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hidden="1"/>
    </xf>
    <xf numFmtId="0" fontId="4" fillId="0" borderId="74" xfId="0" applyFont="1" applyBorder="1" applyAlignment="1" applyProtection="1">
      <alignment horizontal="center" vertical="center" shrinkToFit="1"/>
    </xf>
    <xf numFmtId="0" fontId="4" fillId="0" borderId="75" xfId="0" applyFont="1" applyBorder="1" applyAlignment="1" applyProtection="1">
      <alignment horizontal="center" vertical="center" shrinkToFit="1"/>
    </xf>
    <xf numFmtId="0" fontId="4" fillId="0" borderId="76" xfId="0" applyFont="1" applyBorder="1" applyAlignment="1" applyProtection="1">
      <alignment horizontal="center" vertical="center" shrinkToFit="1"/>
    </xf>
    <xf numFmtId="20" fontId="4" fillId="0" borderId="0" xfId="0" applyNumberFormat="1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13" fillId="0" borderId="12" xfId="0" applyFont="1" applyBorder="1" applyAlignment="1" applyProtection="1">
      <alignment vertical="center" shrinkToFit="1"/>
    </xf>
    <xf numFmtId="0" fontId="4" fillId="0" borderId="14" xfId="0" applyFont="1" applyBorder="1" applyAlignment="1" applyProtection="1">
      <alignment vertical="center" shrinkToFit="1"/>
    </xf>
    <xf numFmtId="0" fontId="4" fillId="0" borderId="15" xfId="0" applyFont="1" applyBorder="1" applyAlignment="1" applyProtection="1">
      <alignment vertical="center" shrinkToFit="1"/>
    </xf>
    <xf numFmtId="0" fontId="4" fillId="0" borderId="75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0" xfId="0" applyFont="1" applyProtection="1">
      <alignment vertical="center"/>
    </xf>
    <xf numFmtId="0" fontId="5" fillId="0" borderId="61" xfId="0" applyFont="1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 shrinkToFit="1"/>
    </xf>
    <xf numFmtId="0" fontId="4" fillId="0" borderId="5" xfId="0" applyFont="1" applyBorder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shrinkToFit="1"/>
    </xf>
    <xf numFmtId="0" fontId="4" fillId="0" borderId="15" xfId="0" applyFont="1" applyBorder="1" applyAlignment="1" applyProtection="1">
      <alignment horizontal="right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left" vertical="center" shrinkToFit="1"/>
    </xf>
    <xf numFmtId="0" fontId="4" fillId="0" borderId="21" xfId="0" applyFont="1" applyBorder="1" applyAlignment="1" applyProtection="1">
      <alignment vertical="center" shrinkToFit="1"/>
    </xf>
    <xf numFmtId="0" fontId="4" fillId="0" borderId="0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8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left" vertical="center" shrinkToFit="1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4" fillId="0" borderId="16" xfId="0" applyFont="1" applyBorder="1" applyAlignment="1" applyProtection="1">
      <alignment horizontal="center" vertical="center"/>
    </xf>
    <xf numFmtId="0" fontId="4" fillId="0" borderId="12" xfId="0" applyFont="1" applyBorder="1" applyProtection="1">
      <alignment vertical="center"/>
    </xf>
    <xf numFmtId="0" fontId="4" fillId="0" borderId="39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1" xfId="0" applyFont="1" applyBorder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4" fillId="0" borderId="0" xfId="0" applyFont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distributed"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textRotation="255" wrapText="1"/>
    </xf>
    <xf numFmtId="0" fontId="4" fillId="0" borderId="63" xfId="0" applyFont="1" applyBorder="1" applyAlignment="1" applyProtection="1">
      <alignment horizontal="center" vertical="center" shrinkToFit="1"/>
    </xf>
    <xf numFmtId="0" fontId="4" fillId="0" borderId="64" xfId="0" applyFont="1" applyBorder="1" applyAlignment="1" applyProtection="1">
      <alignment horizontal="center" vertical="center" shrinkToFit="1"/>
    </xf>
    <xf numFmtId="0" fontId="4" fillId="0" borderId="64" xfId="0" applyFont="1" applyBorder="1" applyAlignment="1" applyProtection="1">
      <alignment vertical="center" shrinkToFit="1"/>
    </xf>
    <xf numFmtId="0" fontId="4" fillId="0" borderId="65" xfId="0" applyFont="1" applyBorder="1" applyAlignment="1" applyProtection="1">
      <alignment vertical="center" shrinkToFit="1"/>
    </xf>
    <xf numFmtId="0" fontId="4" fillId="0" borderId="66" xfId="0" applyFont="1" applyBorder="1" applyAlignment="1" applyProtection="1">
      <alignment vertical="center" shrinkToFit="1"/>
    </xf>
    <xf numFmtId="0" fontId="4" fillId="0" borderId="67" xfId="0" applyFont="1" applyBorder="1" applyAlignment="1" applyProtection="1">
      <alignment vertical="center" shrinkToFit="1"/>
    </xf>
    <xf numFmtId="0" fontId="4" fillId="0" borderId="68" xfId="0" applyFont="1" applyBorder="1" applyAlignment="1" applyProtection="1">
      <alignment vertical="center" shrinkToFit="1"/>
    </xf>
    <xf numFmtId="0" fontId="4" fillId="0" borderId="69" xfId="0" applyFont="1" applyBorder="1" applyAlignment="1" applyProtection="1">
      <alignment vertical="center" shrinkToFit="1"/>
    </xf>
    <xf numFmtId="0" fontId="4" fillId="0" borderId="70" xfId="0" applyFont="1" applyBorder="1" applyAlignment="1" applyProtection="1">
      <alignment vertical="center" shrinkToFit="1"/>
    </xf>
    <xf numFmtId="0" fontId="4" fillId="0" borderId="71" xfId="0" applyFont="1" applyBorder="1" applyAlignment="1" applyProtection="1">
      <alignment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4" fillId="0" borderId="4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right" vertical="top" textRotation="255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 textRotation="255"/>
    </xf>
    <xf numFmtId="0" fontId="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top" textRotation="255"/>
    </xf>
    <xf numFmtId="0" fontId="6" fillId="0" borderId="62" xfId="0" applyFont="1" applyBorder="1" applyAlignment="1">
      <alignment horizontal="distributed" vertical="center" shrinkToFit="1"/>
    </xf>
    <xf numFmtId="0" fontId="0" fillId="0" borderId="62" xfId="0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6" fillId="0" borderId="61" xfId="0" applyFont="1" applyBorder="1" applyAlignment="1">
      <alignment horizontal="distributed" vertical="center" shrinkToFit="1"/>
    </xf>
    <xf numFmtId="0" fontId="0" fillId="0" borderId="61" xfId="0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63" xfId="0" applyFont="1" applyBorder="1" applyAlignment="1">
      <alignment horizontal="center" vertical="center" wrapText="1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textRotation="255"/>
    </xf>
    <xf numFmtId="0" fontId="4" fillId="0" borderId="0" xfId="0" applyFont="1" applyAlignment="1">
      <alignment horizontal="center" vertical="center"/>
    </xf>
    <xf numFmtId="20" fontId="4" fillId="0" borderId="4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 textRotation="255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top" textRotation="255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top" textRotation="255" shrinkToFit="1"/>
    </xf>
    <xf numFmtId="0" fontId="4" fillId="0" borderId="75" xfId="0" applyFont="1" applyBorder="1" applyAlignment="1" applyProtection="1">
      <alignment horizontal="right" vertical="center" shrinkToFit="1"/>
      <protection locked="0"/>
    </xf>
    <xf numFmtId="0" fontId="4" fillId="0" borderId="75" xfId="0" applyFont="1" applyBorder="1" applyAlignment="1" applyProtection="1">
      <alignment horizontal="left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center" vertical="center" shrinkToFit="1"/>
    </xf>
    <xf numFmtId="0" fontId="4" fillId="0" borderId="48" xfId="0" applyFont="1" applyBorder="1" applyAlignment="1" applyProtection="1">
      <alignment horizontal="center" vertical="center" shrinkToFit="1"/>
    </xf>
    <xf numFmtId="0" fontId="4" fillId="0" borderId="75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right" vertical="center" shrinkToFit="1"/>
    </xf>
    <xf numFmtId="0" fontId="0" fillId="0" borderId="0" xfId="0">
      <alignment vertical="center"/>
    </xf>
    <xf numFmtId="0" fontId="6" fillId="0" borderId="61" xfId="0" applyFont="1" applyBorder="1" applyAlignment="1" applyProtection="1">
      <alignment horizontal="distributed" vertical="center" shrinkToFit="1"/>
      <protection hidden="1"/>
    </xf>
    <xf numFmtId="0" fontId="5" fillId="0" borderId="61" xfId="0" applyFont="1" applyBorder="1" applyAlignment="1">
      <alignment horizontal="left" vertical="center"/>
    </xf>
    <xf numFmtId="0" fontId="6" fillId="0" borderId="62" xfId="0" applyFont="1" applyBorder="1" applyAlignment="1" applyProtection="1">
      <alignment horizontal="distributed" vertical="center" shrinkToFit="1"/>
      <protection hidden="1"/>
    </xf>
    <xf numFmtId="0" fontId="5" fillId="0" borderId="62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 shrinkToFit="1"/>
    </xf>
    <xf numFmtId="0" fontId="13" fillId="0" borderId="47" xfId="0" applyFont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distributed" vertical="center" justifyLastLine="1" shrinkToFit="1"/>
    </xf>
    <xf numFmtId="0" fontId="8" fillId="0" borderId="15" xfId="0" applyFont="1" applyBorder="1" applyAlignment="1" applyProtection="1">
      <alignment horizontal="distributed" vertical="center" justifyLastLine="1" shrinkToFit="1"/>
    </xf>
    <xf numFmtId="0" fontId="4" fillId="0" borderId="0" xfId="0" applyFont="1" applyBorder="1" applyAlignment="1" applyProtection="1">
      <alignment horizontal="right" vertical="top" textRotation="255" shrinkToFit="1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5" fillId="0" borderId="53" xfId="0" applyFont="1" applyBorder="1" applyAlignment="1" applyProtection="1">
      <alignment horizontal="center" vertical="distributed" textRotation="255" indent="1" shrinkToFit="1"/>
      <protection hidden="1"/>
    </xf>
    <xf numFmtId="0" fontId="5" fillId="0" borderId="52" xfId="0" applyFont="1" applyBorder="1" applyAlignment="1">
      <alignment horizontal="center" vertical="distributed" textRotation="255" indent="1"/>
    </xf>
    <xf numFmtId="0" fontId="5" fillId="0" borderId="24" xfId="0" applyFont="1" applyBorder="1" applyAlignment="1">
      <alignment horizontal="center" vertical="distributed" textRotation="255" indent="1"/>
    </xf>
    <xf numFmtId="0" fontId="4" fillId="0" borderId="53" xfId="0" applyFont="1" applyBorder="1" applyAlignment="1" applyProtection="1">
      <alignment horizontal="distributed" vertical="center"/>
    </xf>
    <xf numFmtId="0" fontId="4" fillId="0" borderId="52" xfId="0" applyFont="1" applyBorder="1" applyAlignment="1" applyProtection="1">
      <alignment horizontal="distributed" vertical="center"/>
    </xf>
    <xf numFmtId="0" fontId="4" fillId="0" borderId="52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6" fillId="0" borderId="0" xfId="0" applyFont="1" applyAlignment="1" applyProtection="1">
      <alignment horizontal="distributed" vertical="top" indent="2"/>
    </xf>
    <xf numFmtId="0" fontId="6" fillId="0" borderId="0" xfId="0" applyFont="1" applyAlignment="1">
      <alignment horizontal="distributed" vertical="top" indent="2"/>
    </xf>
    <xf numFmtId="0" fontId="5" fillId="0" borderId="52" xfId="0" applyFont="1" applyBorder="1" applyAlignment="1" applyProtection="1">
      <alignment horizontal="center" vertical="distributed" textRotation="255" indent="1" shrinkToFit="1"/>
      <protection hidden="1"/>
    </xf>
    <xf numFmtId="0" fontId="4" fillId="0" borderId="45" xfId="0" applyFont="1" applyBorder="1" applyAlignment="1" applyProtection="1">
      <alignment horizontal="right" vertical="center" shrinkToFit="1"/>
      <protection hidden="1"/>
    </xf>
    <xf numFmtId="0" fontId="4" fillId="0" borderId="45" xfId="0" applyFont="1" applyBorder="1" applyAlignment="1">
      <alignment vertical="center" shrinkToFit="1"/>
    </xf>
    <xf numFmtId="0" fontId="4" fillId="0" borderId="45" xfId="0" applyFont="1" applyBorder="1" applyAlignment="1" applyProtection="1">
      <alignment horizontal="center" vertical="center" shrinkToFit="1"/>
      <protection hidden="1"/>
    </xf>
    <xf numFmtId="0" fontId="4" fillId="0" borderId="46" xfId="0" applyFont="1" applyBorder="1" applyAlignment="1" applyProtection="1">
      <alignment horizontal="center" vertical="top" textRotation="255" shrinkToFit="1"/>
      <protection hidden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top" textRotation="255" indent="1" shrinkToFit="1"/>
      <protection hidden="1"/>
    </xf>
    <xf numFmtId="0" fontId="6" fillId="0" borderId="0" xfId="0" applyFont="1" applyBorder="1" applyAlignment="1">
      <alignment horizontal="center" vertical="top" textRotation="255" indent="1" shrinkToFit="1"/>
    </xf>
    <xf numFmtId="0" fontId="16" fillId="0" borderId="0" xfId="0" applyFont="1" applyBorder="1" applyAlignment="1" applyProtection="1">
      <alignment horizontal="center" vertical="center"/>
    </xf>
    <xf numFmtId="180" fontId="4" fillId="0" borderId="0" xfId="0" applyNumberFormat="1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20" fontId="4" fillId="0" borderId="12" xfId="0" applyNumberFormat="1" applyFont="1" applyBorder="1" applyAlignment="1" applyProtection="1">
      <alignment horizontal="center" vertical="center" shrinkToFit="1"/>
      <protection locked="0"/>
    </xf>
    <xf numFmtId="20" fontId="4" fillId="0" borderId="0" xfId="0" applyNumberFormat="1" applyFont="1" applyBorder="1" applyAlignment="1" applyProtection="1">
      <alignment horizontal="center" vertical="center" shrinkToFit="1"/>
      <protection locked="0"/>
    </xf>
    <xf numFmtId="20" fontId="4" fillId="0" borderId="39" xfId="0" applyNumberFormat="1" applyFont="1" applyBorder="1" applyAlignment="1" applyProtection="1">
      <alignment horizontal="center" vertical="center" shrinkToFit="1"/>
      <protection locked="0"/>
    </xf>
    <xf numFmtId="180" fontId="4" fillId="0" borderId="12" xfId="0" applyNumberFormat="1" applyFont="1" applyBorder="1" applyAlignment="1" applyProtection="1">
      <alignment horizontal="center" vertical="center"/>
    </xf>
    <xf numFmtId="180" fontId="4" fillId="0" borderId="0" xfId="0" applyNumberFormat="1" applyFont="1" applyBorder="1" applyAlignment="1" applyProtection="1">
      <alignment horizontal="center" vertical="center"/>
    </xf>
    <xf numFmtId="180" fontId="4" fillId="0" borderId="39" xfId="0" applyNumberFormat="1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distributed" textRotation="255" indent="1" shrinkToFit="1"/>
      <protection hidden="1"/>
    </xf>
    <xf numFmtId="0" fontId="4" fillId="0" borderId="52" xfId="0" applyFont="1" applyBorder="1" applyAlignment="1">
      <alignment horizontal="center" vertical="distributed" textRotation="255" indent="1"/>
    </xf>
    <xf numFmtId="0" fontId="4" fillId="0" borderId="24" xfId="0" applyFont="1" applyBorder="1" applyAlignment="1">
      <alignment horizontal="center" vertical="distributed" textRotation="255" indent="1"/>
    </xf>
    <xf numFmtId="0" fontId="4" fillId="0" borderId="39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180" fontId="9" fillId="0" borderId="0" xfId="0" applyNumberFormat="1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right" vertical="center" shrinkToFit="1"/>
    </xf>
    <xf numFmtId="0" fontId="4" fillId="0" borderId="16" xfId="0" applyFont="1" applyBorder="1" applyAlignment="1" applyProtection="1">
      <alignment horizontal="left" vertical="center" shrinkToFit="1"/>
    </xf>
    <xf numFmtId="0" fontId="4" fillId="0" borderId="44" xfId="0" applyFont="1" applyBorder="1" applyAlignment="1" applyProtection="1">
      <alignment horizontal="left" vertical="center" shrinkToFit="1"/>
    </xf>
    <xf numFmtId="0" fontId="4" fillId="0" borderId="43" xfId="0" applyFont="1" applyBorder="1" applyAlignment="1" applyProtection="1">
      <alignment horizontal="right" vertical="center" shrinkToFit="1"/>
    </xf>
    <xf numFmtId="0" fontId="4" fillId="0" borderId="16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center" vertical="top" textRotation="255" indent="1" shrinkToFit="1"/>
      <protection hidden="1"/>
    </xf>
    <xf numFmtId="0" fontId="4" fillId="0" borderId="0" xfId="0" applyFont="1" applyBorder="1" applyAlignment="1">
      <alignment horizontal="center" vertical="top" textRotation="255" indent="1" shrinkToFit="1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20" fontId="4" fillId="0" borderId="12" xfId="0" applyNumberFormat="1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73" xfId="0" applyFont="1" applyBorder="1" applyAlignment="1" applyProtection="1">
      <alignment horizontal="left" vertical="center" shrinkToFit="1"/>
    </xf>
    <xf numFmtId="0" fontId="4" fillId="0" borderId="73" xfId="0" applyFont="1" applyBorder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center" vertical="top" textRotation="255" shrinkToFit="1"/>
      <protection hidden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distributed" vertical="top" indent="1"/>
    </xf>
    <xf numFmtId="0" fontId="4" fillId="0" borderId="0" xfId="0" applyFont="1" applyAlignment="1">
      <alignment horizontal="distributed" vertical="top" indent="1"/>
    </xf>
    <xf numFmtId="0" fontId="16" fillId="3" borderId="16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distributed" textRotation="255" indent="1" shrinkToFit="1"/>
      <protection hidden="1"/>
    </xf>
    <xf numFmtId="180" fontId="9" fillId="0" borderId="12" xfId="0" applyNumberFormat="1" applyFont="1" applyBorder="1" applyAlignment="1" applyProtection="1">
      <alignment horizontal="center" vertical="center" shrinkToFit="1"/>
    </xf>
    <xf numFmtId="180" fontId="9" fillId="0" borderId="39" xfId="0" applyNumberFormat="1" applyFont="1" applyBorder="1" applyAlignment="1" applyProtection="1">
      <alignment horizontal="center" vertical="center" shrinkToFit="1"/>
    </xf>
    <xf numFmtId="180" fontId="9" fillId="0" borderId="12" xfId="0" applyNumberFormat="1" applyFont="1" applyBorder="1" applyAlignment="1" applyProtection="1">
      <alignment horizontal="center" vertical="center"/>
    </xf>
    <xf numFmtId="180" fontId="9" fillId="0" borderId="0" xfId="0" applyNumberFormat="1" applyFont="1" applyBorder="1" applyAlignment="1" applyProtection="1">
      <alignment horizontal="center" vertical="center"/>
    </xf>
    <xf numFmtId="180" fontId="4" fillId="0" borderId="0" xfId="0" applyNumberFormat="1" applyFont="1" applyBorder="1" applyAlignment="1" applyProtection="1">
      <alignment horizontal="center" vertical="center"/>
      <protection hidden="1"/>
    </xf>
    <xf numFmtId="180" fontId="4" fillId="0" borderId="12" xfId="0" applyNumberFormat="1" applyFont="1" applyBorder="1" applyAlignment="1" applyProtection="1">
      <alignment horizontal="center" vertical="center" shrinkToFit="1"/>
    </xf>
    <xf numFmtId="180" fontId="4" fillId="0" borderId="39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top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shrinkToFit="1"/>
    </xf>
    <xf numFmtId="0" fontId="4" fillId="0" borderId="16" xfId="0" applyFont="1" applyBorder="1" applyAlignment="1" applyProtection="1">
      <alignment horizontal="center" shrinkToFit="1"/>
    </xf>
    <xf numFmtId="0" fontId="4" fillId="0" borderId="44" xfId="0" applyFont="1" applyBorder="1" applyAlignment="1" applyProtection="1">
      <alignment horizontal="center" shrinkToFit="1"/>
    </xf>
    <xf numFmtId="0" fontId="4" fillId="0" borderId="72" xfId="0" applyFont="1" applyBorder="1" applyAlignment="1" applyProtection="1">
      <alignment horizontal="center" vertical="center" shrinkToFit="1"/>
    </xf>
    <xf numFmtId="0" fontId="4" fillId="0" borderId="72" xfId="0" applyFont="1" applyBorder="1" applyAlignment="1" applyProtection="1">
      <alignment horizontal="left" vertical="top" textRotation="255" shrinkToFit="1"/>
    </xf>
    <xf numFmtId="0" fontId="4" fillId="0" borderId="72" xfId="0" applyFont="1" applyBorder="1" applyAlignment="1" applyProtection="1">
      <alignment horizontal="right" vertical="top" textRotation="255" shrinkToFit="1"/>
    </xf>
    <xf numFmtId="20" fontId="4" fillId="0" borderId="0" xfId="0" applyNumberFormat="1" applyFont="1" applyBorder="1" applyAlignment="1" applyProtection="1">
      <alignment horizontal="center" vertical="center" shrinkToFit="1"/>
    </xf>
    <xf numFmtId="0" fontId="4" fillId="0" borderId="72" xfId="0" applyFont="1" applyBorder="1" applyAlignment="1" applyProtection="1">
      <alignment horizontal="right" vertical="center" shrinkToFit="1"/>
    </xf>
    <xf numFmtId="0" fontId="7" fillId="0" borderId="72" xfId="0" applyFont="1" applyBorder="1" applyAlignment="1">
      <alignment horizontal="center" vertical="center" shrinkToFit="1"/>
    </xf>
    <xf numFmtId="0" fontId="4" fillId="0" borderId="72" xfId="0" applyFont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80" fontId="4" fillId="0" borderId="0" xfId="0" applyNumberFormat="1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</xf>
    <xf numFmtId="0" fontId="4" fillId="0" borderId="78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62" xfId="0" applyFont="1" applyBorder="1" applyAlignment="1" applyProtection="1">
      <alignment horizontal="left" vertical="center" shrinkToFit="1"/>
      <protection hidden="1"/>
    </xf>
    <xf numFmtId="0" fontId="6" fillId="0" borderId="62" xfId="0" applyFont="1" applyBorder="1" applyAlignment="1">
      <alignment horizontal="left" vertical="center" shrinkToFit="1"/>
    </xf>
    <xf numFmtId="0" fontId="6" fillId="0" borderId="6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6" fillId="0" borderId="61" xfId="0" applyFont="1" applyBorder="1" applyAlignment="1">
      <alignment horizontal="left" vertical="center" shrinkToFit="1"/>
    </xf>
    <xf numFmtId="0" fontId="6" fillId="0" borderId="62" xfId="0" applyFont="1" applyBorder="1" applyAlignment="1" applyProtection="1">
      <alignment horizontal="distributed" vertical="center"/>
    </xf>
    <xf numFmtId="0" fontId="0" fillId="0" borderId="62" xfId="0" applyBorder="1" applyAlignment="1" applyProtection="1">
      <alignment horizontal="distributed" vertical="center"/>
    </xf>
    <xf numFmtId="0" fontId="5" fillId="0" borderId="6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6" fillId="0" borderId="61" xfId="0" applyFont="1" applyBorder="1" applyAlignment="1" applyProtection="1">
      <alignment horizontal="distributed" vertical="center"/>
    </xf>
    <xf numFmtId="0" fontId="0" fillId="0" borderId="61" xfId="0" applyBorder="1" applyAlignment="1" applyProtection="1">
      <alignment horizontal="distributed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left" vertical="center" shrinkToFit="1"/>
    </xf>
    <xf numFmtId="0" fontId="6" fillId="0" borderId="1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6" fillId="0" borderId="62" xfId="0" applyFont="1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5" fillId="0" borderId="62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61" xfId="0" applyFont="1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0" fontId="5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4" fillId="0" borderId="66" xfId="0" applyFont="1" applyBorder="1" applyAlignment="1">
      <alignment vertical="center" shrinkToFit="1"/>
    </xf>
    <xf numFmtId="0" fontId="4" fillId="0" borderId="67" xfId="0" applyFont="1" applyBorder="1" applyAlignment="1">
      <alignment vertical="center" shrinkToFit="1"/>
    </xf>
    <xf numFmtId="0" fontId="4" fillId="0" borderId="68" xfId="0" applyFont="1" applyBorder="1" applyAlignment="1">
      <alignment vertical="center" shrinkToFit="1"/>
    </xf>
    <xf numFmtId="0" fontId="4" fillId="0" borderId="69" xfId="0" applyFont="1" applyBorder="1" applyAlignment="1">
      <alignment vertical="center" shrinkToFit="1"/>
    </xf>
    <xf numFmtId="0" fontId="4" fillId="0" borderId="70" xfId="0" applyFont="1" applyBorder="1" applyAlignment="1">
      <alignment vertical="center" shrinkToFit="1"/>
    </xf>
    <xf numFmtId="0" fontId="4" fillId="0" borderId="71" xfId="0" applyFont="1" applyBorder="1" applyAlignment="1">
      <alignment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4" xfId="0" applyFont="1" applyBorder="1" applyAlignment="1">
      <alignment vertical="center" shrinkToFit="1"/>
    </xf>
    <xf numFmtId="0" fontId="11" fillId="0" borderId="65" xfId="0" applyFont="1" applyBorder="1" applyAlignment="1">
      <alignment vertical="center" shrinkToFit="1"/>
    </xf>
    <xf numFmtId="0" fontId="11" fillId="0" borderId="66" xfId="0" applyFont="1" applyBorder="1" applyAlignment="1">
      <alignment vertical="center" shrinkToFit="1"/>
    </xf>
    <xf numFmtId="0" fontId="11" fillId="0" borderId="67" xfId="0" applyFont="1" applyBorder="1" applyAlignment="1">
      <alignment vertical="center" shrinkToFit="1"/>
    </xf>
    <xf numFmtId="0" fontId="11" fillId="0" borderId="68" xfId="0" applyFont="1" applyBorder="1" applyAlignment="1">
      <alignment vertical="center" shrinkToFit="1"/>
    </xf>
    <xf numFmtId="0" fontId="11" fillId="0" borderId="69" xfId="0" applyFont="1" applyBorder="1" applyAlignment="1">
      <alignment vertical="center" shrinkToFit="1"/>
    </xf>
    <xf numFmtId="0" fontId="11" fillId="0" borderId="70" xfId="0" applyFont="1" applyBorder="1" applyAlignment="1">
      <alignment vertical="center" shrinkToFit="1"/>
    </xf>
    <xf numFmtId="0" fontId="11" fillId="0" borderId="71" xfId="0" applyFont="1" applyBorder="1" applyAlignment="1">
      <alignment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0" fontId="6" fillId="0" borderId="44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4" xfId="0" applyFont="1" applyBorder="1" applyAlignment="1">
      <alignment vertical="center" shrinkToFit="1"/>
    </xf>
    <xf numFmtId="0" fontId="6" fillId="0" borderId="65" xfId="0" applyFont="1" applyBorder="1" applyAlignment="1">
      <alignment vertical="center" shrinkToFit="1"/>
    </xf>
    <xf numFmtId="0" fontId="6" fillId="0" borderId="66" xfId="0" applyFont="1" applyBorder="1" applyAlignment="1">
      <alignment vertical="center" shrinkToFit="1"/>
    </xf>
    <xf numFmtId="0" fontId="6" fillId="0" borderId="67" xfId="0" applyFont="1" applyBorder="1" applyAlignment="1">
      <alignment vertical="center" shrinkToFit="1"/>
    </xf>
    <xf numFmtId="0" fontId="6" fillId="0" borderId="68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1" xfId="0" applyFont="1" applyBorder="1" applyAlignment="1">
      <alignment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4" xfId="0" applyFont="1" applyBorder="1" applyAlignment="1">
      <alignment vertical="center" shrinkToFit="1"/>
    </xf>
    <xf numFmtId="0" fontId="8" fillId="0" borderId="65" xfId="0" applyFont="1" applyBorder="1" applyAlignment="1">
      <alignment vertical="center" shrinkToFit="1"/>
    </xf>
    <xf numFmtId="0" fontId="8" fillId="0" borderId="66" xfId="0" applyFont="1" applyBorder="1" applyAlignment="1">
      <alignment vertical="center" shrinkToFit="1"/>
    </xf>
    <xf numFmtId="0" fontId="8" fillId="0" borderId="67" xfId="0" applyFont="1" applyBorder="1" applyAlignment="1">
      <alignment vertical="center" shrinkToFit="1"/>
    </xf>
    <xf numFmtId="0" fontId="8" fillId="0" borderId="68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8" fillId="0" borderId="70" xfId="0" applyFont="1" applyBorder="1" applyAlignment="1">
      <alignment vertical="center" shrinkToFit="1"/>
    </xf>
    <xf numFmtId="0" fontId="8" fillId="0" borderId="71" xfId="0" applyFont="1" applyBorder="1" applyAlignment="1">
      <alignment vertical="center" shrinkToFit="1"/>
    </xf>
    <xf numFmtId="20" fontId="4" fillId="0" borderId="0" xfId="0" applyNumberFormat="1" applyFont="1" applyAlignment="1">
      <alignment horizontal="center" vertical="center" shrinkToFit="1"/>
    </xf>
    <xf numFmtId="180" fontId="4" fillId="0" borderId="12" xfId="0" applyNumberFormat="1" applyFont="1" applyBorder="1" applyAlignment="1">
      <alignment horizontal="center" vertical="center" shrinkToFit="1"/>
    </xf>
    <xf numFmtId="180" fontId="4" fillId="0" borderId="39" xfId="0" applyNumberFormat="1" applyFont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20" fontId="4" fillId="0" borderId="39" xfId="0" applyNumberFormat="1" applyFont="1" applyBorder="1" applyAlignment="1">
      <alignment horizontal="center" vertical="center" shrinkToFit="1"/>
    </xf>
    <xf numFmtId="0" fontId="4" fillId="0" borderId="12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39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textRotation="255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39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43" xfId="0" applyNumberFormat="1" applyFont="1" applyBorder="1" applyAlignment="1">
      <alignment horizontal="right" vertical="center"/>
    </xf>
    <xf numFmtId="0" fontId="4" fillId="0" borderId="16" xfId="0" applyNumberFormat="1" applyFont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4" fillId="0" borderId="44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Alignment="1">
      <alignment horizontal="center" vertical="top" textRotation="255"/>
    </xf>
    <xf numFmtId="0" fontId="4" fillId="0" borderId="12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1" fillId="0" borderId="60" xfId="2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_県体トーナメント2" xfId="2" xr:uid="{00000000-0005-0000-0000-000003000000}"/>
  </cellStyles>
  <dxfs count="380"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color theme="0"/>
      </font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/>
        <bottom/>
      </border>
    </dxf>
    <dxf>
      <border>
        <left style="thin">
          <color indexed="64"/>
        </left>
      </border>
    </dxf>
    <dxf>
      <border>
        <left/>
      </border>
    </dxf>
    <dxf>
      <border>
        <bottom style="thin">
          <color indexed="64"/>
        </bottom>
      </border>
    </dxf>
    <dxf>
      <border>
        <bottom/>
      </border>
    </dxf>
    <dxf>
      <border>
        <bottom style="thin">
          <color indexed="64"/>
        </bottom>
      </border>
    </dxf>
    <dxf>
      <border>
        <bottom/>
      </border>
    </dxf>
    <dxf>
      <border>
        <right style="thin">
          <color indexed="64"/>
        </right>
      </border>
    </dxf>
    <dxf>
      <border>
        <right/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9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color theme="0"/>
      </font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/>
        <bottom/>
      </border>
    </dxf>
    <dxf>
      <border>
        <left style="thin">
          <color indexed="64"/>
        </left>
      </border>
    </dxf>
    <dxf>
      <border>
        <left/>
      </border>
    </dxf>
    <dxf>
      <border>
        <bottom style="thin">
          <color indexed="64"/>
        </bottom>
      </border>
    </dxf>
    <dxf>
      <border>
        <bottom/>
      </border>
    </dxf>
    <dxf>
      <border>
        <bottom style="thin">
          <color indexed="64"/>
        </bottom>
      </border>
    </dxf>
    <dxf>
      <border>
        <bottom/>
      </border>
    </dxf>
    <dxf>
      <border>
        <right style="thin">
          <color indexed="64"/>
        </right>
      </border>
    </dxf>
    <dxf>
      <border>
        <right/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condense val="0"/>
        <extend val="0"/>
        <color indexed="9"/>
      </font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48DC6AC-15A0-4083-AE07-9A6F1F99BA01}"/>
            </a:ext>
          </a:extLst>
        </xdr:cNvPr>
        <xdr:cNvSpPr/>
      </xdr:nvSpPr>
      <xdr:spPr>
        <a:xfrm>
          <a:off x="428625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F05AF14-CC53-4B90-8832-C72D9FE77300}"/>
            </a:ext>
          </a:extLst>
        </xdr:cNvPr>
        <xdr:cNvSpPr/>
      </xdr:nvSpPr>
      <xdr:spPr>
        <a:xfrm>
          <a:off x="1209675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38</xdr:col>
      <xdr:colOff>0</xdr:colOff>
      <xdr:row>16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6DEF4B0-8C9C-4EEE-B158-0F0995BB9D55}"/>
            </a:ext>
          </a:extLst>
        </xdr:cNvPr>
        <xdr:cNvSpPr/>
      </xdr:nvSpPr>
      <xdr:spPr>
        <a:xfrm>
          <a:off x="4819650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18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2844C736-F82D-4075-AA75-250B584333FB}"/>
            </a:ext>
          </a:extLst>
        </xdr:cNvPr>
        <xdr:cNvSpPr/>
      </xdr:nvSpPr>
      <xdr:spPr>
        <a:xfrm>
          <a:off x="5600700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0</xdr:colOff>
      <xdr:row>12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54B6FC8C-D2CE-43CE-A1EF-3C0F3920FDF3}"/>
            </a:ext>
          </a:extLst>
        </xdr:cNvPr>
        <xdr:cNvSpPr/>
      </xdr:nvSpPr>
      <xdr:spPr>
        <a:xfrm>
          <a:off x="1209675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A70EA24-33AA-4444-9044-CE37FB5E975F}"/>
            </a:ext>
          </a:extLst>
        </xdr:cNvPr>
        <xdr:cNvSpPr/>
      </xdr:nvSpPr>
      <xdr:spPr>
        <a:xfrm>
          <a:off x="1990725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10</xdr:row>
      <xdr:rowOff>0</xdr:rowOff>
    </xdr:from>
    <xdr:to>
      <xdr:col>45</xdr:col>
      <xdr:colOff>0</xdr:colOff>
      <xdr:row>12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391B8892-2B35-4E47-B32C-43D62C5760B4}"/>
            </a:ext>
          </a:extLst>
        </xdr:cNvPr>
        <xdr:cNvSpPr/>
      </xdr:nvSpPr>
      <xdr:spPr>
        <a:xfrm>
          <a:off x="5600700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52</xdr:col>
      <xdr:colOff>0</xdr:colOff>
      <xdr:row>16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C4913EAA-C821-4A73-AB05-F2399C3BFCCB}"/>
            </a:ext>
          </a:extLst>
        </xdr:cNvPr>
        <xdr:cNvSpPr/>
      </xdr:nvSpPr>
      <xdr:spPr>
        <a:xfrm>
          <a:off x="6381750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87406</xdr:colOff>
      <xdr:row>40</xdr:row>
      <xdr:rowOff>28015</xdr:rowOff>
    </xdr:from>
    <xdr:to>
      <xdr:col>84</xdr:col>
      <xdr:colOff>98292</xdr:colOff>
      <xdr:row>42</xdr:row>
      <xdr:rowOff>7203</xdr:rowOff>
    </xdr:to>
    <xdr:sp macro="" textlink="">
      <xdr:nvSpPr>
        <xdr:cNvPr id="10" name="大かっこ 82">
          <a:extLst>
            <a:ext uri="{FF2B5EF4-FFF2-40B4-BE49-F238E27FC236}">
              <a16:creationId xmlns:a16="http://schemas.microsoft.com/office/drawing/2014/main" id="{7D68DCBC-3BED-4CE7-BD11-799A305EFBA0}"/>
            </a:ext>
          </a:extLst>
        </xdr:cNvPr>
        <xdr:cNvSpPr/>
      </xdr:nvSpPr>
      <xdr:spPr>
        <a:xfrm>
          <a:off x="12174631" y="8495740"/>
          <a:ext cx="915761" cy="3316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87406</xdr:colOff>
      <xdr:row>48</xdr:row>
      <xdr:rowOff>31376</xdr:rowOff>
    </xdr:from>
    <xdr:to>
      <xdr:col>78</xdr:col>
      <xdr:colOff>98292</xdr:colOff>
      <xdr:row>50</xdr:row>
      <xdr:rowOff>960</xdr:rowOff>
    </xdr:to>
    <xdr:sp macro="" textlink="">
      <xdr:nvSpPr>
        <xdr:cNvPr id="11" name="大かっこ 82">
          <a:extLst>
            <a:ext uri="{FF2B5EF4-FFF2-40B4-BE49-F238E27FC236}">
              <a16:creationId xmlns:a16="http://schemas.microsoft.com/office/drawing/2014/main" id="{25A5DD18-994D-4EBD-B850-7B994CFD7829}"/>
            </a:ext>
          </a:extLst>
        </xdr:cNvPr>
        <xdr:cNvSpPr/>
      </xdr:nvSpPr>
      <xdr:spPr>
        <a:xfrm>
          <a:off x="11088781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85</xdr:col>
      <xdr:colOff>87406</xdr:colOff>
      <xdr:row>48</xdr:row>
      <xdr:rowOff>31376</xdr:rowOff>
    </xdr:from>
    <xdr:to>
      <xdr:col>90</xdr:col>
      <xdr:colOff>98292</xdr:colOff>
      <xdr:row>50</xdr:row>
      <xdr:rowOff>960</xdr:rowOff>
    </xdr:to>
    <xdr:sp macro="" textlink="">
      <xdr:nvSpPr>
        <xdr:cNvPr id="12" name="大かっこ 82">
          <a:extLst>
            <a:ext uri="{FF2B5EF4-FFF2-40B4-BE49-F238E27FC236}">
              <a16:creationId xmlns:a16="http://schemas.microsoft.com/office/drawing/2014/main" id="{62A7DFAE-52AB-4F3E-A375-4B3C6862D2E3}"/>
            </a:ext>
          </a:extLst>
        </xdr:cNvPr>
        <xdr:cNvSpPr/>
      </xdr:nvSpPr>
      <xdr:spPr>
        <a:xfrm>
          <a:off x="13260481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87406</xdr:colOff>
      <xdr:row>48</xdr:row>
      <xdr:rowOff>31376</xdr:rowOff>
    </xdr:from>
    <xdr:to>
      <xdr:col>101</xdr:col>
      <xdr:colOff>98292</xdr:colOff>
      <xdr:row>50</xdr:row>
      <xdr:rowOff>960</xdr:rowOff>
    </xdr:to>
    <xdr:sp macro="" textlink="">
      <xdr:nvSpPr>
        <xdr:cNvPr id="13" name="大かっこ 82">
          <a:extLst>
            <a:ext uri="{FF2B5EF4-FFF2-40B4-BE49-F238E27FC236}">
              <a16:creationId xmlns:a16="http://schemas.microsoft.com/office/drawing/2014/main" id="{2673B83A-A57F-456F-B401-0F227AB52568}"/>
            </a:ext>
          </a:extLst>
        </xdr:cNvPr>
        <xdr:cNvSpPr/>
      </xdr:nvSpPr>
      <xdr:spPr>
        <a:xfrm>
          <a:off x="15251206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512ABB4F-3041-46BA-B47B-2CE7F58A06C5}"/>
            </a:ext>
          </a:extLst>
        </xdr:cNvPr>
        <xdr:cNvSpPr/>
      </xdr:nvSpPr>
      <xdr:spPr>
        <a:xfrm>
          <a:off x="1990725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6260A937-2BB4-48CA-A916-C1064C79A4B7}"/>
            </a:ext>
          </a:extLst>
        </xdr:cNvPr>
        <xdr:cNvSpPr/>
      </xdr:nvSpPr>
      <xdr:spPr>
        <a:xfrm>
          <a:off x="428625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38</xdr:col>
      <xdr:colOff>0</xdr:colOff>
      <xdr:row>16</xdr:row>
      <xdr:rowOff>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7A465EC0-FC9D-49FF-BB1D-E020E5D39E92}"/>
            </a:ext>
          </a:extLst>
        </xdr:cNvPr>
        <xdr:cNvSpPr/>
      </xdr:nvSpPr>
      <xdr:spPr>
        <a:xfrm>
          <a:off x="4819650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AEEAAC6D-D352-4BF2-8FDD-94AA876C3014}"/>
            </a:ext>
          </a:extLst>
        </xdr:cNvPr>
        <xdr:cNvSpPr/>
      </xdr:nvSpPr>
      <xdr:spPr>
        <a:xfrm>
          <a:off x="6381750" y="520065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18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E2212DF7-9249-414B-9AD9-648B5B3C925A}"/>
            </a:ext>
          </a:extLst>
        </xdr:cNvPr>
        <xdr:cNvSpPr/>
      </xdr:nvSpPr>
      <xdr:spPr>
        <a:xfrm>
          <a:off x="5600700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22</xdr:row>
      <xdr:rowOff>0</xdr:rowOff>
    </xdr:from>
    <xdr:to>
      <xdr:col>38</xdr:col>
      <xdr:colOff>0</xdr:colOff>
      <xdr:row>24</xdr:row>
      <xdr:rowOff>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CF8BFB0F-0258-4BD7-BA36-872E575B791E}"/>
            </a:ext>
          </a:extLst>
        </xdr:cNvPr>
        <xdr:cNvSpPr/>
      </xdr:nvSpPr>
      <xdr:spPr>
        <a:xfrm>
          <a:off x="4819650" y="520065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10</xdr:row>
      <xdr:rowOff>0</xdr:rowOff>
    </xdr:from>
    <xdr:to>
      <xdr:col>45</xdr:col>
      <xdr:colOff>0</xdr:colOff>
      <xdr:row>12</xdr:row>
      <xdr:rowOff>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5B199DC8-ACC6-48CB-BE3C-DD7B324D14E7}"/>
            </a:ext>
          </a:extLst>
        </xdr:cNvPr>
        <xdr:cNvSpPr/>
      </xdr:nvSpPr>
      <xdr:spPr>
        <a:xfrm>
          <a:off x="5600700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10</xdr:row>
      <xdr:rowOff>0</xdr:rowOff>
    </xdr:from>
    <xdr:to>
      <xdr:col>59</xdr:col>
      <xdr:colOff>0</xdr:colOff>
      <xdr:row>12</xdr:row>
      <xdr:rowOff>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62D57FAC-E581-4A53-8484-8F6FDD9923CD}"/>
            </a:ext>
          </a:extLst>
        </xdr:cNvPr>
        <xdr:cNvSpPr/>
      </xdr:nvSpPr>
      <xdr:spPr>
        <a:xfrm>
          <a:off x="7162800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52</xdr:col>
      <xdr:colOff>0</xdr:colOff>
      <xdr:row>16</xdr:row>
      <xdr:rowOff>0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E7997CE8-A0CE-47A1-81C7-1756872F044E}"/>
            </a:ext>
          </a:extLst>
        </xdr:cNvPr>
        <xdr:cNvSpPr/>
      </xdr:nvSpPr>
      <xdr:spPr>
        <a:xfrm>
          <a:off x="6381750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18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4111FBBC-B3E4-4721-BB60-C8724A2C3623}"/>
            </a:ext>
          </a:extLst>
        </xdr:cNvPr>
        <xdr:cNvSpPr/>
      </xdr:nvSpPr>
      <xdr:spPr>
        <a:xfrm>
          <a:off x="7162800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834077F3-B4D1-460F-AA12-DB036FCA5EE9}"/>
            </a:ext>
          </a:extLst>
        </xdr:cNvPr>
        <xdr:cNvSpPr/>
      </xdr:nvSpPr>
      <xdr:spPr>
        <a:xfrm>
          <a:off x="428625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8C60E876-CDB3-4D53-A324-DEA6D08694DA}"/>
            </a:ext>
          </a:extLst>
        </xdr:cNvPr>
        <xdr:cNvSpPr/>
      </xdr:nvSpPr>
      <xdr:spPr>
        <a:xfrm>
          <a:off x="1209675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38</xdr:col>
      <xdr:colOff>0</xdr:colOff>
      <xdr:row>16</xdr:row>
      <xdr:rowOff>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D343383A-E1D8-44FE-AD2B-36FF5401F0D7}"/>
            </a:ext>
          </a:extLst>
        </xdr:cNvPr>
        <xdr:cNvSpPr/>
      </xdr:nvSpPr>
      <xdr:spPr>
        <a:xfrm>
          <a:off x="4819650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18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5AFAB8EB-F955-4E78-BD2E-8BFDF0010D0C}"/>
            </a:ext>
          </a:extLst>
        </xdr:cNvPr>
        <xdr:cNvSpPr/>
      </xdr:nvSpPr>
      <xdr:spPr>
        <a:xfrm>
          <a:off x="5600700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0</xdr:colOff>
      <xdr:row>12</xdr:row>
      <xdr:rowOff>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16140975-CD05-474F-ABEE-CEB4C04BBBA3}"/>
            </a:ext>
          </a:extLst>
        </xdr:cNvPr>
        <xdr:cNvSpPr/>
      </xdr:nvSpPr>
      <xdr:spPr>
        <a:xfrm>
          <a:off x="1209675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5F7A7DBE-84BB-44BD-925D-5063381B1E68}"/>
            </a:ext>
          </a:extLst>
        </xdr:cNvPr>
        <xdr:cNvSpPr/>
      </xdr:nvSpPr>
      <xdr:spPr>
        <a:xfrm>
          <a:off x="1990725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10</xdr:row>
      <xdr:rowOff>0</xdr:rowOff>
    </xdr:from>
    <xdr:to>
      <xdr:col>45</xdr:col>
      <xdr:colOff>0</xdr:colOff>
      <xdr:row>12</xdr:row>
      <xdr:rowOff>0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5E290E4B-0DA4-4AE3-8CEA-303070338EAC}"/>
            </a:ext>
          </a:extLst>
        </xdr:cNvPr>
        <xdr:cNvSpPr/>
      </xdr:nvSpPr>
      <xdr:spPr>
        <a:xfrm>
          <a:off x="5600700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52</xdr:col>
      <xdr:colOff>0</xdr:colOff>
      <xdr:row>16</xdr:row>
      <xdr:rowOff>0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CD2B74EA-6A16-48B0-B844-A24CF735FA21}"/>
            </a:ext>
          </a:extLst>
        </xdr:cNvPr>
        <xdr:cNvSpPr/>
      </xdr:nvSpPr>
      <xdr:spPr>
        <a:xfrm>
          <a:off x="6381750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87406</xdr:colOff>
      <xdr:row>40</xdr:row>
      <xdr:rowOff>28015</xdr:rowOff>
    </xdr:from>
    <xdr:to>
      <xdr:col>84</xdr:col>
      <xdr:colOff>98292</xdr:colOff>
      <xdr:row>42</xdr:row>
      <xdr:rowOff>7203</xdr:rowOff>
    </xdr:to>
    <xdr:sp macro="" textlink="">
      <xdr:nvSpPr>
        <xdr:cNvPr id="38" name="大かっこ 82">
          <a:extLst>
            <a:ext uri="{FF2B5EF4-FFF2-40B4-BE49-F238E27FC236}">
              <a16:creationId xmlns:a16="http://schemas.microsoft.com/office/drawing/2014/main" id="{5A0A912A-B2CA-4265-890C-053B3C79E60D}"/>
            </a:ext>
          </a:extLst>
        </xdr:cNvPr>
        <xdr:cNvSpPr/>
      </xdr:nvSpPr>
      <xdr:spPr>
        <a:xfrm>
          <a:off x="12174631" y="8495740"/>
          <a:ext cx="915761" cy="3316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87406</xdr:colOff>
      <xdr:row>48</xdr:row>
      <xdr:rowOff>31376</xdr:rowOff>
    </xdr:from>
    <xdr:to>
      <xdr:col>78</xdr:col>
      <xdr:colOff>98292</xdr:colOff>
      <xdr:row>50</xdr:row>
      <xdr:rowOff>960</xdr:rowOff>
    </xdr:to>
    <xdr:sp macro="" textlink="">
      <xdr:nvSpPr>
        <xdr:cNvPr id="39" name="大かっこ 82">
          <a:extLst>
            <a:ext uri="{FF2B5EF4-FFF2-40B4-BE49-F238E27FC236}">
              <a16:creationId xmlns:a16="http://schemas.microsoft.com/office/drawing/2014/main" id="{4CF062D9-6015-47A2-8423-D37C95BE4FA2}"/>
            </a:ext>
          </a:extLst>
        </xdr:cNvPr>
        <xdr:cNvSpPr/>
      </xdr:nvSpPr>
      <xdr:spPr>
        <a:xfrm>
          <a:off x="11088781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85</xdr:col>
      <xdr:colOff>87406</xdr:colOff>
      <xdr:row>48</xdr:row>
      <xdr:rowOff>31376</xdr:rowOff>
    </xdr:from>
    <xdr:to>
      <xdr:col>90</xdr:col>
      <xdr:colOff>98292</xdr:colOff>
      <xdr:row>50</xdr:row>
      <xdr:rowOff>960</xdr:rowOff>
    </xdr:to>
    <xdr:sp macro="" textlink="">
      <xdr:nvSpPr>
        <xdr:cNvPr id="40" name="大かっこ 82">
          <a:extLst>
            <a:ext uri="{FF2B5EF4-FFF2-40B4-BE49-F238E27FC236}">
              <a16:creationId xmlns:a16="http://schemas.microsoft.com/office/drawing/2014/main" id="{EE28957E-C291-4E1E-8958-6C9ACD42F7AD}"/>
            </a:ext>
          </a:extLst>
        </xdr:cNvPr>
        <xdr:cNvSpPr/>
      </xdr:nvSpPr>
      <xdr:spPr>
        <a:xfrm>
          <a:off x="13260481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87406</xdr:colOff>
      <xdr:row>48</xdr:row>
      <xdr:rowOff>31376</xdr:rowOff>
    </xdr:from>
    <xdr:to>
      <xdr:col>101</xdr:col>
      <xdr:colOff>98292</xdr:colOff>
      <xdr:row>50</xdr:row>
      <xdr:rowOff>960</xdr:rowOff>
    </xdr:to>
    <xdr:sp macro="" textlink="">
      <xdr:nvSpPr>
        <xdr:cNvPr id="41" name="大かっこ 82">
          <a:extLst>
            <a:ext uri="{FF2B5EF4-FFF2-40B4-BE49-F238E27FC236}">
              <a16:creationId xmlns:a16="http://schemas.microsoft.com/office/drawing/2014/main" id="{B335C24F-E2A5-4960-9882-6229B98FD307}"/>
            </a:ext>
          </a:extLst>
        </xdr:cNvPr>
        <xdr:cNvSpPr/>
      </xdr:nvSpPr>
      <xdr:spPr>
        <a:xfrm>
          <a:off x="15251206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E54979A4-26D9-4952-95DB-797E0A7AF3DB}"/>
            </a:ext>
          </a:extLst>
        </xdr:cNvPr>
        <xdr:cNvSpPr/>
      </xdr:nvSpPr>
      <xdr:spPr>
        <a:xfrm>
          <a:off x="1990725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34B11E15-3786-4041-8D01-5ED69EFD432B}"/>
            </a:ext>
          </a:extLst>
        </xdr:cNvPr>
        <xdr:cNvSpPr/>
      </xdr:nvSpPr>
      <xdr:spPr>
        <a:xfrm>
          <a:off x="428625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14</xdr:row>
      <xdr:rowOff>0</xdr:rowOff>
    </xdr:from>
    <xdr:to>
      <xdr:col>38</xdr:col>
      <xdr:colOff>0</xdr:colOff>
      <xdr:row>16</xdr:row>
      <xdr:rowOff>0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7E0E7147-8BFD-44F5-866F-168DEEFE6593}"/>
            </a:ext>
          </a:extLst>
        </xdr:cNvPr>
        <xdr:cNvSpPr/>
      </xdr:nvSpPr>
      <xdr:spPr>
        <a:xfrm>
          <a:off x="4819650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C4DE9E0E-738B-4D60-8576-D448FA5E21FF}"/>
            </a:ext>
          </a:extLst>
        </xdr:cNvPr>
        <xdr:cNvSpPr/>
      </xdr:nvSpPr>
      <xdr:spPr>
        <a:xfrm>
          <a:off x="6381750" y="520065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18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26920164-B1AC-40F0-B35F-C08D38EB04F2}"/>
            </a:ext>
          </a:extLst>
        </xdr:cNvPr>
        <xdr:cNvSpPr/>
      </xdr:nvSpPr>
      <xdr:spPr>
        <a:xfrm>
          <a:off x="5600700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0</xdr:colOff>
      <xdr:row>22</xdr:row>
      <xdr:rowOff>0</xdr:rowOff>
    </xdr:from>
    <xdr:to>
      <xdr:col>38</xdr:col>
      <xdr:colOff>0</xdr:colOff>
      <xdr:row>24</xdr:row>
      <xdr:rowOff>0</xdr:rowOff>
    </xdr:to>
    <xdr:sp macro="" textlink="">
      <xdr:nvSpPr>
        <xdr:cNvPr id="49" name="大かっこ 48">
          <a:extLst>
            <a:ext uri="{FF2B5EF4-FFF2-40B4-BE49-F238E27FC236}">
              <a16:creationId xmlns:a16="http://schemas.microsoft.com/office/drawing/2014/main" id="{D7266808-F572-467F-B1D7-91AF7FDFED19}"/>
            </a:ext>
          </a:extLst>
        </xdr:cNvPr>
        <xdr:cNvSpPr/>
      </xdr:nvSpPr>
      <xdr:spPr>
        <a:xfrm>
          <a:off x="4819650" y="520065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10</xdr:row>
      <xdr:rowOff>0</xdr:rowOff>
    </xdr:from>
    <xdr:to>
      <xdr:col>45</xdr:col>
      <xdr:colOff>0</xdr:colOff>
      <xdr:row>12</xdr:row>
      <xdr:rowOff>0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16ED0576-4B4A-47ED-BFE8-1C141D0C2EFB}"/>
            </a:ext>
          </a:extLst>
        </xdr:cNvPr>
        <xdr:cNvSpPr/>
      </xdr:nvSpPr>
      <xdr:spPr>
        <a:xfrm>
          <a:off x="5600700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10</xdr:row>
      <xdr:rowOff>0</xdr:rowOff>
    </xdr:from>
    <xdr:to>
      <xdr:col>59</xdr:col>
      <xdr:colOff>0</xdr:colOff>
      <xdr:row>12</xdr:row>
      <xdr:rowOff>0</xdr:rowOff>
    </xdr:to>
    <xdr:sp macro="" textlink="">
      <xdr:nvSpPr>
        <xdr:cNvPr id="51" name="大かっこ 50">
          <a:extLst>
            <a:ext uri="{FF2B5EF4-FFF2-40B4-BE49-F238E27FC236}">
              <a16:creationId xmlns:a16="http://schemas.microsoft.com/office/drawing/2014/main" id="{9F1E2E2A-06E8-4A45-AC2D-0E2B2803694D}"/>
            </a:ext>
          </a:extLst>
        </xdr:cNvPr>
        <xdr:cNvSpPr/>
      </xdr:nvSpPr>
      <xdr:spPr>
        <a:xfrm>
          <a:off x="7162800" y="282892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52</xdr:col>
      <xdr:colOff>0</xdr:colOff>
      <xdr:row>16</xdr:row>
      <xdr:rowOff>0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66B9EEA0-4FB0-4502-A361-33F86A363086}"/>
            </a:ext>
          </a:extLst>
        </xdr:cNvPr>
        <xdr:cNvSpPr/>
      </xdr:nvSpPr>
      <xdr:spPr>
        <a:xfrm>
          <a:off x="6381750" y="3619500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18</xdr:row>
      <xdr:rowOff>0</xdr:rowOff>
    </xdr:from>
    <xdr:to>
      <xdr:col>59</xdr:col>
      <xdr:colOff>0</xdr:colOff>
      <xdr:row>20</xdr:row>
      <xdr:rowOff>0</xdr:rowOff>
    </xdr:to>
    <xdr:sp macro="" textlink="">
      <xdr:nvSpPr>
        <xdr:cNvPr id="53" name="大かっこ 52">
          <a:extLst>
            <a:ext uri="{FF2B5EF4-FFF2-40B4-BE49-F238E27FC236}">
              <a16:creationId xmlns:a16="http://schemas.microsoft.com/office/drawing/2014/main" id="{B6E6455D-60D8-4AD1-9F8F-C4544443BE52}"/>
            </a:ext>
          </a:extLst>
        </xdr:cNvPr>
        <xdr:cNvSpPr/>
      </xdr:nvSpPr>
      <xdr:spPr>
        <a:xfrm>
          <a:off x="7162800" y="4410075"/>
          <a:ext cx="685800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57</xdr:col>
          <xdr:colOff>114300</xdr:colOff>
          <xdr:row>55</xdr:row>
          <xdr:rowOff>0</xdr:rowOff>
        </xdr:to>
        <xdr:pic>
          <xdr:nvPicPr>
            <xdr:cNvPr id="58" name="Picture 6841">
              <a:extLst>
                <a:ext uri="{FF2B5EF4-FFF2-40B4-BE49-F238E27FC236}">
                  <a16:creationId xmlns:a16="http://schemas.microsoft.com/office/drawing/2014/main" id="{03D85B25-47DD-4063-AB04-664B291974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U$34:$CZ$55" spid="_x0000_s41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3100" y="7124700"/>
              <a:ext cx="5791200" cy="594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57</xdr:col>
          <xdr:colOff>114300</xdr:colOff>
          <xdr:row>55</xdr:row>
          <xdr:rowOff>0</xdr:rowOff>
        </xdr:to>
        <xdr:pic>
          <xdr:nvPicPr>
            <xdr:cNvPr id="59" name="図 7276">
              <a:extLst>
                <a:ext uri="{FF2B5EF4-FFF2-40B4-BE49-F238E27FC236}">
                  <a16:creationId xmlns:a16="http://schemas.microsoft.com/office/drawing/2014/main" id="{97AD46E0-9C9A-4F51-B573-389FB1D46E7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U$34:$CZ$55" spid="_x0000_s41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43100" y="7124700"/>
              <a:ext cx="5791200" cy="594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87406</xdr:colOff>
      <xdr:row>40</xdr:row>
      <xdr:rowOff>28015</xdr:rowOff>
    </xdr:from>
    <xdr:to>
      <xdr:col>84</xdr:col>
      <xdr:colOff>98292</xdr:colOff>
      <xdr:row>42</xdr:row>
      <xdr:rowOff>7203</xdr:rowOff>
    </xdr:to>
    <xdr:sp macro="" textlink="">
      <xdr:nvSpPr>
        <xdr:cNvPr id="2" name="大かっこ 82">
          <a:extLst>
            <a:ext uri="{FF2B5EF4-FFF2-40B4-BE49-F238E27FC236}">
              <a16:creationId xmlns:a16="http://schemas.microsoft.com/office/drawing/2014/main" id="{0081F81F-FC8B-4DA0-B709-3FF705D45F29}"/>
            </a:ext>
          </a:extLst>
        </xdr:cNvPr>
        <xdr:cNvSpPr/>
      </xdr:nvSpPr>
      <xdr:spPr>
        <a:xfrm>
          <a:off x="13146181" y="8495740"/>
          <a:ext cx="915761" cy="3316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87406</xdr:colOff>
      <xdr:row>48</xdr:row>
      <xdr:rowOff>31376</xdr:rowOff>
    </xdr:from>
    <xdr:to>
      <xdr:col>78</xdr:col>
      <xdr:colOff>98292</xdr:colOff>
      <xdr:row>50</xdr:row>
      <xdr:rowOff>960</xdr:rowOff>
    </xdr:to>
    <xdr:sp macro="" textlink="">
      <xdr:nvSpPr>
        <xdr:cNvPr id="3" name="大かっこ 82">
          <a:extLst>
            <a:ext uri="{FF2B5EF4-FFF2-40B4-BE49-F238E27FC236}">
              <a16:creationId xmlns:a16="http://schemas.microsoft.com/office/drawing/2014/main" id="{79E483F5-B8A8-4893-9EDD-FAAB8DD5DA97}"/>
            </a:ext>
          </a:extLst>
        </xdr:cNvPr>
        <xdr:cNvSpPr/>
      </xdr:nvSpPr>
      <xdr:spPr>
        <a:xfrm>
          <a:off x="12060331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85</xdr:col>
      <xdr:colOff>87406</xdr:colOff>
      <xdr:row>48</xdr:row>
      <xdr:rowOff>31376</xdr:rowOff>
    </xdr:from>
    <xdr:to>
      <xdr:col>90</xdr:col>
      <xdr:colOff>98292</xdr:colOff>
      <xdr:row>50</xdr:row>
      <xdr:rowOff>960</xdr:rowOff>
    </xdr:to>
    <xdr:sp macro="" textlink="">
      <xdr:nvSpPr>
        <xdr:cNvPr id="4" name="大かっこ 82">
          <a:extLst>
            <a:ext uri="{FF2B5EF4-FFF2-40B4-BE49-F238E27FC236}">
              <a16:creationId xmlns:a16="http://schemas.microsoft.com/office/drawing/2014/main" id="{EFA80DD0-527D-4FDD-B63D-E2D487A860EB}"/>
            </a:ext>
          </a:extLst>
        </xdr:cNvPr>
        <xdr:cNvSpPr/>
      </xdr:nvSpPr>
      <xdr:spPr>
        <a:xfrm>
          <a:off x="14232031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87406</xdr:colOff>
      <xdr:row>48</xdr:row>
      <xdr:rowOff>31376</xdr:rowOff>
    </xdr:from>
    <xdr:to>
      <xdr:col>101</xdr:col>
      <xdr:colOff>98292</xdr:colOff>
      <xdr:row>50</xdr:row>
      <xdr:rowOff>960</xdr:rowOff>
    </xdr:to>
    <xdr:sp macro="" textlink="">
      <xdr:nvSpPr>
        <xdr:cNvPr id="5" name="大かっこ 82">
          <a:extLst>
            <a:ext uri="{FF2B5EF4-FFF2-40B4-BE49-F238E27FC236}">
              <a16:creationId xmlns:a16="http://schemas.microsoft.com/office/drawing/2014/main" id="{1D197681-76F1-44FE-B1C7-B3853922CB54}"/>
            </a:ext>
          </a:extLst>
        </xdr:cNvPr>
        <xdr:cNvSpPr/>
      </xdr:nvSpPr>
      <xdr:spPr>
        <a:xfrm>
          <a:off x="16222756" y="96706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60</xdr:col>
          <xdr:colOff>100854</xdr:colOff>
          <xdr:row>55</xdr:row>
          <xdr:rowOff>1</xdr:rowOff>
        </xdr:to>
        <xdr:pic>
          <xdr:nvPicPr>
            <xdr:cNvPr id="6" name="Picture 6841">
              <a:extLst>
                <a:ext uri="{FF2B5EF4-FFF2-40B4-BE49-F238E27FC236}">
                  <a16:creationId xmlns:a16="http://schemas.microsoft.com/office/drawing/2014/main" id="{8DEA4521-415E-456A-8D90-F76321B3A4A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U$34:$DA$55" spid="_x0000_s51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27412" y="7082118"/>
              <a:ext cx="6420971" cy="592791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25950</xdr:colOff>
      <xdr:row>57</xdr:row>
      <xdr:rowOff>12700</xdr:rowOff>
    </xdr:from>
    <xdr:to>
      <xdr:col>14</xdr:col>
      <xdr:colOff>50800</xdr:colOff>
      <xdr:row>59</xdr:row>
      <xdr:rowOff>12700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A38EEDE-2E8A-40E4-9602-F7A8AA686A29}"/>
            </a:ext>
          </a:extLst>
        </xdr:cNvPr>
        <xdr:cNvSpPr/>
      </xdr:nvSpPr>
      <xdr:spPr>
        <a:xfrm>
          <a:off x="11562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140</xdr:col>
      <xdr:colOff>0</xdr:colOff>
      <xdr:row>47</xdr:row>
      <xdr:rowOff>0</xdr:rowOff>
    </xdr:from>
    <xdr:to>
      <xdr:col>146</xdr:col>
      <xdr:colOff>0</xdr:colOff>
      <xdr:row>49</xdr:row>
      <xdr:rowOff>1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D7B7B30-0312-4A90-BEE4-BEC3F2AFDF39}"/>
            </a:ext>
          </a:extLst>
        </xdr:cNvPr>
        <xdr:cNvSpPr/>
      </xdr:nvSpPr>
      <xdr:spPr>
        <a:xfrm>
          <a:off x="11112500" y="72390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0</xdr:colOff>
      <xdr:row>47</xdr:row>
      <xdr:rowOff>0</xdr:rowOff>
    </xdr:from>
    <xdr:to>
      <xdr:col>110</xdr:col>
      <xdr:colOff>0</xdr:colOff>
      <xdr:row>49</xdr:row>
      <xdr:rowOff>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AB94B3DB-C895-4489-80E5-8A225E189E04}"/>
            </a:ext>
          </a:extLst>
        </xdr:cNvPr>
        <xdr:cNvSpPr/>
      </xdr:nvSpPr>
      <xdr:spPr>
        <a:xfrm>
          <a:off x="8369300" y="72390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81</xdr:col>
      <xdr:colOff>74543</xdr:colOff>
      <xdr:row>47</xdr:row>
      <xdr:rowOff>0</xdr:rowOff>
    </xdr:from>
    <xdr:to>
      <xdr:col>88</xdr:col>
      <xdr:colOff>0</xdr:colOff>
      <xdr:row>49</xdr:row>
      <xdr:rowOff>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C11F05A1-42E4-48D3-B810-08034592794F}"/>
            </a:ext>
          </a:extLst>
        </xdr:cNvPr>
        <xdr:cNvSpPr/>
      </xdr:nvSpPr>
      <xdr:spPr>
        <a:xfrm>
          <a:off x="6691243" y="7239000"/>
          <a:ext cx="458857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47</xdr:row>
      <xdr:rowOff>0</xdr:rowOff>
    </xdr:from>
    <xdr:to>
      <xdr:col>74</xdr:col>
      <xdr:colOff>0</xdr:colOff>
      <xdr:row>49</xdr:row>
      <xdr:rowOff>1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D2CF5E70-436A-4186-A635-7A2C1E75C225}"/>
            </a:ext>
          </a:extLst>
        </xdr:cNvPr>
        <xdr:cNvSpPr/>
      </xdr:nvSpPr>
      <xdr:spPr>
        <a:xfrm>
          <a:off x="5626100" y="72390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0</xdr:colOff>
      <xdr:row>47</xdr:row>
      <xdr:rowOff>0</xdr:rowOff>
    </xdr:from>
    <xdr:to>
      <xdr:col>52</xdr:col>
      <xdr:colOff>0</xdr:colOff>
      <xdr:row>49</xdr:row>
      <xdr:rowOff>1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326CE515-1D67-4BA6-8D39-344C4F16F9E4}"/>
            </a:ext>
          </a:extLst>
        </xdr:cNvPr>
        <xdr:cNvSpPr/>
      </xdr:nvSpPr>
      <xdr:spPr>
        <a:xfrm>
          <a:off x="3949700" y="72390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47</xdr:row>
      <xdr:rowOff>0</xdr:rowOff>
    </xdr:from>
    <xdr:to>
      <xdr:col>33</xdr:col>
      <xdr:colOff>0</xdr:colOff>
      <xdr:row>49</xdr:row>
      <xdr:rowOff>1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F72C3138-6AF4-4F67-A2D2-DD712CD9372D}"/>
            </a:ext>
          </a:extLst>
        </xdr:cNvPr>
        <xdr:cNvSpPr/>
      </xdr:nvSpPr>
      <xdr:spPr>
        <a:xfrm>
          <a:off x="2501900" y="72390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10</xdr:col>
      <xdr:colOff>0</xdr:colOff>
      <xdr:row>49</xdr:row>
      <xdr:rowOff>1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FC8111F1-77A5-41AA-9980-E289D67128E4}"/>
            </a:ext>
          </a:extLst>
        </xdr:cNvPr>
        <xdr:cNvSpPr/>
      </xdr:nvSpPr>
      <xdr:spPr>
        <a:xfrm>
          <a:off x="749300" y="72390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37</xdr:row>
      <xdr:rowOff>0</xdr:rowOff>
    </xdr:from>
    <xdr:to>
      <xdr:col>21</xdr:col>
      <xdr:colOff>0</xdr:colOff>
      <xdr:row>39</xdr:row>
      <xdr:rowOff>1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B38E0634-5CB0-48CE-8AB0-8E8F45BB239E}"/>
            </a:ext>
          </a:extLst>
        </xdr:cNvPr>
        <xdr:cNvSpPr/>
      </xdr:nvSpPr>
      <xdr:spPr>
        <a:xfrm>
          <a:off x="1587500" y="57658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74543</xdr:colOff>
      <xdr:row>37</xdr:row>
      <xdr:rowOff>0</xdr:rowOff>
    </xdr:from>
    <xdr:to>
      <xdr:col>63</xdr:col>
      <xdr:colOff>0</xdr:colOff>
      <xdr:row>39</xdr:row>
      <xdr:rowOff>1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B8321AEB-C4D8-48ED-B830-0D98D53D8D27}"/>
            </a:ext>
          </a:extLst>
        </xdr:cNvPr>
        <xdr:cNvSpPr/>
      </xdr:nvSpPr>
      <xdr:spPr>
        <a:xfrm>
          <a:off x="4786243" y="5765800"/>
          <a:ext cx="458857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0</xdr:colOff>
      <xdr:row>37</xdr:row>
      <xdr:rowOff>0</xdr:rowOff>
    </xdr:from>
    <xdr:to>
      <xdr:col>99</xdr:col>
      <xdr:colOff>0</xdr:colOff>
      <xdr:row>39</xdr:row>
      <xdr:rowOff>1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DF297575-7D07-44AE-9104-4C573F4A9B13}"/>
            </a:ext>
          </a:extLst>
        </xdr:cNvPr>
        <xdr:cNvSpPr/>
      </xdr:nvSpPr>
      <xdr:spPr>
        <a:xfrm>
          <a:off x="7531100" y="57658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129</xdr:col>
      <xdr:colOff>0</xdr:colOff>
      <xdr:row>37</xdr:row>
      <xdr:rowOff>0</xdr:rowOff>
    </xdr:from>
    <xdr:to>
      <xdr:col>135</xdr:col>
      <xdr:colOff>0</xdr:colOff>
      <xdr:row>39</xdr:row>
      <xdr:rowOff>1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1389A24E-3BFB-46FD-A77B-6C48E53AF6F3}"/>
            </a:ext>
          </a:extLst>
        </xdr:cNvPr>
        <xdr:cNvSpPr/>
      </xdr:nvSpPr>
      <xdr:spPr>
        <a:xfrm>
          <a:off x="10274300" y="57658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0</xdr:colOff>
      <xdr:row>27</xdr:row>
      <xdr:rowOff>0</xdr:rowOff>
    </xdr:from>
    <xdr:to>
      <xdr:col>42</xdr:col>
      <xdr:colOff>1657</xdr:colOff>
      <xdr:row>29</xdr:row>
      <xdr:rowOff>1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E1A58BE2-D350-41B8-9977-F843B71F9AB0}"/>
            </a:ext>
          </a:extLst>
        </xdr:cNvPr>
        <xdr:cNvSpPr/>
      </xdr:nvSpPr>
      <xdr:spPr>
        <a:xfrm>
          <a:off x="3187700" y="4292600"/>
          <a:ext cx="458857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0</xdr:colOff>
      <xdr:row>15</xdr:row>
      <xdr:rowOff>0</xdr:rowOff>
    </xdr:from>
    <xdr:to>
      <xdr:col>81</xdr:col>
      <xdr:colOff>0</xdr:colOff>
      <xdr:row>17</xdr:row>
      <xdr:rowOff>1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13834671-6340-4D51-AB78-DFCBE8A524AC}"/>
            </a:ext>
          </a:extLst>
        </xdr:cNvPr>
        <xdr:cNvSpPr/>
      </xdr:nvSpPr>
      <xdr:spPr>
        <a:xfrm>
          <a:off x="6162675" y="2581275"/>
          <a:ext cx="457200" cy="3429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80</xdr:row>
      <xdr:rowOff>0</xdr:rowOff>
    </xdr:from>
    <xdr:to>
      <xdr:col>21</xdr:col>
      <xdr:colOff>0</xdr:colOff>
      <xdr:row>82</xdr:row>
      <xdr:rowOff>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FB44E95C-3650-4810-8FB8-53855FE8C047}"/>
            </a:ext>
          </a:extLst>
        </xdr:cNvPr>
        <xdr:cNvSpPr/>
      </xdr:nvSpPr>
      <xdr:spPr>
        <a:xfrm>
          <a:off x="1587500" y="12788900"/>
          <a:ext cx="45720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90</xdr:row>
      <xdr:rowOff>0</xdr:rowOff>
    </xdr:from>
    <xdr:to>
      <xdr:col>12</xdr:col>
      <xdr:colOff>0</xdr:colOff>
      <xdr:row>92</xdr:row>
      <xdr:rowOff>1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1E752EFE-780E-44F8-A9E6-DC49942D12A0}"/>
            </a:ext>
          </a:extLst>
        </xdr:cNvPr>
        <xdr:cNvSpPr/>
      </xdr:nvSpPr>
      <xdr:spPr>
        <a:xfrm>
          <a:off x="901700" y="142748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74543</xdr:colOff>
      <xdr:row>80</xdr:row>
      <xdr:rowOff>0</xdr:rowOff>
    </xdr:from>
    <xdr:to>
      <xdr:col>61</xdr:col>
      <xdr:colOff>0</xdr:colOff>
      <xdr:row>82</xdr:row>
      <xdr:rowOff>0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E772C622-467C-4DFC-9588-C737276FDE97}"/>
            </a:ext>
          </a:extLst>
        </xdr:cNvPr>
        <xdr:cNvSpPr/>
      </xdr:nvSpPr>
      <xdr:spPr>
        <a:xfrm>
          <a:off x="4633843" y="12788900"/>
          <a:ext cx="458857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0</xdr:colOff>
      <xdr:row>90</xdr:row>
      <xdr:rowOff>0</xdr:rowOff>
    </xdr:from>
    <xdr:to>
      <xdr:col>52</xdr:col>
      <xdr:colOff>1</xdr:colOff>
      <xdr:row>92</xdr:row>
      <xdr:rowOff>1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CF2D7F79-6315-4DA5-976D-D1C50CA9E323}"/>
            </a:ext>
          </a:extLst>
        </xdr:cNvPr>
        <xdr:cNvSpPr/>
      </xdr:nvSpPr>
      <xdr:spPr>
        <a:xfrm>
          <a:off x="3949700" y="14274800"/>
          <a:ext cx="457201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74543</xdr:colOff>
      <xdr:row>80</xdr:row>
      <xdr:rowOff>0</xdr:rowOff>
    </xdr:from>
    <xdr:to>
      <xdr:col>100</xdr:col>
      <xdr:colOff>74543</xdr:colOff>
      <xdr:row>82</xdr:row>
      <xdr:rowOff>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13ACD42B-C404-4179-8A51-F2F0A38951A0}"/>
            </a:ext>
          </a:extLst>
        </xdr:cNvPr>
        <xdr:cNvSpPr/>
      </xdr:nvSpPr>
      <xdr:spPr>
        <a:xfrm>
          <a:off x="7681843" y="12788900"/>
          <a:ext cx="45720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0</xdr:colOff>
      <xdr:row>90</xdr:row>
      <xdr:rowOff>0</xdr:rowOff>
    </xdr:from>
    <xdr:to>
      <xdr:col>92</xdr:col>
      <xdr:colOff>0</xdr:colOff>
      <xdr:row>92</xdr:row>
      <xdr:rowOff>1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D129624D-B4A5-4F73-A771-4141DD69636A}"/>
            </a:ext>
          </a:extLst>
        </xdr:cNvPr>
        <xdr:cNvSpPr/>
      </xdr:nvSpPr>
      <xdr:spPr>
        <a:xfrm>
          <a:off x="6997700" y="142748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135</xdr:col>
      <xdr:colOff>0</xdr:colOff>
      <xdr:row>80</xdr:row>
      <xdr:rowOff>827</xdr:rowOff>
    </xdr:from>
    <xdr:to>
      <xdr:col>141</xdr:col>
      <xdr:colOff>0</xdr:colOff>
      <xdr:row>82</xdr:row>
      <xdr:rowOff>2484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FC0417E2-7994-49AF-A050-D4C3645177FE}"/>
            </a:ext>
          </a:extLst>
        </xdr:cNvPr>
        <xdr:cNvSpPr/>
      </xdr:nvSpPr>
      <xdr:spPr>
        <a:xfrm>
          <a:off x="10731500" y="12789727"/>
          <a:ext cx="457200" cy="35725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126</xdr:col>
      <xdr:colOff>1</xdr:colOff>
      <xdr:row>90</xdr:row>
      <xdr:rowOff>1948</xdr:rowOff>
    </xdr:from>
    <xdr:to>
      <xdr:col>132</xdr:col>
      <xdr:colOff>1</xdr:colOff>
      <xdr:row>92</xdr:row>
      <xdr:rowOff>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DB09EAB6-5F45-4363-8BE9-606783AB0399}"/>
            </a:ext>
          </a:extLst>
        </xdr:cNvPr>
        <xdr:cNvSpPr/>
      </xdr:nvSpPr>
      <xdr:spPr>
        <a:xfrm>
          <a:off x="10045701" y="14276748"/>
          <a:ext cx="457200" cy="35365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118</xdr:col>
      <xdr:colOff>0</xdr:colOff>
      <xdr:row>47</xdr:row>
      <xdr:rowOff>0</xdr:rowOff>
    </xdr:from>
    <xdr:to>
      <xdr:col>124</xdr:col>
      <xdr:colOff>0</xdr:colOff>
      <xdr:row>49</xdr:row>
      <xdr:rowOff>1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5F67C030-1D15-4C43-A356-6FFAFD77B453}"/>
            </a:ext>
          </a:extLst>
        </xdr:cNvPr>
        <xdr:cNvSpPr/>
      </xdr:nvSpPr>
      <xdr:spPr>
        <a:xfrm>
          <a:off x="9436100" y="7239000"/>
          <a:ext cx="457200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0</xdr:colOff>
      <xdr:row>27</xdr:row>
      <xdr:rowOff>0</xdr:rowOff>
    </xdr:from>
    <xdr:to>
      <xdr:col>117</xdr:col>
      <xdr:colOff>1657</xdr:colOff>
      <xdr:row>29</xdr:row>
      <xdr:rowOff>1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66A65517-80E2-4CB7-A257-EB4E79141C54}"/>
            </a:ext>
          </a:extLst>
        </xdr:cNvPr>
        <xdr:cNvSpPr/>
      </xdr:nvSpPr>
      <xdr:spPr>
        <a:xfrm>
          <a:off x="8902700" y="4292600"/>
          <a:ext cx="458857" cy="355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25950</xdr:colOff>
      <xdr:row>57</xdr:row>
      <xdr:rowOff>12700</xdr:rowOff>
    </xdr:from>
    <xdr:to>
      <xdr:col>26</xdr:col>
      <xdr:colOff>50800</xdr:colOff>
      <xdr:row>59</xdr:row>
      <xdr:rowOff>12700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D04AE00A-FBCC-4ED1-B81C-5B5F15B35ACA}"/>
            </a:ext>
          </a:extLst>
        </xdr:cNvPr>
        <xdr:cNvSpPr/>
      </xdr:nvSpPr>
      <xdr:spPr>
        <a:xfrm>
          <a:off x="20706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25950</xdr:colOff>
      <xdr:row>57</xdr:row>
      <xdr:rowOff>12700</xdr:rowOff>
    </xdr:from>
    <xdr:to>
      <xdr:col>38</xdr:col>
      <xdr:colOff>50800</xdr:colOff>
      <xdr:row>59</xdr:row>
      <xdr:rowOff>12700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8B65CE2D-56D7-4EB5-8689-09698E19E656}"/>
            </a:ext>
          </a:extLst>
        </xdr:cNvPr>
        <xdr:cNvSpPr/>
      </xdr:nvSpPr>
      <xdr:spPr>
        <a:xfrm>
          <a:off x="29850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25950</xdr:colOff>
      <xdr:row>57</xdr:row>
      <xdr:rowOff>12700</xdr:rowOff>
    </xdr:from>
    <xdr:to>
      <xdr:col>56</xdr:col>
      <xdr:colOff>50800</xdr:colOff>
      <xdr:row>59</xdr:row>
      <xdr:rowOff>12700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794C5947-A43B-44B3-B51B-F6DA4B51215E}"/>
            </a:ext>
          </a:extLst>
        </xdr:cNvPr>
        <xdr:cNvSpPr/>
      </xdr:nvSpPr>
      <xdr:spPr>
        <a:xfrm>
          <a:off x="43566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25950</xdr:colOff>
      <xdr:row>57</xdr:row>
      <xdr:rowOff>12700</xdr:rowOff>
    </xdr:from>
    <xdr:to>
      <xdr:col>68</xdr:col>
      <xdr:colOff>50800</xdr:colOff>
      <xdr:row>59</xdr:row>
      <xdr:rowOff>12700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DFCA2F00-BC9F-4905-BA6D-1764D5CEC585}"/>
            </a:ext>
          </a:extLst>
        </xdr:cNvPr>
        <xdr:cNvSpPr/>
      </xdr:nvSpPr>
      <xdr:spPr>
        <a:xfrm>
          <a:off x="52710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25950</xdr:colOff>
      <xdr:row>57</xdr:row>
      <xdr:rowOff>12700</xdr:rowOff>
    </xdr:from>
    <xdr:to>
      <xdr:col>92</xdr:col>
      <xdr:colOff>50800</xdr:colOff>
      <xdr:row>59</xdr:row>
      <xdr:rowOff>12700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7D79E68A-760F-450C-A815-607EDAAAF91B}"/>
            </a:ext>
          </a:extLst>
        </xdr:cNvPr>
        <xdr:cNvSpPr/>
      </xdr:nvSpPr>
      <xdr:spPr>
        <a:xfrm>
          <a:off x="70998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25950</xdr:colOff>
      <xdr:row>57</xdr:row>
      <xdr:rowOff>12700</xdr:rowOff>
    </xdr:from>
    <xdr:to>
      <xdr:col>104</xdr:col>
      <xdr:colOff>50800</xdr:colOff>
      <xdr:row>59</xdr:row>
      <xdr:rowOff>12700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D1222B9C-2309-47FF-A8CB-F9881EAC0C02}"/>
            </a:ext>
          </a:extLst>
        </xdr:cNvPr>
        <xdr:cNvSpPr/>
      </xdr:nvSpPr>
      <xdr:spPr>
        <a:xfrm>
          <a:off x="80142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25950</xdr:colOff>
      <xdr:row>57</xdr:row>
      <xdr:rowOff>12700</xdr:rowOff>
    </xdr:from>
    <xdr:to>
      <xdr:col>128</xdr:col>
      <xdr:colOff>50800</xdr:colOff>
      <xdr:row>59</xdr:row>
      <xdr:rowOff>12700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B971316E-C6B8-4DE5-AC2F-6AD3CC007F15}"/>
            </a:ext>
          </a:extLst>
        </xdr:cNvPr>
        <xdr:cNvSpPr/>
      </xdr:nvSpPr>
      <xdr:spPr>
        <a:xfrm>
          <a:off x="98430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135</xdr:col>
      <xdr:colOff>25950</xdr:colOff>
      <xdr:row>57</xdr:row>
      <xdr:rowOff>12700</xdr:rowOff>
    </xdr:from>
    <xdr:to>
      <xdr:col>140</xdr:col>
      <xdr:colOff>50800</xdr:colOff>
      <xdr:row>59</xdr:row>
      <xdr:rowOff>12700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9DCA789E-8A02-45AD-AD37-31FA9A29D6C0}"/>
            </a:ext>
          </a:extLst>
        </xdr:cNvPr>
        <xdr:cNvSpPr/>
      </xdr:nvSpPr>
      <xdr:spPr>
        <a:xfrm>
          <a:off x="10757450" y="8724900"/>
          <a:ext cx="405850" cy="355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16</xdr:col>
      <xdr:colOff>0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7D0F009-6A9C-4F7D-851B-A4BE29A27F43}"/>
            </a:ext>
          </a:extLst>
        </xdr:cNvPr>
        <xdr:cNvSpPr/>
      </xdr:nvSpPr>
      <xdr:spPr>
        <a:xfrm>
          <a:off x="1114425" y="2743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F1ABDDB-B85E-4875-8FAB-4E47CBC5BC3E}"/>
            </a:ext>
          </a:extLst>
        </xdr:cNvPr>
        <xdr:cNvSpPr/>
      </xdr:nvSpPr>
      <xdr:spPr>
        <a:xfrm>
          <a:off x="2590800" y="274320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30</xdr:col>
      <xdr:colOff>0</xdr:colOff>
      <xdr:row>16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2EDB0D7A-4EC5-4846-98F1-3A90825B3C3D}"/>
            </a:ext>
          </a:extLst>
        </xdr:cNvPr>
        <xdr:cNvSpPr/>
      </xdr:nvSpPr>
      <xdr:spPr>
        <a:xfrm>
          <a:off x="2590800" y="333375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AD105E4-3822-474D-9611-6030CF00AF60}"/>
            </a:ext>
          </a:extLst>
        </xdr:cNvPr>
        <xdr:cNvSpPr/>
      </xdr:nvSpPr>
      <xdr:spPr>
        <a:xfrm>
          <a:off x="2590800" y="520065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30</xdr:col>
      <xdr:colOff>0</xdr:colOff>
      <xdr:row>35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E853C59-765C-4FB5-9215-A049B1CA7322}"/>
            </a:ext>
          </a:extLst>
        </xdr:cNvPr>
        <xdr:cNvSpPr/>
      </xdr:nvSpPr>
      <xdr:spPr>
        <a:xfrm>
          <a:off x="2590800" y="579120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3F772F36-222A-4428-A5E5-924EA2B0F20F}"/>
            </a:ext>
          </a:extLst>
        </xdr:cNvPr>
        <xdr:cNvSpPr/>
      </xdr:nvSpPr>
      <xdr:spPr>
        <a:xfrm>
          <a:off x="1876425" y="2743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1420863B-6283-4F06-AD75-F07E3783B1FE}"/>
            </a:ext>
          </a:extLst>
        </xdr:cNvPr>
        <xdr:cNvSpPr/>
      </xdr:nvSpPr>
      <xdr:spPr>
        <a:xfrm>
          <a:off x="1876425" y="3333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985384C9-03A5-4AB0-87BB-90403E523DA6}"/>
            </a:ext>
          </a:extLst>
        </xdr:cNvPr>
        <xdr:cNvSpPr/>
      </xdr:nvSpPr>
      <xdr:spPr>
        <a:xfrm>
          <a:off x="352425" y="3333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16746F08-1CA2-4D42-AE3C-0F376AEA99E3}"/>
            </a:ext>
          </a:extLst>
        </xdr:cNvPr>
        <xdr:cNvSpPr/>
      </xdr:nvSpPr>
      <xdr:spPr>
        <a:xfrm>
          <a:off x="1114425" y="39243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33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E466BB6A-C5E4-490F-B3CD-96ED8E15A54E}"/>
            </a:ext>
          </a:extLst>
        </xdr:cNvPr>
        <xdr:cNvSpPr/>
      </xdr:nvSpPr>
      <xdr:spPr>
        <a:xfrm>
          <a:off x="352425" y="5791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16</xdr:col>
      <xdr:colOff>0</xdr:colOff>
      <xdr:row>39</xdr:row>
      <xdr:rowOff>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4DD0F886-37DD-43C9-94CB-C156500ACD84}"/>
            </a:ext>
          </a:extLst>
        </xdr:cNvPr>
        <xdr:cNvSpPr/>
      </xdr:nvSpPr>
      <xdr:spPr>
        <a:xfrm>
          <a:off x="1114425" y="6381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45</xdr:col>
      <xdr:colOff>0</xdr:colOff>
      <xdr:row>16</xdr:row>
      <xdr:rowOff>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842E1EED-A205-4963-BFBE-44A1A14E70C3}"/>
            </a:ext>
          </a:extLst>
        </xdr:cNvPr>
        <xdr:cNvSpPr/>
      </xdr:nvSpPr>
      <xdr:spPr>
        <a:xfrm>
          <a:off x="4610100" y="3333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22</xdr:row>
      <xdr:rowOff>0</xdr:rowOff>
    </xdr:from>
    <xdr:to>
      <xdr:col>59</xdr:col>
      <xdr:colOff>0</xdr:colOff>
      <xdr:row>24</xdr:row>
      <xdr:rowOff>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8D103A8C-EDC0-451A-BA61-D6EC8A29A7EE}"/>
            </a:ext>
          </a:extLst>
        </xdr:cNvPr>
        <xdr:cNvSpPr/>
      </xdr:nvSpPr>
      <xdr:spPr>
        <a:xfrm>
          <a:off x="6134100" y="4333875"/>
          <a:ext cx="666750" cy="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18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BDBCA4CE-1D3B-45CE-839A-8821F3D06E16}"/>
            </a:ext>
          </a:extLst>
        </xdr:cNvPr>
        <xdr:cNvSpPr/>
      </xdr:nvSpPr>
      <xdr:spPr>
        <a:xfrm>
          <a:off x="5372100" y="39243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33</xdr:row>
      <xdr:rowOff>0</xdr:rowOff>
    </xdr:from>
    <xdr:to>
      <xdr:col>45</xdr:col>
      <xdr:colOff>0</xdr:colOff>
      <xdr:row>35</xdr:row>
      <xdr:rowOff>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E4F5D9E2-34BD-43FF-9E3E-E89426E084CB}"/>
            </a:ext>
          </a:extLst>
        </xdr:cNvPr>
        <xdr:cNvSpPr/>
      </xdr:nvSpPr>
      <xdr:spPr>
        <a:xfrm>
          <a:off x="4610100" y="5791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41</xdr:row>
      <xdr:rowOff>0</xdr:rowOff>
    </xdr:from>
    <xdr:to>
      <xdr:col>59</xdr:col>
      <xdr:colOff>0</xdr:colOff>
      <xdr:row>43</xdr:row>
      <xdr:rowOff>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9DBB5A79-A994-47F9-864E-6CC5E647DC8C}"/>
            </a:ext>
          </a:extLst>
        </xdr:cNvPr>
        <xdr:cNvSpPr/>
      </xdr:nvSpPr>
      <xdr:spPr>
        <a:xfrm>
          <a:off x="6134100" y="69723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37</xdr:row>
      <xdr:rowOff>0</xdr:rowOff>
    </xdr:from>
    <xdr:to>
      <xdr:col>52</xdr:col>
      <xdr:colOff>0</xdr:colOff>
      <xdr:row>39</xdr:row>
      <xdr:rowOff>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F66BA1B4-1695-4B2B-A34A-0CB2C42AEB6E}"/>
            </a:ext>
          </a:extLst>
        </xdr:cNvPr>
        <xdr:cNvSpPr/>
      </xdr:nvSpPr>
      <xdr:spPr>
        <a:xfrm>
          <a:off x="5372100" y="6381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8A05D1A6-D37E-4D48-86C4-780CF7911029}"/>
            </a:ext>
          </a:extLst>
        </xdr:cNvPr>
        <xdr:cNvSpPr/>
      </xdr:nvSpPr>
      <xdr:spPr>
        <a:xfrm>
          <a:off x="352425" y="39243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595CA492-D08B-4ED3-B900-4EF33A0EFC67}"/>
            </a:ext>
          </a:extLst>
        </xdr:cNvPr>
        <xdr:cNvSpPr/>
      </xdr:nvSpPr>
      <xdr:spPr>
        <a:xfrm>
          <a:off x="352425" y="6381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18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501E74A8-9DFE-4B70-BA3A-AD5139F3EB17}"/>
            </a:ext>
          </a:extLst>
        </xdr:cNvPr>
        <xdr:cNvSpPr/>
      </xdr:nvSpPr>
      <xdr:spPr>
        <a:xfrm>
          <a:off x="4610100" y="39243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37</xdr:row>
      <xdr:rowOff>0</xdr:rowOff>
    </xdr:from>
    <xdr:to>
      <xdr:col>45</xdr:col>
      <xdr:colOff>0</xdr:colOff>
      <xdr:row>39</xdr:row>
      <xdr:rowOff>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C230962F-D12A-4382-B602-98515A9BD7A6}"/>
            </a:ext>
          </a:extLst>
        </xdr:cNvPr>
        <xdr:cNvSpPr/>
      </xdr:nvSpPr>
      <xdr:spPr>
        <a:xfrm>
          <a:off x="4610100" y="6381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8D471775-47D0-4969-A7EF-5EBAA61DB920}"/>
            </a:ext>
          </a:extLst>
        </xdr:cNvPr>
        <xdr:cNvSpPr/>
      </xdr:nvSpPr>
      <xdr:spPr>
        <a:xfrm>
          <a:off x="5372100" y="4333875"/>
          <a:ext cx="666750" cy="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41</xdr:row>
      <xdr:rowOff>0</xdr:rowOff>
    </xdr:from>
    <xdr:to>
      <xdr:col>52</xdr:col>
      <xdr:colOff>0</xdr:colOff>
      <xdr:row>43</xdr:row>
      <xdr:rowOff>0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278D5EC3-0511-483B-A71C-FE102FA630B4}"/>
            </a:ext>
          </a:extLst>
        </xdr:cNvPr>
        <xdr:cNvSpPr/>
      </xdr:nvSpPr>
      <xdr:spPr>
        <a:xfrm>
          <a:off x="5372100" y="69723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22</xdr:row>
      <xdr:rowOff>0</xdr:rowOff>
    </xdr:from>
    <xdr:to>
      <xdr:col>45</xdr:col>
      <xdr:colOff>0</xdr:colOff>
      <xdr:row>24</xdr:row>
      <xdr:rowOff>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C5DEF5D8-B0EF-4B31-A5DF-612D1FC7B3B8}"/>
            </a:ext>
          </a:extLst>
        </xdr:cNvPr>
        <xdr:cNvSpPr/>
      </xdr:nvSpPr>
      <xdr:spPr>
        <a:xfrm>
          <a:off x="4610100" y="4333875"/>
          <a:ext cx="666750" cy="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1</xdr:colOff>
      <xdr:row>10</xdr:row>
      <xdr:rowOff>0</xdr:rowOff>
    </xdr:from>
    <xdr:to>
      <xdr:col>52</xdr:col>
      <xdr:colOff>1</xdr:colOff>
      <xdr:row>12</xdr:row>
      <xdr:rowOff>0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D7FFF67-DB8B-40A7-92C1-A6F0D8E995B3}"/>
            </a:ext>
          </a:extLst>
        </xdr:cNvPr>
        <xdr:cNvSpPr/>
      </xdr:nvSpPr>
      <xdr:spPr>
        <a:xfrm>
          <a:off x="5372101" y="2743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10</xdr:row>
      <xdr:rowOff>0</xdr:rowOff>
    </xdr:from>
    <xdr:to>
      <xdr:col>59</xdr:col>
      <xdr:colOff>0</xdr:colOff>
      <xdr:row>12</xdr:row>
      <xdr:rowOff>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7AEC4D83-B9E7-4D8E-97FE-13C63ACA7C2A}"/>
            </a:ext>
          </a:extLst>
        </xdr:cNvPr>
        <xdr:cNvSpPr/>
      </xdr:nvSpPr>
      <xdr:spPr>
        <a:xfrm>
          <a:off x="6134100" y="2743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14</xdr:row>
      <xdr:rowOff>0</xdr:rowOff>
    </xdr:from>
    <xdr:to>
      <xdr:col>59</xdr:col>
      <xdr:colOff>0</xdr:colOff>
      <xdr:row>16</xdr:row>
      <xdr:rowOff>0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ED0636A3-0435-4F95-8629-365A2995E43E}"/>
            </a:ext>
          </a:extLst>
        </xdr:cNvPr>
        <xdr:cNvSpPr/>
      </xdr:nvSpPr>
      <xdr:spPr>
        <a:xfrm>
          <a:off x="6134100" y="3333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29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0DB4784E-EEC8-4AF5-A6B1-F4AA59430D5F}"/>
            </a:ext>
          </a:extLst>
        </xdr:cNvPr>
        <xdr:cNvSpPr/>
      </xdr:nvSpPr>
      <xdr:spPr>
        <a:xfrm>
          <a:off x="5372100" y="52006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29</xdr:row>
      <xdr:rowOff>0</xdr:rowOff>
    </xdr:from>
    <xdr:to>
      <xdr:col>59</xdr:col>
      <xdr:colOff>0</xdr:colOff>
      <xdr:row>31</xdr:row>
      <xdr:rowOff>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40565AFD-1881-40C4-A1B0-38DFAE55F3DA}"/>
            </a:ext>
          </a:extLst>
        </xdr:cNvPr>
        <xdr:cNvSpPr/>
      </xdr:nvSpPr>
      <xdr:spPr>
        <a:xfrm>
          <a:off x="6134100" y="52006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29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CE4D0C4B-4801-400E-AFB6-6DC92D58300A}"/>
            </a:ext>
          </a:extLst>
        </xdr:cNvPr>
        <xdr:cNvSpPr/>
      </xdr:nvSpPr>
      <xdr:spPr>
        <a:xfrm>
          <a:off x="6896100" y="52006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33</xdr:row>
      <xdr:rowOff>0</xdr:rowOff>
    </xdr:from>
    <xdr:to>
      <xdr:col>59</xdr:col>
      <xdr:colOff>0</xdr:colOff>
      <xdr:row>35</xdr:row>
      <xdr:rowOff>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FBAFB053-6A83-4EE3-9B5D-B1B65956F844}"/>
            </a:ext>
          </a:extLst>
        </xdr:cNvPr>
        <xdr:cNvSpPr/>
      </xdr:nvSpPr>
      <xdr:spPr>
        <a:xfrm>
          <a:off x="6134100" y="5791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33</xdr:row>
      <xdr:rowOff>0</xdr:rowOff>
    </xdr:from>
    <xdr:to>
      <xdr:col>67</xdr:col>
      <xdr:colOff>0</xdr:colOff>
      <xdr:row>35</xdr:row>
      <xdr:rowOff>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463B12C1-035D-44C5-9459-D623DF0A7883}"/>
            </a:ext>
          </a:extLst>
        </xdr:cNvPr>
        <xdr:cNvSpPr/>
      </xdr:nvSpPr>
      <xdr:spPr>
        <a:xfrm>
          <a:off x="6896100" y="5791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37</xdr:row>
      <xdr:rowOff>0</xdr:rowOff>
    </xdr:from>
    <xdr:to>
      <xdr:col>67</xdr:col>
      <xdr:colOff>0</xdr:colOff>
      <xdr:row>39</xdr:row>
      <xdr:rowOff>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AE643D5A-020E-4620-87F6-4CC1684FD79C}"/>
            </a:ext>
          </a:extLst>
        </xdr:cNvPr>
        <xdr:cNvSpPr/>
      </xdr:nvSpPr>
      <xdr:spPr>
        <a:xfrm>
          <a:off x="6896100" y="63817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D0F7BB03-EE9A-41ED-920E-E79A6E5693EE}"/>
            </a:ext>
          </a:extLst>
        </xdr:cNvPr>
        <xdr:cNvSpPr/>
      </xdr:nvSpPr>
      <xdr:spPr>
        <a:xfrm>
          <a:off x="1114425" y="52006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23</xdr:col>
      <xdr:colOff>0</xdr:colOff>
      <xdr:row>31</xdr:row>
      <xdr:rowOff>0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E7D376D0-6A19-435B-AEB9-7808E3580E0A}"/>
            </a:ext>
          </a:extLst>
        </xdr:cNvPr>
        <xdr:cNvSpPr/>
      </xdr:nvSpPr>
      <xdr:spPr>
        <a:xfrm>
          <a:off x="1876425" y="520065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8D97096E-17FA-477D-BADB-CF7EA4C5BB9E}"/>
            </a:ext>
          </a:extLst>
        </xdr:cNvPr>
        <xdr:cNvSpPr/>
      </xdr:nvSpPr>
      <xdr:spPr>
        <a:xfrm>
          <a:off x="1876425" y="57912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41</xdr:row>
      <xdr:rowOff>0</xdr:rowOff>
    </xdr:from>
    <xdr:to>
      <xdr:col>45</xdr:col>
      <xdr:colOff>0</xdr:colOff>
      <xdr:row>43</xdr:row>
      <xdr:rowOff>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B00DA98-0439-4FDD-A21F-3FA9E3FF733F}"/>
            </a:ext>
          </a:extLst>
        </xdr:cNvPr>
        <xdr:cNvSpPr/>
      </xdr:nvSpPr>
      <xdr:spPr>
        <a:xfrm>
          <a:off x="4610100" y="6972300"/>
          <a:ext cx="66675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87406</xdr:colOff>
      <xdr:row>52</xdr:row>
      <xdr:rowOff>16809</xdr:rowOff>
    </xdr:from>
    <xdr:to>
      <xdr:col>87</xdr:col>
      <xdr:colOff>98292</xdr:colOff>
      <xdr:row>53</xdr:row>
      <xdr:rowOff>175292</xdr:rowOff>
    </xdr:to>
    <xdr:sp macro="" textlink="">
      <xdr:nvSpPr>
        <xdr:cNvPr id="39" name="大かっこ 82">
          <a:extLst>
            <a:ext uri="{FF2B5EF4-FFF2-40B4-BE49-F238E27FC236}">
              <a16:creationId xmlns:a16="http://schemas.microsoft.com/office/drawing/2014/main" id="{BCE02F1A-19C0-4595-8676-C90F6F8FB7EC}"/>
            </a:ext>
          </a:extLst>
        </xdr:cNvPr>
        <xdr:cNvSpPr/>
      </xdr:nvSpPr>
      <xdr:spPr>
        <a:xfrm>
          <a:off x="11355481" y="8913159"/>
          <a:ext cx="915761" cy="3394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87406</xdr:colOff>
      <xdr:row>52</xdr:row>
      <xdr:rowOff>16809</xdr:rowOff>
    </xdr:from>
    <xdr:to>
      <xdr:col>111</xdr:col>
      <xdr:colOff>98291</xdr:colOff>
      <xdr:row>53</xdr:row>
      <xdr:rowOff>175292</xdr:rowOff>
    </xdr:to>
    <xdr:sp macro="" textlink="">
      <xdr:nvSpPr>
        <xdr:cNvPr id="40" name="大かっこ 82">
          <a:extLst>
            <a:ext uri="{FF2B5EF4-FFF2-40B4-BE49-F238E27FC236}">
              <a16:creationId xmlns:a16="http://schemas.microsoft.com/office/drawing/2014/main" id="{4A470E3E-0C0E-478B-9048-C6721AD6412B}"/>
            </a:ext>
          </a:extLst>
        </xdr:cNvPr>
        <xdr:cNvSpPr/>
      </xdr:nvSpPr>
      <xdr:spPr>
        <a:xfrm>
          <a:off x="15698881" y="8913159"/>
          <a:ext cx="915760" cy="3394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87406</xdr:colOff>
      <xdr:row>60</xdr:row>
      <xdr:rowOff>20170</xdr:rowOff>
    </xdr:from>
    <xdr:to>
      <xdr:col>81</xdr:col>
      <xdr:colOff>98292</xdr:colOff>
      <xdr:row>61</xdr:row>
      <xdr:rowOff>169048</xdr:rowOff>
    </xdr:to>
    <xdr:sp macro="" textlink="">
      <xdr:nvSpPr>
        <xdr:cNvPr id="41" name="大かっこ 82">
          <a:extLst>
            <a:ext uri="{FF2B5EF4-FFF2-40B4-BE49-F238E27FC236}">
              <a16:creationId xmlns:a16="http://schemas.microsoft.com/office/drawing/2014/main" id="{207B83AB-6576-4729-A4A8-1724C1DD6569}"/>
            </a:ext>
          </a:extLst>
        </xdr:cNvPr>
        <xdr:cNvSpPr/>
      </xdr:nvSpPr>
      <xdr:spPr>
        <a:xfrm>
          <a:off x="10269631" y="10097620"/>
          <a:ext cx="915761" cy="33937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88</xdr:col>
      <xdr:colOff>87405</xdr:colOff>
      <xdr:row>60</xdr:row>
      <xdr:rowOff>20170</xdr:rowOff>
    </xdr:from>
    <xdr:to>
      <xdr:col>93</xdr:col>
      <xdr:colOff>98292</xdr:colOff>
      <xdr:row>61</xdr:row>
      <xdr:rowOff>169048</xdr:rowOff>
    </xdr:to>
    <xdr:sp macro="" textlink="">
      <xdr:nvSpPr>
        <xdr:cNvPr id="42" name="大かっこ 82">
          <a:extLst>
            <a:ext uri="{FF2B5EF4-FFF2-40B4-BE49-F238E27FC236}">
              <a16:creationId xmlns:a16="http://schemas.microsoft.com/office/drawing/2014/main" id="{DF6B0298-4945-4F6B-BC40-1B2D4FD0FE19}"/>
            </a:ext>
          </a:extLst>
        </xdr:cNvPr>
        <xdr:cNvSpPr/>
      </xdr:nvSpPr>
      <xdr:spPr>
        <a:xfrm>
          <a:off x="12441330" y="10097620"/>
          <a:ext cx="915762" cy="33937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100</xdr:col>
      <xdr:colOff>87405</xdr:colOff>
      <xdr:row>60</xdr:row>
      <xdr:rowOff>20170</xdr:rowOff>
    </xdr:from>
    <xdr:to>
      <xdr:col>105</xdr:col>
      <xdr:colOff>98291</xdr:colOff>
      <xdr:row>61</xdr:row>
      <xdr:rowOff>169048</xdr:rowOff>
    </xdr:to>
    <xdr:sp macro="" textlink="">
      <xdr:nvSpPr>
        <xdr:cNvPr id="43" name="大かっこ 82">
          <a:extLst>
            <a:ext uri="{FF2B5EF4-FFF2-40B4-BE49-F238E27FC236}">
              <a16:creationId xmlns:a16="http://schemas.microsoft.com/office/drawing/2014/main" id="{648A9956-73CD-4D92-8B6F-19278AA664E9}"/>
            </a:ext>
          </a:extLst>
        </xdr:cNvPr>
        <xdr:cNvSpPr/>
      </xdr:nvSpPr>
      <xdr:spPr>
        <a:xfrm>
          <a:off x="14613030" y="10097620"/>
          <a:ext cx="915761" cy="33937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87406</xdr:colOff>
      <xdr:row>60</xdr:row>
      <xdr:rowOff>20170</xdr:rowOff>
    </xdr:from>
    <xdr:to>
      <xdr:col>117</xdr:col>
      <xdr:colOff>98291</xdr:colOff>
      <xdr:row>61</xdr:row>
      <xdr:rowOff>169048</xdr:rowOff>
    </xdr:to>
    <xdr:sp macro="" textlink="">
      <xdr:nvSpPr>
        <xdr:cNvPr id="44" name="大かっこ 82">
          <a:extLst>
            <a:ext uri="{FF2B5EF4-FFF2-40B4-BE49-F238E27FC236}">
              <a16:creationId xmlns:a16="http://schemas.microsoft.com/office/drawing/2014/main" id="{204D387A-DBD6-46CA-929D-3DFF4519C853}"/>
            </a:ext>
          </a:extLst>
        </xdr:cNvPr>
        <xdr:cNvSpPr/>
      </xdr:nvSpPr>
      <xdr:spPr>
        <a:xfrm>
          <a:off x="16784731" y="10097620"/>
          <a:ext cx="915760" cy="33937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21B84D65-DD2D-4EF5-A8BB-44E3F7CBF8AF}"/>
            </a:ext>
          </a:extLst>
        </xdr:cNvPr>
        <xdr:cNvSpPr/>
      </xdr:nvSpPr>
      <xdr:spPr>
        <a:xfrm>
          <a:off x="5372100" y="4333875"/>
          <a:ext cx="666750" cy="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34925</xdr:colOff>
          <xdr:row>45</xdr:row>
          <xdr:rowOff>82550</xdr:rowOff>
        </xdr:from>
        <xdr:to>
          <xdr:col>70</xdr:col>
          <xdr:colOff>215900</xdr:colOff>
          <xdr:row>67</xdr:row>
          <xdr:rowOff>82550</xdr:rowOff>
        </xdr:to>
        <xdr:pic>
          <xdr:nvPicPr>
            <xdr:cNvPr id="46" name="Picture 13307">
              <a:extLst>
                <a:ext uri="{FF2B5EF4-FFF2-40B4-BE49-F238E27FC236}">
                  <a16:creationId xmlns:a16="http://schemas.microsoft.com/office/drawing/2014/main" id="{A3E7C311-CADA-403D-B8D6-FAE1AD9B7CE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X$46:$DO$67" spid="_x0000_s72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5475" y="7645400"/>
              <a:ext cx="7962900" cy="594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10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55F148D-4E30-4AA3-B833-32EAB53A2F23}"/>
            </a:ext>
          </a:extLst>
        </xdr:cNvPr>
        <xdr:cNvSpPr/>
      </xdr:nvSpPr>
      <xdr:spPr>
        <a:xfrm>
          <a:off x="2590800" y="274320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30</xdr:col>
      <xdr:colOff>0</xdr:colOff>
      <xdr:row>16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4B64ADC-55CE-4F0A-8BCD-A211118E6D0B}"/>
            </a:ext>
          </a:extLst>
        </xdr:cNvPr>
        <xdr:cNvSpPr/>
      </xdr:nvSpPr>
      <xdr:spPr>
        <a:xfrm>
          <a:off x="2590800" y="333375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53A5925-246B-40B7-BEC2-C94DB4DED1B0}"/>
            </a:ext>
          </a:extLst>
        </xdr:cNvPr>
        <xdr:cNvSpPr/>
      </xdr:nvSpPr>
      <xdr:spPr>
        <a:xfrm>
          <a:off x="2590800" y="520065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30</xdr:col>
      <xdr:colOff>0</xdr:colOff>
      <xdr:row>35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BB37342-5C8A-4F8F-8135-B4ACA81E780D}"/>
            </a:ext>
          </a:extLst>
        </xdr:cNvPr>
        <xdr:cNvSpPr/>
      </xdr:nvSpPr>
      <xdr:spPr>
        <a:xfrm>
          <a:off x="2590800" y="579120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22</xdr:row>
      <xdr:rowOff>0</xdr:rowOff>
    </xdr:from>
    <xdr:to>
      <xdr:col>59</xdr:col>
      <xdr:colOff>0</xdr:colOff>
      <xdr:row>24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8B4759B-6AE0-4511-BF07-043F1F07FCFB}"/>
            </a:ext>
          </a:extLst>
        </xdr:cNvPr>
        <xdr:cNvSpPr/>
      </xdr:nvSpPr>
      <xdr:spPr>
        <a:xfrm>
          <a:off x="6134100" y="4333875"/>
          <a:ext cx="666750" cy="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D77315BB-0B2D-4049-949B-F10844FD98DF}"/>
            </a:ext>
          </a:extLst>
        </xdr:cNvPr>
        <xdr:cNvSpPr/>
      </xdr:nvSpPr>
      <xdr:spPr>
        <a:xfrm>
          <a:off x="5372100" y="4333875"/>
          <a:ext cx="666750" cy="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22</xdr:row>
      <xdr:rowOff>0</xdr:rowOff>
    </xdr:from>
    <xdr:to>
      <xdr:col>45</xdr:col>
      <xdr:colOff>0</xdr:colOff>
      <xdr:row>24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43C42DDB-DA5D-4231-B123-ED0B567D26BA}"/>
            </a:ext>
          </a:extLst>
        </xdr:cNvPr>
        <xdr:cNvSpPr/>
      </xdr:nvSpPr>
      <xdr:spPr>
        <a:xfrm>
          <a:off x="4610100" y="4333875"/>
          <a:ext cx="666750" cy="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87406</xdr:colOff>
      <xdr:row>52</xdr:row>
      <xdr:rowOff>16809</xdr:rowOff>
    </xdr:from>
    <xdr:to>
      <xdr:col>87</xdr:col>
      <xdr:colOff>98292</xdr:colOff>
      <xdr:row>53</xdr:row>
      <xdr:rowOff>175292</xdr:rowOff>
    </xdr:to>
    <xdr:sp macro="" textlink="">
      <xdr:nvSpPr>
        <xdr:cNvPr id="9" name="大かっこ 82">
          <a:extLst>
            <a:ext uri="{FF2B5EF4-FFF2-40B4-BE49-F238E27FC236}">
              <a16:creationId xmlns:a16="http://schemas.microsoft.com/office/drawing/2014/main" id="{7E99E62A-8EDA-4E33-8EC6-49DCDC5AC1A7}"/>
            </a:ext>
          </a:extLst>
        </xdr:cNvPr>
        <xdr:cNvSpPr/>
      </xdr:nvSpPr>
      <xdr:spPr>
        <a:xfrm>
          <a:off x="11355481" y="8913159"/>
          <a:ext cx="915761" cy="3394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87406</xdr:colOff>
      <xdr:row>52</xdr:row>
      <xdr:rowOff>16809</xdr:rowOff>
    </xdr:from>
    <xdr:to>
      <xdr:col>111</xdr:col>
      <xdr:colOff>98291</xdr:colOff>
      <xdr:row>53</xdr:row>
      <xdr:rowOff>175292</xdr:rowOff>
    </xdr:to>
    <xdr:sp macro="" textlink="">
      <xdr:nvSpPr>
        <xdr:cNvPr id="10" name="大かっこ 82">
          <a:extLst>
            <a:ext uri="{FF2B5EF4-FFF2-40B4-BE49-F238E27FC236}">
              <a16:creationId xmlns:a16="http://schemas.microsoft.com/office/drawing/2014/main" id="{5E0A5407-74C9-4AD4-84D1-991ED6F891DA}"/>
            </a:ext>
          </a:extLst>
        </xdr:cNvPr>
        <xdr:cNvSpPr/>
      </xdr:nvSpPr>
      <xdr:spPr>
        <a:xfrm>
          <a:off x="15698881" y="8913159"/>
          <a:ext cx="915760" cy="3394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87406</xdr:colOff>
      <xdr:row>60</xdr:row>
      <xdr:rowOff>20170</xdr:rowOff>
    </xdr:from>
    <xdr:to>
      <xdr:col>81</xdr:col>
      <xdr:colOff>98292</xdr:colOff>
      <xdr:row>61</xdr:row>
      <xdr:rowOff>169048</xdr:rowOff>
    </xdr:to>
    <xdr:sp macro="" textlink="">
      <xdr:nvSpPr>
        <xdr:cNvPr id="11" name="大かっこ 82">
          <a:extLst>
            <a:ext uri="{FF2B5EF4-FFF2-40B4-BE49-F238E27FC236}">
              <a16:creationId xmlns:a16="http://schemas.microsoft.com/office/drawing/2014/main" id="{5FB51E63-C722-41F6-9BE9-1E4EF67D5F4F}"/>
            </a:ext>
          </a:extLst>
        </xdr:cNvPr>
        <xdr:cNvSpPr/>
      </xdr:nvSpPr>
      <xdr:spPr>
        <a:xfrm>
          <a:off x="10269631" y="10097620"/>
          <a:ext cx="915761" cy="33937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88</xdr:col>
      <xdr:colOff>87405</xdr:colOff>
      <xdr:row>60</xdr:row>
      <xdr:rowOff>20170</xdr:rowOff>
    </xdr:from>
    <xdr:to>
      <xdr:col>93</xdr:col>
      <xdr:colOff>98292</xdr:colOff>
      <xdr:row>61</xdr:row>
      <xdr:rowOff>169048</xdr:rowOff>
    </xdr:to>
    <xdr:sp macro="" textlink="">
      <xdr:nvSpPr>
        <xdr:cNvPr id="12" name="大かっこ 82">
          <a:extLst>
            <a:ext uri="{FF2B5EF4-FFF2-40B4-BE49-F238E27FC236}">
              <a16:creationId xmlns:a16="http://schemas.microsoft.com/office/drawing/2014/main" id="{F8D86A21-6971-4EBA-AEED-5F2666F65062}"/>
            </a:ext>
          </a:extLst>
        </xdr:cNvPr>
        <xdr:cNvSpPr/>
      </xdr:nvSpPr>
      <xdr:spPr>
        <a:xfrm>
          <a:off x="12441330" y="10097620"/>
          <a:ext cx="915762" cy="33937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100</xdr:col>
      <xdr:colOff>87405</xdr:colOff>
      <xdr:row>60</xdr:row>
      <xdr:rowOff>20170</xdr:rowOff>
    </xdr:from>
    <xdr:to>
      <xdr:col>105</xdr:col>
      <xdr:colOff>98291</xdr:colOff>
      <xdr:row>61</xdr:row>
      <xdr:rowOff>169048</xdr:rowOff>
    </xdr:to>
    <xdr:sp macro="" textlink="">
      <xdr:nvSpPr>
        <xdr:cNvPr id="13" name="大かっこ 82">
          <a:extLst>
            <a:ext uri="{FF2B5EF4-FFF2-40B4-BE49-F238E27FC236}">
              <a16:creationId xmlns:a16="http://schemas.microsoft.com/office/drawing/2014/main" id="{3BD48ABB-ACAD-475F-9BE6-3054EEB69289}"/>
            </a:ext>
          </a:extLst>
        </xdr:cNvPr>
        <xdr:cNvSpPr/>
      </xdr:nvSpPr>
      <xdr:spPr>
        <a:xfrm>
          <a:off x="14613030" y="10097620"/>
          <a:ext cx="915761" cy="33937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87406</xdr:colOff>
      <xdr:row>60</xdr:row>
      <xdr:rowOff>20170</xdr:rowOff>
    </xdr:from>
    <xdr:to>
      <xdr:col>117</xdr:col>
      <xdr:colOff>98291</xdr:colOff>
      <xdr:row>61</xdr:row>
      <xdr:rowOff>169048</xdr:rowOff>
    </xdr:to>
    <xdr:sp macro="" textlink="">
      <xdr:nvSpPr>
        <xdr:cNvPr id="14" name="大かっこ 82">
          <a:extLst>
            <a:ext uri="{FF2B5EF4-FFF2-40B4-BE49-F238E27FC236}">
              <a16:creationId xmlns:a16="http://schemas.microsoft.com/office/drawing/2014/main" id="{7FB8B995-A9F2-4744-B0AB-FDF9472D9D37}"/>
            </a:ext>
          </a:extLst>
        </xdr:cNvPr>
        <xdr:cNvSpPr/>
      </xdr:nvSpPr>
      <xdr:spPr>
        <a:xfrm>
          <a:off x="16784731" y="10097620"/>
          <a:ext cx="915760" cy="33937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287B893-A32F-4F6C-AC26-1809ACC4A083}"/>
            </a:ext>
          </a:extLst>
        </xdr:cNvPr>
        <xdr:cNvSpPr/>
      </xdr:nvSpPr>
      <xdr:spPr>
        <a:xfrm>
          <a:off x="5372100" y="4333875"/>
          <a:ext cx="666750" cy="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34925</xdr:colOff>
          <xdr:row>45</xdr:row>
          <xdr:rowOff>82550</xdr:rowOff>
        </xdr:from>
        <xdr:to>
          <xdr:col>69</xdr:col>
          <xdr:colOff>239032</xdr:colOff>
          <xdr:row>67</xdr:row>
          <xdr:rowOff>82550</xdr:rowOff>
        </xdr:to>
        <xdr:pic>
          <xdr:nvPicPr>
            <xdr:cNvPr id="16" name="Picture 13307">
              <a:extLst>
                <a:ext uri="{FF2B5EF4-FFF2-40B4-BE49-F238E27FC236}">
                  <a16:creationId xmlns:a16="http://schemas.microsoft.com/office/drawing/2014/main" id="{7CB20F2E-6022-4D95-AE65-5FFE669DC5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X$46:$DO$67" spid="_x0000_s82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3639" y="7620907"/>
              <a:ext cx="7783286" cy="5905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16</xdr:col>
      <xdr:colOff>0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4A8BFDF-D0EC-4860-A424-1F8B0B59B042}"/>
            </a:ext>
          </a:extLst>
        </xdr:cNvPr>
        <xdr:cNvSpPr/>
      </xdr:nvSpPr>
      <xdr:spPr>
        <a:xfrm>
          <a:off x="1162050" y="2743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7C73A1A-1174-4E85-9316-078455833E38}"/>
            </a:ext>
          </a:extLst>
        </xdr:cNvPr>
        <xdr:cNvSpPr/>
      </xdr:nvSpPr>
      <xdr:spPr>
        <a:xfrm>
          <a:off x="2581275" y="274320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30</xdr:col>
      <xdr:colOff>0</xdr:colOff>
      <xdr:row>16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9931632-B357-445E-B295-E7861A15221A}"/>
            </a:ext>
          </a:extLst>
        </xdr:cNvPr>
        <xdr:cNvSpPr/>
      </xdr:nvSpPr>
      <xdr:spPr>
        <a:xfrm>
          <a:off x="2581275" y="333375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748C974-C9C6-4CF8-A0D2-E44424E47725}"/>
            </a:ext>
          </a:extLst>
        </xdr:cNvPr>
        <xdr:cNvSpPr/>
      </xdr:nvSpPr>
      <xdr:spPr>
        <a:xfrm>
          <a:off x="2581275" y="579120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30</xdr:col>
      <xdr:colOff>0</xdr:colOff>
      <xdr:row>35</xdr:row>
      <xdr:rowOff>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143EC6C-616A-40A4-A546-E8A645F48D14}"/>
            </a:ext>
          </a:extLst>
        </xdr:cNvPr>
        <xdr:cNvSpPr/>
      </xdr:nvSpPr>
      <xdr:spPr>
        <a:xfrm>
          <a:off x="2581275" y="638175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23</xdr:col>
      <xdr:colOff>0</xdr:colOff>
      <xdr:row>12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F2914421-A338-4A31-8B35-52C4F8AAB42A}"/>
            </a:ext>
          </a:extLst>
        </xdr:cNvPr>
        <xdr:cNvSpPr/>
      </xdr:nvSpPr>
      <xdr:spPr>
        <a:xfrm>
          <a:off x="1895475" y="2743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EEA7F4AD-7224-48BE-A651-A9CB28A4B314}"/>
            </a:ext>
          </a:extLst>
        </xdr:cNvPr>
        <xdr:cNvSpPr/>
      </xdr:nvSpPr>
      <xdr:spPr>
        <a:xfrm>
          <a:off x="1895475" y="3333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5E7CC872-3FE2-43AE-881E-FBFD59FE8E07}"/>
            </a:ext>
          </a:extLst>
        </xdr:cNvPr>
        <xdr:cNvSpPr/>
      </xdr:nvSpPr>
      <xdr:spPr>
        <a:xfrm>
          <a:off x="428625" y="3333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CEEC7502-44A4-4B28-A1F0-06A573DCAE83}"/>
            </a:ext>
          </a:extLst>
        </xdr:cNvPr>
        <xdr:cNvSpPr/>
      </xdr:nvSpPr>
      <xdr:spPr>
        <a:xfrm>
          <a:off x="1162050" y="3924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33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4E29B88-7A6A-4340-95E8-F84D7A942E56}"/>
            </a:ext>
          </a:extLst>
        </xdr:cNvPr>
        <xdr:cNvSpPr/>
      </xdr:nvSpPr>
      <xdr:spPr>
        <a:xfrm>
          <a:off x="428625" y="6381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16</xdr:col>
      <xdr:colOff>0</xdr:colOff>
      <xdr:row>39</xdr:row>
      <xdr:rowOff>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BD5AA459-E0AE-4D11-9FD5-84405644829A}"/>
            </a:ext>
          </a:extLst>
        </xdr:cNvPr>
        <xdr:cNvSpPr/>
      </xdr:nvSpPr>
      <xdr:spPr>
        <a:xfrm>
          <a:off x="1162050" y="6972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14</xdr:row>
      <xdr:rowOff>0</xdr:rowOff>
    </xdr:from>
    <xdr:to>
      <xdr:col>45</xdr:col>
      <xdr:colOff>0</xdr:colOff>
      <xdr:row>16</xdr:row>
      <xdr:rowOff>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BE51B949-73B4-419C-A4B4-144597574331}"/>
            </a:ext>
          </a:extLst>
        </xdr:cNvPr>
        <xdr:cNvSpPr/>
      </xdr:nvSpPr>
      <xdr:spPr>
        <a:xfrm>
          <a:off x="4714875" y="3333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22</xdr:row>
      <xdr:rowOff>0</xdr:rowOff>
    </xdr:from>
    <xdr:to>
      <xdr:col>59</xdr:col>
      <xdr:colOff>0</xdr:colOff>
      <xdr:row>24</xdr:row>
      <xdr:rowOff>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43538494-C797-4A25-B018-60440269BBF1}"/>
            </a:ext>
          </a:extLst>
        </xdr:cNvPr>
        <xdr:cNvSpPr/>
      </xdr:nvSpPr>
      <xdr:spPr>
        <a:xfrm>
          <a:off x="6181725" y="45148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18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A3EE46-0875-4013-8357-580C68B0D1BE}"/>
            </a:ext>
          </a:extLst>
        </xdr:cNvPr>
        <xdr:cNvSpPr/>
      </xdr:nvSpPr>
      <xdr:spPr>
        <a:xfrm>
          <a:off x="5448300" y="3924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33</xdr:row>
      <xdr:rowOff>0</xdr:rowOff>
    </xdr:from>
    <xdr:to>
      <xdr:col>45</xdr:col>
      <xdr:colOff>0</xdr:colOff>
      <xdr:row>35</xdr:row>
      <xdr:rowOff>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8811993D-331A-4ECD-B8E8-9C97DBB41751}"/>
            </a:ext>
          </a:extLst>
        </xdr:cNvPr>
        <xdr:cNvSpPr/>
      </xdr:nvSpPr>
      <xdr:spPr>
        <a:xfrm>
          <a:off x="4714875" y="6381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41</xdr:row>
      <xdr:rowOff>0</xdr:rowOff>
    </xdr:from>
    <xdr:to>
      <xdr:col>59</xdr:col>
      <xdr:colOff>0</xdr:colOff>
      <xdr:row>43</xdr:row>
      <xdr:rowOff>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45C609A5-69CD-4AA7-8777-A27D271E188A}"/>
            </a:ext>
          </a:extLst>
        </xdr:cNvPr>
        <xdr:cNvSpPr/>
      </xdr:nvSpPr>
      <xdr:spPr>
        <a:xfrm>
          <a:off x="6181725" y="75628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37</xdr:row>
      <xdr:rowOff>0</xdr:rowOff>
    </xdr:from>
    <xdr:to>
      <xdr:col>52</xdr:col>
      <xdr:colOff>0</xdr:colOff>
      <xdr:row>39</xdr:row>
      <xdr:rowOff>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80C506C7-37B7-412D-B908-542B0653E3D8}"/>
            </a:ext>
          </a:extLst>
        </xdr:cNvPr>
        <xdr:cNvSpPr/>
      </xdr:nvSpPr>
      <xdr:spPr>
        <a:xfrm>
          <a:off x="5448300" y="6972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FF65BD29-617E-4359-B141-5E14C7B4A635}"/>
            </a:ext>
          </a:extLst>
        </xdr:cNvPr>
        <xdr:cNvSpPr/>
      </xdr:nvSpPr>
      <xdr:spPr>
        <a:xfrm>
          <a:off x="428625" y="3924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19820D12-9D84-4683-A5AC-708B7812101F}"/>
            </a:ext>
          </a:extLst>
        </xdr:cNvPr>
        <xdr:cNvSpPr/>
      </xdr:nvSpPr>
      <xdr:spPr>
        <a:xfrm>
          <a:off x="428625" y="6972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18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891087D8-2EB2-491E-9128-364682CF9A2E}"/>
            </a:ext>
          </a:extLst>
        </xdr:cNvPr>
        <xdr:cNvSpPr/>
      </xdr:nvSpPr>
      <xdr:spPr>
        <a:xfrm>
          <a:off x="4714875" y="3924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37</xdr:row>
      <xdr:rowOff>0</xdr:rowOff>
    </xdr:from>
    <xdr:to>
      <xdr:col>45</xdr:col>
      <xdr:colOff>0</xdr:colOff>
      <xdr:row>39</xdr:row>
      <xdr:rowOff>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298D8572-8011-4223-86EB-E10FD675C767}"/>
            </a:ext>
          </a:extLst>
        </xdr:cNvPr>
        <xdr:cNvSpPr/>
      </xdr:nvSpPr>
      <xdr:spPr>
        <a:xfrm>
          <a:off x="4714875" y="6972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7FE35519-89F9-4695-AE46-B0EED1730BA2}"/>
            </a:ext>
          </a:extLst>
        </xdr:cNvPr>
        <xdr:cNvSpPr/>
      </xdr:nvSpPr>
      <xdr:spPr>
        <a:xfrm>
          <a:off x="5448300" y="45148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41</xdr:row>
      <xdr:rowOff>0</xdr:rowOff>
    </xdr:from>
    <xdr:to>
      <xdr:col>52</xdr:col>
      <xdr:colOff>0</xdr:colOff>
      <xdr:row>43</xdr:row>
      <xdr:rowOff>0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D18A449C-D115-4F0D-A154-098CA59B561E}"/>
            </a:ext>
          </a:extLst>
        </xdr:cNvPr>
        <xdr:cNvSpPr/>
      </xdr:nvSpPr>
      <xdr:spPr>
        <a:xfrm>
          <a:off x="5448300" y="75628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22</xdr:row>
      <xdr:rowOff>0</xdr:rowOff>
    </xdr:from>
    <xdr:to>
      <xdr:col>45</xdr:col>
      <xdr:colOff>0</xdr:colOff>
      <xdr:row>24</xdr:row>
      <xdr:rowOff>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66DEFEB0-A4CF-4DCA-AC5E-44FE1752094C}"/>
            </a:ext>
          </a:extLst>
        </xdr:cNvPr>
        <xdr:cNvSpPr/>
      </xdr:nvSpPr>
      <xdr:spPr>
        <a:xfrm>
          <a:off x="4714875" y="45148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1</xdr:colOff>
      <xdr:row>10</xdr:row>
      <xdr:rowOff>0</xdr:rowOff>
    </xdr:from>
    <xdr:to>
      <xdr:col>52</xdr:col>
      <xdr:colOff>1</xdr:colOff>
      <xdr:row>12</xdr:row>
      <xdr:rowOff>0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9011F7E8-72DD-4FAA-952D-4562A946034C}"/>
            </a:ext>
          </a:extLst>
        </xdr:cNvPr>
        <xdr:cNvSpPr/>
      </xdr:nvSpPr>
      <xdr:spPr>
        <a:xfrm>
          <a:off x="5448301" y="2743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10</xdr:row>
      <xdr:rowOff>0</xdr:rowOff>
    </xdr:from>
    <xdr:to>
      <xdr:col>59</xdr:col>
      <xdr:colOff>0</xdr:colOff>
      <xdr:row>12</xdr:row>
      <xdr:rowOff>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25CB4C8B-6937-45E6-ADFD-1262C0036C97}"/>
            </a:ext>
          </a:extLst>
        </xdr:cNvPr>
        <xdr:cNvSpPr/>
      </xdr:nvSpPr>
      <xdr:spPr>
        <a:xfrm>
          <a:off x="6181725" y="2743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10</xdr:row>
      <xdr:rowOff>0</xdr:rowOff>
    </xdr:from>
    <xdr:to>
      <xdr:col>66</xdr:col>
      <xdr:colOff>0</xdr:colOff>
      <xdr:row>12</xdr:row>
      <xdr:rowOff>0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CE86F7C8-64AA-4B48-A01E-1C8A1A451E98}"/>
            </a:ext>
          </a:extLst>
        </xdr:cNvPr>
        <xdr:cNvSpPr/>
      </xdr:nvSpPr>
      <xdr:spPr>
        <a:xfrm>
          <a:off x="6915150" y="2743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14</xdr:row>
      <xdr:rowOff>0</xdr:rowOff>
    </xdr:from>
    <xdr:to>
      <xdr:col>59</xdr:col>
      <xdr:colOff>0</xdr:colOff>
      <xdr:row>16</xdr:row>
      <xdr:rowOff>0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C723E8DA-D8D1-4CE5-A95D-D5C29D8F620E}"/>
            </a:ext>
          </a:extLst>
        </xdr:cNvPr>
        <xdr:cNvSpPr/>
      </xdr:nvSpPr>
      <xdr:spPr>
        <a:xfrm>
          <a:off x="6181725" y="3333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14</xdr:row>
      <xdr:rowOff>22411</xdr:rowOff>
    </xdr:from>
    <xdr:to>
      <xdr:col>66</xdr:col>
      <xdr:colOff>0</xdr:colOff>
      <xdr:row>16</xdr:row>
      <xdr:rowOff>22411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1FFB9469-CB23-493A-92FF-7A90BEAF8451}"/>
            </a:ext>
          </a:extLst>
        </xdr:cNvPr>
        <xdr:cNvSpPr/>
      </xdr:nvSpPr>
      <xdr:spPr>
        <a:xfrm>
          <a:off x="6915150" y="3356161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18</xdr:row>
      <xdr:rowOff>0</xdr:rowOff>
    </xdr:from>
    <xdr:to>
      <xdr:col>66</xdr:col>
      <xdr:colOff>0</xdr:colOff>
      <xdr:row>20</xdr:row>
      <xdr:rowOff>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79E8EB27-2002-464D-8E8A-F17030EC81DE}"/>
            </a:ext>
          </a:extLst>
        </xdr:cNvPr>
        <xdr:cNvSpPr/>
      </xdr:nvSpPr>
      <xdr:spPr>
        <a:xfrm>
          <a:off x="6915150" y="3924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29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E353D1F2-5EAB-4B47-8274-7DA82841A80A}"/>
            </a:ext>
          </a:extLst>
        </xdr:cNvPr>
        <xdr:cNvSpPr/>
      </xdr:nvSpPr>
      <xdr:spPr>
        <a:xfrm>
          <a:off x="5448300" y="5791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29</xdr:row>
      <xdr:rowOff>0</xdr:rowOff>
    </xdr:from>
    <xdr:to>
      <xdr:col>59</xdr:col>
      <xdr:colOff>0</xdr:colOff>
      <xdr:row>31</xdr:row>
      <xdr:rowOff>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D3AE1D96-5C50-4B9C-8768-4B23E03E8253}"/>
            </a:ext>
          </a:extLst>
        </xdr:cNvPr>
        <xdr:cNvSpPr/>
      </xdr:nvSpPr>
      <xdr:spPr>
        <a:xfrm>
          <a:off x="6181725" y="5791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29</xdr:row>
      <xdr:rowOff>0</xdr:rowOff>
    </xdr:from>
    <xdr:to>
      <xdr:col>66</xdr:col>
      <xdr:colOff>0</xdr:colOff>
      <xdr:row>31</xdr:row>
      <xdr:rowOff>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64F68D86-D005-4E87-A8CC-5E232A2AFFF1}"/>
            </a:ext>
          </a:extLst>
        </xdr:cNvPr>
        <xdr:cNvSpPr/>
      </xdr:nvSpPr>
      <xdr:spPr>
        <a:xfrm>
          <a:off x="6915150" y="5791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54</xdr:col>
      <xdr:colOff>0</xdr:colOff>
      <xdr:row>33</xdr:row>
      <xdr:rowOff>0</xdr:rowOff>
    </xdr:from>
    <xdr:to>
      <xdr:col>59</xdr:col>
      <xdr:colOff>0</xdr:colOff>
      <xdr:row>35</xdr:row>
      <xdr:rowOff>0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EBF84273-7EF6-47A4-A7DD-DDB36E5A6BD7}"/>
            </a:ext>
          </a:extLst>
        </xdr:cNvPr>
        <xdr:cNvSpPr/>
      </xdr:nvSpPr>
      <xdr:spPr>
        <a:xfrm>
          <a:off x="6181725" y="6381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33</xdr:row>
      <xdr:rowOff>0</xdr:rowOff>
    </xdr:from>
    <xdr:to>
      <xdr:col>66</xdr:col>
      <xdr:colOff>0</xdr:colOff>
      <xdr:row>35</xdr:row>
      <xdr:rowOff>0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011B86B5-67D3-4DA4-8B15-D38A8E8BE180}"/>
            </a:ext>
          </a:extLst>
        </xdr:cNvPr>
        <xdr:cNvSpPr/>
      </xdr:nvSpPr>
      <xdr:spPr>
        <a:xfrm>
          <a:off x="6915150" y="6381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37</xdr:row>
      <xdr:rowOff>0</xdr:rowOff>
    </xdr:from>
    <xdr:to>
      <xdr:col>66</xdr:col>
      <xdr:colOff>0</xdr:colOff>
      <xdr:row>39</xdr:row>
      <xdr:rowOff>0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4440FD6B-BD74-4405-BFF1-747FEB96496D}"/>
            </a:ext>
          </a:extLst>
        </xdr:cNvPr>
        <xdr:cNvSpPr/>
      </xdr:nvSpPr>
      <xdr:spPr>
        <a:xfrm>
          <a:off x="6915150" y="69723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9F236E6E-AEEA-419F-B9CD-4BDD1E458AC3}"/>
            </a:ext>
          </a:extLst>
        </xdr:cNvPr>
        <xdr:cNvSpPr/>
      </xdr:nvSpPr>
      <xdr:spPr>
        <a:xfrm>
          <a:off x="1162050" y="5791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23</xdr:col>
      <xdr:colOff>0</xdr:colOff>
      <xdr:row>31</xdr:row>
      <xdr:rowOff>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2BE648F8-9EEB-4B04-9F98-5E696A13EFDD}"/>
            </a:ext>
          </a:extLst>
        </xdr:cNvPr>
        <xdr:cNvSpPr/>
      </xdr:nvSpPr>
      <xdr:spPr>
        <a:xfrm>
          <a:off x="1895475" y="579120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0684D963-AFF7-4656-B627-1F3E0FF018A4}"/>
            </a:ext>
          </a:extLst>
        </xdr:cNvPr>
        <xdr:cNvSpPr/>
      </xdr:nvSpPr>
      <xdr:spPr>
        <a:xfrm>
          <a:off x="1895475" y="63817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41</xdr:row>
      <xdr:rowOff>0</xdr:rowOff>
    </xdr:from>
    <xdr:to>
      <xdr:col>45</xdr:col>
      <xdr:colOff>0</xdr:colOff>
      <xdr:row>43</xdr:row>
      <xdr:rowOff>0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AA38FD78-E7E1-4876-A7C5-D22F7289BFC8}"/>
            </a:ext>
          </a:extLst>
        </xdr:cNvPr>
        <xdr:cNvSpPr/>
      </xdr:nvSpPr>
      <xdr:spPr>
        <a:xfrm>
          <a:off x="4714875" y="75628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81</xdr:col>
      <xdr:colOff>87406</xdr:colOff>
      <xdr:row>52</xdr:row>
      <xdr:rowOff>28015</xdr:rowOff>
    </xdr:from>
    <xdr:to>
      <xdr:col>86</xdr:col>
      <xdr:colOff>98292</xdr:colOff>
      <xdr:row>54</xdr:row>
      <xdr:rowOff>7203</xdr:rowOff>
    </xdr:to>
    <xdr:sp macro="" textlink="">
      <xdr:nvSpPr>
        <xdr:cNvPr id="42" name="大かっこ 82">
          <a:extLst>
            <a:ext uri="{FF2B5EF4-FFF2-40B4-BE49-F238E27FC236}">
              <a16:creationId xmlns:a16="http://schemas.microsoft.com/office/drawing/2014/main" id="{992FADC9-F7E6-4455-B4D3-249945F49897}"/>
            </a:ext>
          </a:extLst>
        </xdr:cNvPr>
        <xdr:cNvSpPr/>
      </xdr:nvSpPr>
      <xdr:spPr>
        <a:xfrm>
          <a:off x="11345956" y="9514915"/>
          <a:ext cx="915761" cy="34113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87406</xdr:colOff>
      <xdr:row>52</xdr:row>
      <xdr:rowOff>28015</xdr:rowOff>
    </xdr:from>
    <xdr:to>
      <xdr:col>110</xdr:col>
      <xdr:colOff>98292</xdr:colOff>
      <xdr:row>54</xdr:row>
      <xdr:rowOff>7203</xdr:rowOff>
    </xdr:to>
    <xdr:sp macro="" textlink="">
      <xdr:nvSpPr>
        <xdr:cNvPr id="43" name="大かっこ 82">
          <a:extLst>
            <a:ext uri="{FF2B5EF4-FFF2-40B4-BE49-F238E27FC236}">
              <a16:creationId xmlns:a16="http://schemas.microsoft.com/office/drawing/2014/main" id="{933B27D5-A9BB-4952-A7FF-8D9F8AA3741C}"/>
            </a:ext>
          </a:extLst>
        </xdr:cNvPr>
        <xdr:cNvSpPr/>
      </xdr:nvSpPr>
      <xdr:spPr>
        <a:xfrm>
          <a:off x="15689356" y="9514915"/>
          <a:ext cx="915761" cy="34113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87406</xdr:colOff>
      <xdr:row>60</xdr:row>
      <xdr:rowOff>31376</xdr:rowOff>
    </xdr:from>
    <xdr:to>
      <xdr:col>80</xdr:col>
      <xdr:colOff>98292</xdr:colOff>
      <xdr:row>62</xdr:row>
      <xdr:rowOff>960</xdr:rowOff>
    </xdr:to>
    <xdr:sp macro="" textlink="">
      <xdr:nvSpPr>
        <xdr:cNvPr id="44" name="大かっこ 82">
          <a:extLst>
            <a:ext uri="{FF2B5EF4-FFF2-40B4-BE49-F238E27FC236}">
              <a16:creationId xmlns:a16="http://schemas.microsoft.com/office/drawing/2014/main" id="{3A043226-FE55-4BDE-8C20-4750681758B8}"/>
            </a:ext>
          </a:extLst>
        </xdr:cNvPr>
        <xdr:cNvSpPr/>
      </xdr:nvSpPr>
      <xdr:spPr>
        <a:xfrm>
          <a:off x="10260106" y="106993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87406</xdr:colOff>
      <xdr:row>60</xdr:row>
      <xdr:rowOff>31376</xdr:rowOff>
    </xdr:from>
    <xdr:to>
      <xdr:col>92</xdr:col>
      <xdr:colOff>98292</xdr:colOff>
      <xdr:row>62</xdr:row>
      <xdr:rowOff>960</xdr:rowOff>
    </xdr:to>
    <xdr:sp macro="" textlink="">
      <xdr:nvSpPr>
        <xdr:cNvPr id="45" name="大かっこ 82">
          <a:extLst>
            <a:ext uri="{FF2B5EF4-FFF2-40B4-BE49-F238E27FC236}">
              <a16:creationId xmlns:a16="http://schemas.microsoft.com/office/drawing/2014/main" id="{3AA944EE-0675-4A47-9F5E-5DED2B21A776}"/>
            </a:ext>
          </a:extLst>
        </xdr:cNvPr>
        <xdr:cNvSpPr/>
      </xdr:nvSpPr>
      <xdr:spPr>
        <a:xfrm>
          <a:off x="12431806" y="106993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87406</xdr:colOff>
      <xdr:row>60</xdr:row>
      <xdr:rowOff>31376</xdr:rowOff>
    </xdr:from>
    <xdr:to>
      <xdr:col>104</xdr:col>
      <xdr:colOff>98292</xdr:colOff>
      <xdr:row>62</xdr:row>
      <xdr:rowOff>960</xdr:rowOff>
    </xdr:to>
    <xdr:sp macro="" textlink="">
      <xdr:nvSpPr>
        <xdr:cNvPr id="46" name="大かっこ 82">
          <a:extLst>
            <a:ext uri="{FF2B5EF4-FFF2-40B4-BE49-F238E27FC236}">
              <a16:creationId xmlns:a16="http://schemas.microsoft.com/office/drawing/2014/main" id="{31977517-6CAB-45F2-9FBD-289D099288EC}"/>
            </a:ext>
          </a:extLst>
        </xdr:cNvPr>
        <xdr:cNvSpPr/>
      </xdr:nvSpPr>
      <xdr:spPr>
        <a:xfrm>
          <a:off x="14603506" y="106993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87406</xdr:colOff>
      <xdr:row>60</xdr:row>
      <xdr:rowOff>31376</xdr:rowOff>
    </xdr:from>
    <xdr:to>
      <xdr:col>116</xdr:col>
      <xdr:colOff>98292</xdr:colOff>
      <xdr:row>62</xdr:row>
      <xdr:rowOff>960</xdr:rowOff>
    </xdr:to>
    <xdr:sp macro="" textlink="">
      <xdr:nvSpPr>
        <xdr:cNvPr id="47" name="大かっこ 82">
          <a:extLst>
            <a:ext uri="{FF2B5EF4-FFF2-40B4-BE49-F238E27FC236}">
              <a16:creationId xmlns:a16="http://schemas.microsoft.com/office/drawing/2014/main" id="{B0A1859A-EAC7-4404-AD12-838D3DD47F8A}"/>
            </a:ext>
          </a:extLst>
        </xdr:cNvPr>
        <xdr:cNvSpPr/>
      </xdr:nvSpPr>
      <xdr:spPr>
        <a:xfrm>
          <a:off x="16775206" y="10699376"/>
          <a:ext cx="915761" cy="34105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52</xdr:col>
      <xdr:colOff>0</xdr:colOff>
      <xdr:row>24</xdr:row>
      <xdr:rowOff>0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5F1AAD19-69DD-4BF1-972D-439607AE59EF}"/>
            </a:ext>
          </a:extLst>
        </xdr:cNvPr>
        <xdr:cNvSpPr/>
      </xdr:nvSpPr>
      <xdr:spPr>
        <a:xfrm>
          <a:off x="5448300" y="4514850"/>
          <a:ext cx="638175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0</xdr:rowOff>
        </xdr:from>
        <xdr:to>
          <xdr:col>69</xdr:col>
          <xdr:colOff>67236</xdr:colOff>
          <xdr:row>71</xdr:row>
          <xdr:rowOff>123265</xdr:rowOff>
        </xdr:to>
        <xdr:pic>
          <xdr:nvPicPr>
            <xdr:cNvPr id="49" name="Picture 13307">
              <a:extLst>
                <a:ext uri="{FF2B5EF4-FFF2-40B4-BE49-F238E27FC236}">
                  <a16:creationId xmlns:a16="http://schemas.microsoft.com/office/drawing/2014/main" id="{644E8F38-3774-402D-9E8D-4BCCA5727A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W$46:$DN$67" spid="_x0000_s92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5824" y="8919882"/>
              <a:ext cx="7888941" cy="592791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10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4910EF9-6499-4BF6-B2A7-3201DFDEA930}"/>
            </a:ext>
          </a:extLst>
        </xdr:cNvPr>
        <xdr:cNvSpPr/>
      </xdr:nvSpPr>
      <xdr:spPr>
        <a:xfrm>
          <a:off x="3267075" y="2733675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30</xdr:col>
      <xdr:colOff>0</xdr:colOff>
      <xdr:row>16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72AD988-A69A-494A-AB77-ABE210ACF5F2}"/>
            </a:ext>
          </a:extLst>
        </xdr:cNvPr>
        <xdr:cNvSpPr/>
      </xdr:nvSpPr>
      <xdr:spPr>
        <a:xfrm>
          <a:off x="3267075" y="331470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C234FB5-9D29-4F60-B040-04AD7EBF467D}"/>
            </a:ext>
          </a:extLst>
        </xdr:cNvPr>
        <xdr:cNvSpPr/>
      </xdr:nvSpPr>
      <xdr:spPr>
        <a:xfrm>
          <a:off x="3267075" y="5753100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30</xdr:col>
      <xdr:colOff>0</xdr:colOff>
      <xdr:row>35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7334406-3BD6-42BD-B757-FCBCBE21B49C}"/>
            </a:ext>
          </a:extLst>
        </xdr:cNvPr>
        <xdr:cNvSpPr/>
      </xdr:nvSpPr>
      <xdr:spPr>
        <a:xfrm>
          <a:off x="3267075" y="6334125"/>
          <a:ext cx="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81</xdr:col>
      <xdr:colOff>87406</xdr:colOff>
      <xdr:row>51</xdr:row>
      <xdr:rowOff>28015</xdr:rowOff>
    </xdr:from>
    <xdr:to>
      <xdr:col>86</xdr:col>
      <xdr:colOff>98292</xdr:colOff>
      <xdr:row>53</xdr:row>
      <xdr:rowOff>7203</xdr:rowOff>
    </xdr:to>
    <xdr:sp macro="" textlink="">
      <xdr:nvSpPr>
        <xdr:cNvPr id="6" name="大かっこ 82">
          <a:extLst>
            <a:ext uri="{FF2B5EF4-FFF2-40B4-BE49-F238E27FC236}">
              <a16:creationId xmlns:a16="http://schemas.microsoft.com/office/drawing/2014/main" id="{AC8701E1-0CB8-4CC6-84B2-521080A228B4}"/>
            </a:ext>
          </a:extLst>
        </xdr:cNvPr>
        <xdr:cNvSpPr/>
      </xdr:nvSpPr>
      <xdr:spPr>
        <a:xfrm>
          <a:off x="12031756" y="9419665"/>
          <a:ext cx="915761" cy="34113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87406</xdr:colOff>
      <xdr:row>51</xdr:row>
      <xdr:rowOff>28015</xdr:rowOff>
    </xdr:from>
    <xdr:to>
      <xdr:col>110</xdr:col>
      <xdr:colOff>98292</xdr:colOff>
      <xdr:row>53</xdr:row>
      <xdr:rowOff>7203</xdr:rowOff>
    </xdr:to>
    <xdr:sp macro="" textlink="">
      <xdr:nvSpPr>
        <xdr:cNvPr id="7" name="大かっこ 82">
          <a:extLst>
            <a:ext uri="{FF2B5EF4-FFF2-40B4-BE49-F238E27FC236}">
              <a16:creationId xmlns:a16="http://schemas.microsoft.com/office/drawing/2014/main" id="{5CEB9BA2-CB2A-43FA-8940-6064B3EA160F}"/>
            </a:ext>
          </a:extLst>
        </xdr:cNvPr>
        <xdr:cNvSpPr/>
      </xdr:nvSpPr>
      <xdr:spPr>
        <a:xfrm>
          <a:off x="16375156" y="9419665"/>
          <a:ext cx="915761" cy="34113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87406</xdr:colOff>
      <xdr:row>59</xdr:row>
      <xdr:rowOff>31376</xdr:rowOff>
    </xdr:from>
    <xdr:to>
      <xdr:col>80</xdr:col>
      <xdr:colOff>98292</xdr:colOff>
      <xdr:row>61</xdr:row>
      <xdr:rowOff>960</xdr:rowOff>
    </xdr:to>
    <xdr:sp macro="" textlink="">
      <xdr:nvSpPr>
        <xdr:cNvPr id="8" name="大かっこ 82">
          <a:extLst>
            <a:ext uri="{FF2B5EF4-FFF2-40B4-BE49-F238E27FC236}">
              <a16:creationId xmlns:a16="http://schemas.microsoft.com/office/drawing/2014/main" id="{9B90CEB7-E45D-4FBA-96F7-D3A8A7FEF4F9}"/>
            </a:ext>
          </a:extLst>
        </xdr:cNvPr>
        <xdr:cNvSpPr/>
      </xdr:nvSpPr>
      <xdr:spPr>
        <a:xfrm>
          <a:off x="10945906" y="10604126"/>
          <a:ext cx="915761" cy="33153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87406</xdr:colOff>
      <xdr:row>59</xdr:row>
      <xdr:rowOff>31376</xdr:rowOff>
    </xdr:from>
    <xdr:to>
      <xdr:col>92</xdr:col>
      <xdr:colOff>98292</xdr:colOff>
      <xdr:row>61</xdr:row>
      <xdr:rowOff>960</xdr:rowOff>
    </xdr:to>
    <xdr:sp macro="" textlink="">
      <xdr:nvSpPr>
        <xdr:cNvPr id="9" name="大かっこ 82">
          <a:extLst>
            <a:ext uri="{FF2B5EF4-FFF2-40B4-BE49-F238E27FC236}">
              <a16:creationId xmlns:a16="http://schemas.microsoft.com/office/drawing/2014/main" id="{7FC92598-1C15-4905-8009-29213CD7D6D1}"/>
            </a:ext>
          </a:extLst>
        </xdr:cNvPr>
        <xdr:cNvSpPr/>
      </xdr:nvSpPr>
      <xdr:spPr>
        <a:xfrm>
          <a:off x="13117606" y="10604126"/>
          <a:ext cx="915761" cy="33153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87406</xdr:colOff>
      <xdr:row>59</xdr:row>
      <xdr:rowOff>31376</xdr:rowOff>
    </xdr:from>
    <xdr:to>
      <xdr:col>104</xdr:col>
      <xdr:colOff>98292</xdr:colOff>
      <xdr:row>61</xdr:row>
      <xdr:rowOff>960</xdr:rowOff>
    </xdr:to>
    <xdr:sp macro="" textlink="">
      <xdr:nvSpPr>
        <xdr:cNvPr id="10" name="大かっこ 82">
          <a:extLst>
            <a:ext uri="{FF2B5EF4-FFF2-40B4-BE49-F238E27FC236}">
              <a16:creationId xmlns:a16="http://schemas.microsoft.com/office/drawing/2014/main" id="{1FCD1D45-A89C-495A-9B67-15BBC6B983C9}"/>
            </a:ext>
          </a:extLst>
        </xdr:cNvPr>
        <xdr:cNvSpPr/>
      </xdr:nvSpPr>
      <xdr:spPr>
        <a:xfrm>
          <a:off x="15289306" y="10604126"/>
          <a:ext cx="915761" cy="33153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87406</xdr:colOff>
      <xdr:row>59</xdr:row>
      <xdr:rowOff>31376</xdr:rowOff>
    </xdr:from>
    <xdr:to>
      <xdr:col>116</xdr:col>
      <xdr:colOff>98292</xdr:colOff>
      <xdr:row>61</xdr:row>
      <xdr:rowOff>960</xdr:rowOff>
    </xdr:to>
    <xdr:sp macro="" textlink="">
      <xdr:nvSpPr>
        <xdr:cNvPr id="11" name="大かっこ 82">
          <a:extLst>
            <a:ext uri="{FF2B5EF4-FFF2-40B4-BE49-F238E27FC236}">
              <a16:creationId xmlns:a16="http://schemas.microsoft.com/office/drawing/2014/main" id="{4B2A2DFF-5231-4FAD-AB14-B17302A10EC3}"/>
            </a:ext>
          </a:extLst>
        </xdr:cNvPr>
        <xdr:cNvSpPr/>
      </xdr:nvSpPr>
      <xdr:spPr>
        <a:xfrm>
          <a:off x="17461006" y="10604126"/>
          <a:ext cx="915761" cy="33153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504825</xdr:rowOff>
        </xdr:from>
        <xdr:to>
          <xdr:col>68</xdr:col>
          <xdr:colOff>136072</xdr:colOff>
          <xdr:row>68</xdr:row>
          <xdr:rowOff>151039</xdr:rowOff>
        </xdr:to>
        <xdr:pic>
          <xdr:nvPicPr>
            <xdr:cNvPr id="12" name="Picture 1784">
              <a:extLst>
                <a:ext uri="{FF2B5EF4-FFF2-40B4-BE49-F238E27FC236}">
                  <a16:creationId xmlns:a16="http://schemas.microsoft.com/office/drawing/2014/main" id="{18115C13-87AA-47FB-AF45-84F9F00172C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W$46:$DN$66" spid="_x0000_s102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5786" y="8628289"/>
              <a:ext cx="7783286" cy="52795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rsonal%20Data\My%20Documents\soccer\&#9733;&#22996;&#21729;&#38263;\01&#20013;&#20307;&#36899;\03&#21271;&#20449;&#36234;\2013&#21271;&#20449;&#36234;&#21508;&#31278;&#20966;&#29702;&#12501;&#12449;&#12452;&#12523;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裏"/>
      <sheetName val="新潟"/>
      <sheetName val="福井"/>
      <sheetName val="富山"/>
      <sheetName val="長野"/>
      <sheetName val="石川"/>
      <sheetName val="くじ引き"/>
      <sheetName val="トーナメント"/>
      <sheetName val="歴代優勝校"/>
      <sheetName val="メンバー表"/>
      <sheetName val="あ1"/>
      <sheetName val="あ2"/>
      <sheetName val="い1"/>
      <sheetName val="い2"/>
      <sheetName val="う1"/>
      <sheetName val="う2"/>
      <sheetName val="う3"/>
      <sheetName val="準決勝A"/>
      <sheetName val="準決勝B"/>
      <sheetName val="決勝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H8" t="str">
            <v>星稜</v>
          </cell>
        </row>
      </sheetData>
      <sheetData sheetId="8"/>
      <sheetData sheetId="9">
        <row r="1">
          <cell r="B1" t="str">
            <v>新潟県代表 県大会第１位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L1" t="str">
            <v>新潟県代表 県大会第２位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</row>
        <row r="2">
          <cell r="B2" t="str">
            <v>新潟市立南浜中学校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L2" t="str">
            <v>新潟市立上山中学校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</row>
        <row r="3">
          <cell r="B3" t="str">
            <v>学校所在地</v>
          </cell>
          <cell r="C3">
            <v>0</v>
          </cell>
          <cell r="D3" t="str">
            <v>新潟県新潟市北区島見町３９６５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L3" t="str">
            <v>学校所在地</v>
          </cell>
          <cell r="M3">
            <v>0</v>
          </cell>
          <cell r="N3" t="str">
            <v>新潟県新潟市中央区女池上山5丁目1-13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B4" t="str">
            <v>監督</v>
          </cell>
          <cell r="C4">
            <v>0</v>
          </cell>
          <cell r="D4" t="str">
            <v>倉嶋 昭久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L4" t="str">
            <v>監督</v>
          </cell>
          <cell r="M4">
            <v>0</v>
          </cell>
          <cell r="N4" t="str">
            <v>田村 友教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B5" t="str">
            <v>コーチ</v>
          </cell>
          <cell r="C5">
            <v>0</v>
          </cell>
          <cell r="D5" t="str">
            <v>有田 拓也</v>
          </cell>
          <cell r="E5">
            <v>0</v>
          </cell>
          <cell r="F5">
            <v>0</v>
          </cell>
          <cell r="G5">
            <v>0</v>
          </cell>
          <cell r="H5" t="str">
            <v>(承認)</v>
          </cell>
          <cell r="I5">
            <v>0</v>
          </cell>
          <cell r="L5" t="str">
            <v>コーチ</v>
          </cell>
          <cell r="M5">
            <v>0</v>
          </cell>
          <cell r="N5" t="str">
            <v>伏見 広勝</v>
          </cell>
          <cell r="O5">
            <v>0</v>
          </cell>
          <cell r="P5">
            <v>0</v>
          </cell>
          <cell r="Q5">
            <v>0</v>
          </cell>
          <cell r="R5" t="str">
            <v>(承認)</v>
          </cell>
          <cell r="S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B6" t="str">
            <v>マネージャー</v>
          </cell>
          <cell r="C6">
            <v>0</v>
          </cell>
          <cell r="D6" t="str">
            <v>田邉 寿明</v>
          </cell>
          <cell r="E6">
            <v>0</v>
          </cell>
          <cell r="F6">
            <v>0</v>
          </cell>
          <cell r="G6">
            <v>0</v>
          </cell>
          <cell r="H6" t="str">
            <v>(生徒)</v>
          </cell>
          <cell r="I6">
            <v>0</v>
          </cell>
          <cell r="L6" t="str">
            <v>マネージャー</v>
          </cell>
          <cell r="M6">
            <v>0</v>
          </cell>
          <cell r="N6" t="str">
            <v>金塚 大輝</v>
          </cell>
          <cell r="O6">
            <v>0</v>
          </cell>
          <cell r="P6">
            <v>0</v>
          </cell>
          <cell r="Q6">
            <v>0</v>
          </cell>
          <cell r="R6" t="str">
            <v>(生徒)</v>
          </cell>
          <cell r="S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 t="str">
            <v>先発</v>
          </cell>
          <cell r="B8" t="str">
            <v>番号</v>
          </cell>
          <cell r="C8" t="str">
            <v>位置</v>
          </cell>
          <cell r="D8" t="str">
            <v>氏名</v>
          </cell>
          <cell r="E8">
            <v>0</v>
          </cell>
          <cell r="F8" t="str">
            <v>ふりがな</v>
          </cell>
          <cell r="G8">
            <v>0</v>
          </cell>
          <cell r="H8">
            <v>0</v>
          </cell>
          <cell r="I8" t="str">
            <v>学年</v>
          </cell>
          <cell r="K8" t="str">
            <v>先発</v>
          </cell>
          <cell r="L8" t="str">
            <v>番号</v>
          </cell>
          <cell r="M8" t="str">
            <v>位置</v>
          </cell>
          <cell r="N8" t="str">
            <v>氏名</v>
          </cell>
          <cell r="O8">
            <v>0</v>
          </cell>
          <cell r="P8" t="str">
            <v>ふりがな</v>
          </cell>
          <cell r="Q8">
            <v>0</v>
          </cell>
          <cell r="R8">
            <v>0</v>
          </cell>
          <cell r="S8" t="str">
            <v>学年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A9">
            <v>0</v>
          </cell>
          <cell r="B9">
            <v>1</v>
          </cell>
          <cell r="C9" t="str">
            <v>ＧＫ</v>
          </cell>
          <cell r="D9" t="str">
            <v>吉岡 陽平</v>
          </cell>
          <cell r="E9">
            <v>0</v>
          </cell>
          <cell r="F9" t="str">
            <v>よしおか ようへい</v>
          </cell>
          <cell r="G9">
            <v>0</v>
          </cell>
          <cell r="H9">
            <v>0</v>
          </cell>
          <cell r="I9">
            <v>3</v>
          </cell>
          <cell r="K9">
            <v>0</v>
          </cell>
          <cell r="L9">
            <v>1</v>
          </cell>
          <cell r="M9" t="str">
            <v>ＧＫ</v>
          </cell>
          <cell r="N9" t="str">
            <v>松本 宗一郎</v>
          </cell>
          <cell r="O9">
            <v>0</v>
          </cell>
          <cell r="P9" t="str">
            <v>まつもと そういちろう</v>
          </cell>
          <cell r="Q9">
            <v>0</v>
          </cell>
          <cell r="R9">
            <v>0</v>
          </cell>
          <cell r="S9">
            <v>3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A10">
            <v>0</v>
          </cell>
          <cell r="B10">
            <v>2</v>
          </cell>
          <cell r="C10" t="str">
            <v>ＤＦ</v>
          </cell>
          <cell r="D10" t="str">
            <v>此村 隼人</v>
          </cell>
          <cell r="E10">
            <v>0</v>
          </cell>
          <cell r="F10" t="str">
            <v>このむら はやと</v>
          </cell>
          <cell r="G10">
            <v>0</v>
          </cell>
          <cell r="H10">
            <v>0</v>
          </cell>
          <cell r="I10">
            <v>3</v>
          </cell>
          <cell r="K10">
            <v>0</v>
          </cell>
          <cell r="L10">
            <v>2</v>
          </cell>
          <cell r="M10" t="str">
            <v>ＤＦ</v>
          </cell>
          <cell r="N10" t="str">
            <v>櫛谷 千尋</v>
          </cell>
          <cell r="O10">
            <v>0</v>
          </cell>
          <cell r="P10" t="str">
            <v>くしや ちひろ</v>
          </cell>
          <cell r="Q10">
            <v>0</v>
          </cell>
          <cell r="R10">
            <v>0</v>
          </cell>
          <cell r="S10">
            <v>3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>
            <v>0</v>
          </cell>
          <cell r="B11">
            <v>3</v>
          </cell>
          <cell r="C11" t="str">
            <v>ＤＦ</v>
          </cell>
          <cell r="D11" t="str">
            <v>中村 達哉</v>
          </cell>
          <cell r="E11">
            <v>0</v>
          </cell>
          <cell r="F11" t="str">
            <v>なかむら たつや</v>
          </cell>
          <cell r="G11">
            <v>0</v>
          </cell>
          <cell r="H11">
            <v>0</v>
          </cell>
          <cell r="I11">
            <v>2</v>
          </cell>
          <cell r="K11">
            <v>0</v>
          </cell>
          <cell r="L11">
            <v>3</v>
          </cell>
          <cell r="M11" t="str">
            <v>ＤＦ</v>
          </cell>
          <cell r="N11" t="str">
            <v>井之川 就祐</v>
          </cell>
          <cell r="O11">
            <v>0</v>
          </cell>
          <cell r="P11" t="str">
            <v>いのかわ しゅうすけ</v>
          </cell>
          <cell r="Q11">
            <v>0</v>
          </cell>
          <cell r="R11">
            <v>0</v>
          </cell>
          <cell r="S11">
            <v>3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>
            <v>0</v>
          </cell>
          <cell r="B12">
            <v>4</v>
          </cell>
          <cell r="C12" t="str">
            <v>ＤＦ</v>
          </cell>
          <cell r="D12" t="str">
            <v>川島 皇輝</v>
          </cell>
          <cell r="E12">
            <v>0</v>
          </cell>
          <cell r="F12" t="str">
            <v>かわしま たかき</v>
          </cell>
          <cell r="G12">
            <v>0</v>
          </cell>
          <cell r="H12">
            <v>0</v>
          </cell>
          <cell r="I12">
            <v>3</v>
          </cell>
          <cell r="K12">
            <v>0</v>
          </cell>
          <cell r="L12">
            <v>4</v>
          </cell>
          <cell r="M12" t="str">
            <v>ＤＦ</v>
          </cell>
          <cell r="N12" t="str">
            <v>山田 泰斗</v>
          </cell>
          <cell r="O12">
            <v>0</v>
          </cell>
          <cell r="P12" t="str">
            <v>やまだ たいと</v>
          </cell>
          <cell r="Q12">
            <v>0</v>
          </cell>
          <cell r="R12">
            <v>0</v>
          </cell>
          <cell r="S12">
            <v>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A13">
            <v>0</v>
          </cell>
          <cell r="B13">
            <v>5</v>
          </cell>
          <cell r="C13" t="str">
            <v>ＤＦ</v>
          </cell>
          <cell r="D13" t="str">
            <v>山吉 陵平</v>
          </cell>
          <cell r="E13">
            <v>0</v>
          </cell>
          <cell r="F13" t="str">
            <v>やまよし りょうへい</v>
          </cell>
          <cell r="G13">
            <v>0</v>
          </cell>
          <cell r="H13">
            <v>0</v>
          </cell>
          <cell r="I13">
            <v>3</v>
          </cell>
          <cell r="K13">
            <v>0</v>
          </cell>
          <cell r="L13">
            <v>5</v>
          </cell>
          <cell r="M13" t="str">
            <v>ＭＦ</v>
          </cell>
          <cell r="N13" t="str">
            <v>小泉 龍生</v>
          </cell>
          <cell r="O13">
            <v>0</v>
          </cell>
          <cell r="P13" t="str">
            <v>こいずみ りゅうせい</v>
          </cell>
          <cell r="Q13">
            <v>0</v>
          </cell>
          <cell r="R13">
            <v>0</v>
          </cell>
          <cell r="S13">
            <v>3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A14">
            <v>0</v>
          </cell>
          <cell r="B14">
            <v>6</v>
          </cell>
          <cell r="C14" t="str">
            <v>ＭＦ</v>
          </cell>
          <cell r="D14" t="str">
            <v>田原 敏幸</v>
          </cell>
          <cell r="E14">
            <v>0</v>
          </cell>
          <cell r="F14" t="str">
            <v>たはら としゆき</v>
          </cell>
          <cell r="G14">
            <v>0</v>
          </cell>
          <cell r="H14">
            <v>0</v>
          </cell>
          <cell r="I14">
            <v>2</v>
          </cell>
          <cell r="K14">
            <v>0</v>
          </cell>
          <cell r="L14">
            <v>6</v>
          </cell>
          <cell r="M14" t="str">
            <v>ＭＦ</v>
          </cell>
          <cell r="N14" t="str">
            <v>吉原 末泰</v>
          </cell>
          <cell r="O14">
            <v>0</v>
          </cell>
          <cell r="P14" t="str">
            <v>よしはら まひろ</v>
          </cell>
          <cell r="Q14">
            <v>0</v>
          </cell>
          <cell r="R14">
            <v>0</v>
          </cell>
          <cell r="S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A15">
            <v>0</v>
          </cell>
          <cell r="B15">
            <v>7</v>
          </cell>
          <cell r="C15" t="str">
            <v>ＭＦ</v>
          </cell>
          <cell r="D15" t="str">
            <v>山口 海斗</v>
          </cell>
          <cell r="E15">
            <v>0</v>
          </cell>
          <cell r="F15" t="str">
            <v>やまぐち かいと</v>
          </cell>
          <cell r="G15">
            <v>0</v>
          </cell>
          <cell r="H15">
            <v>0</v>
          </cell>
          <cell r="I15">
            <v>3</v>
          </cell>
          <cell r="K15">
            <v>0</v>
          </cell>
          <cell r="L15">
            <v>7</v>
          </cell>
          <cell r="M15" t="str">
            <v>ＭＦ</v>
          </cell>
          <cell r="N15" t="str">
            <v>小山 佑真</v>
          </cell>
          <cell r="O15">
            <v>0</v>
          </cell>
          <cell r="P15" t="str">
            <v>こやま ゆうま</v>
          </cell>
          <cell r="Q15">
            <v>0</v>
          </cell>
          <cell r="R15">
            <v>0</v>
          </cell>
          <cell r="S15">
            <v>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A16">
            <v>0</v>
          </cell>
          <cell r="B16">
            <v>8</v>
          </cell>
          <cell r="C16" t="str">
            <v>ＭＦ</v>
          </cell>
          <cell r="D16" t="str">
            <v>神田 陸斗</v>
          </cell>
          <cell r="E16">
            <v>0</v>
          </cell>
          <cell r="F16" t="str">
            <v>かんだ りくと</v>
          </cell>
          <cell r="G16">
            <v>0</v>
          </cell>
          <cell r="H16">
            <v>0</v>
          </cell>
          <cell r="I16">
            <v>1</v>
          </cell>
          <cell r="K16">
            <v>0</v>
          </cell>
          <cell r="L16">
            <v>8</v>
          </cell>
          <cell r="M16" t="str">
            <v>ＭＦ</v>
          </cell>
          <cell r="N16" t="str">
            <v>吉田 元樹</v>
          </cell>
          <cell r="O16">
            <v>0</v>
          </cell>
          <cell r="P16" t="str">
            <v>よしだ もとき</v>
          </cell>
          <cell r="Q16">
            <v>0</v>
          </cell>
          <cell r="R16">
            <v>0</v>
          </cell>
          <cell r="S16">
            <v>2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A17">
            <v>0</v>
          </cell>
          <cell r="B17">
            <v>9</v>
          </cell>
          <cell r="C17" t="str">
            <v>ＦＷ</v>
          </cell>
          <cell r="D17" t="str">
            <v>川島 遼士</v>
          </cell>
          <cell r="E17">
            <v>0</v>
          </cell>
          <cell r="F17" t="str">
            <v>かわしま りょうじ</v>
          </cell>
          <cell r="G17">
            <v>0</v>
          </cell>
          <cell r="H17">
            <v>0</v>
          </cell>
          <cell r="I17">
            <v>3</v>
          </cell>
          <cell r="K17">
            <v>0</v>
          </cell>
          <cell r="L17">
            <v>9</v>
          </cell>
          <cell r="M17" t="str">
            <v>ＦＷ</v>
          </cell>
          <cell r="N17" t="str">
            <v>入山 慶斗</v>
          </cell>
          <cell r="O17">
            <v>0</v>
          </cell>
          <cell r="P17" t="str">
            <v>いりやま けいと</v>
          </cell>
          <cell r="Q17">
            <v>0</v>
          </cell>
          <cell r="R17">
            <v>0</v>
          </cell>
          <cell r="S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>
            <v>0</v>
          </cell>
          <cell r="B18">
            <v>10</v>
          </cell>
          <cell r="C18" t="str">
            <v>ＦＷ</v>
          </cell>
          <cell r="D18" t="str">
            <v>土佐 廉</v>
          </cell>
          <cell r="E18">
            <v>0</v>
          </cell>
          <cell r="F18" t="str">
            <v>とさ れん</v>
          </cell>
          <cell r="G18">
            <v>0</v>
          </cell>
          <cell r="H18">
            <v>0</v>
          </cell>
          <cell r="I18">
            <v>3</v>
          </cell>
          <cell r="K18">
            <v>0</v>
          </cell>
          <cell r="L18">
            <v>10</v>
          </cell>
          <cell r="M18" t="str">
            <v>ＦＷ</v>
          </cell>
          <cell r="N18" t="str">
            <v>池之上 悠希</v>
          </cell>
          <cell r="O18">
            <v>0</v>
          </cell>
          <cell r="P18" t="str">
            <v>いけのうえ ゆうき</v>
          </cell>
          <cell r="Q18">
            <v>0</v>
          </cell>
          <cell r="R18">
            <v>0</v>
          </cell>
          <cell r="S18">
            <v>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>
            <v>0</v>
          </cell>
          <cell r="B19">
            <v>11</v>
          </cell>
          <cell r="C19" t="str">
            <v>ＭＦ</v>
          </cell>
          <cell r="D19" t="str">
            <v>石黒 佑貴</v>
          </cell>
          <cell r="E19">
            <v>0</v>
          </cell>
          <cell r="F19" t="str">
            <v>いしぐろ ゆうき</v>
          </cell>
          <cell r="G19">
            <v>0</v>
          </cell>
          <cell r="H19">
            <v>0</v>
          </cell>
          <cell r="I19">
            <v>2</v>
          </cell>
          <cell r="K19">
            <v>0</v>
          </cell>
          <cell r="L19">
            <v>11</v>
          </cell>
          <cell r="M19" t="str">
            <v>ＦＷ</v>
          </cell>
          <cell r="N19" t="str">
            <v>風間 稜太</v>
          </cell>
          <cell r="O19">
            <v>0</v>
          </cell>
          <cell r="P19" t="str">
            <v>かざま りょうた</v>
          </cell>
          <cell r="Q19">
            <v>0</v>
          </cell>
          <cell r="R19">
            <v>0</v>
          </cell>
          <cell r="S19">
            <v>3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>
            <v>0</v>
          </cell>
          <cell r="B20">
            <v>12</v>
          </cell>
          <cell r="C20" t="str">
            <v>ＭＦ</v>
          </cell>
          <cell r="D20" t="str">
            <v>服部 晧平</v>
          </cell>
          <cell r="E20">
            <v>0</v>
          </cell>
          <cell r="F20" t="str">
            <v>はっとり こうへい</v>
          </cell>
          <cell r="G20">
            <v>0</v>
          </cell>
          <cell r="H20">
            <v>0</v>
          </cell>
          <cell r="I20">
            <v>3</v>
          </cell>
          <cell r="K20">
            <v>0</v>
          </cell>
          <cell r="L20">
            <v>12</v>
          </cell>
          <cell r="M20" t="str">
            <v>ＤＦ</v>
          </cell>
          <cell r="N20" t="str">
            <v>伊藤 大智</v>
          </cell>
          <cell r="O20">
            <v>0</v>
          </cell>
          <cell r="P20" t="str">
            <v>いとう だいち</v>
          </cell>
          <cell r="Q20">
            <v>0</v>
          </cell>
          <cell r="R20">
            <v>0</v>
          </cell>
          <cell r="S20">
            <v>3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A21">
            <v>0</v>
          </cell>
          <cell r="B21">
            <v>13</v>
          </cell>
          <cell r="C21" t="str">
            <v>ＭＦ</v>
          </cell>
          <cell r="D21" t="str">
            <v>有田 天</v>
          </cell>
          <cell r="E21">
            <v>0</v>
          </cell>
          <cell r="F21" t="str">
            <v>ありた たか</v>
          </cell>
          <cell r="G21">
            <v>0</v>
          </cell>
          <cell r="H21">
            <v>0</v>
          </cell>
          <cell r="I21">
            <v>3</v>
          </cell>
          <cell r="K21">
            <v>0</v>
          </cell>
          <cell r="L21">
            <v>13</v>
          </cell>
          <cell r="M21" t="str">
            <v>ＭＦ</v>
          </cell>
          <cell r="N21" t="str">
            <v>秋原 優樹</v>
          </cell>
          <cell r="O21">
            <v>0</v>
          </cell>
          <cell r="P21" t="str">
            <v>あきはら ゆうき</v>
          </cell>
          <cell r="Q21">
            <v>0</v>
          </cell>
          <cell r="R21">
            <v>0</v>
          </cell>
          <cell r="S21">
            <v>3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A22">
            <v>0</v>
          </cell>
          <cell r="B22">
            <v>14</v>
          </cell>
          <cell r="C22" t="str">
            <v>ＤＦ</v>
          </cell>
          <cell r="D22" t="str">
            <v>齋藤 登</v>
          </cell>
          <cell r="E22">
            <v>0</v>
          </cell>
          <cell r="F22" t="str">
            <v>さいとう のぼる</v>
          </cell>
          <cell r="G22">
            <v>0</v>
          </cell>
          <cell r="H22">
            <v>0</v>
          </cell>
          <cell r="I22">
            <v>3</v>
          </cell>
          <cell r="K22">
            <v>0</v>
          </cell>
          <cell r="L22">
            <v>14</v>
          </cell>
          <cell r="M22" t="str">
            <v>DF</v>
          </cell>
          <cell r="N22" t="str">
            <v>久我 裕</v>
          </cell>
          <cell r="O22">
            <v>0</v>
          </cell>
          <cell r="P22" t="str">
            <v>くが ゆう</v>
          </cell>
          <cell r="Q22">
            <v>0</v>
          </cell>
          <cell r="R22">
            <v>0</v>
          </cell>
          <cell r="S22">
            <v>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>
            <v>0</v>
          </cell>
          <cell r="B23">
            <v>15</v>
          </cell>
          <cell r="C23" t="str">
            <v>ＧＫ</v>
          </cell>
          <cell r="D23" t="str">
            <v>神田 怜央</v>
          </cell>
          <cell r="E23">
            <v>0</v>
          </cell>
          <cell r="F23" t="str">
            <v>かんだ れお</v>
          </cell>
          <cell r="G23">
            <v>0</v>
          </cell>
          <cell r="H23">
            <v>0</v>
          </cell>
          <cell r="I23">
            <v>2</v>
          </cell>
          <cell r="K23">
            <v>0</v>
          </cell>
          <cell r="L23">
            <v>15</v>
          </cell>
          <cell r="M23" t="str">
            <v>ＧＫ</v>
          </cell>
          <cell r="N23" t="str">
            <v>阿部 敏季</v>
          </cell>
          <cell r="O23">
            <v>0</v>
          </cell>
          <cell r="P23" t="str">
            <v>あべ としき</v>
          </cell>
          <cell r="Q23">
            <v>0</v>
          </cell>
          <cell r="R23">
            <v>0</v>
          </cell>
          <cell r="S23">
            <v>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>
            <v>0</v>
          </cell>
          <cell r="B24">
            <v>16</v>
          </cell>
          <cell r="C24" t="str">
            <v>ＭＦ</v>
          </cell>
          <cell r="D24" t="str">
            <v>神田 彩樹</v>
          </cell>
          <cell r="E24">
            <v>0</v>
          </cell>
          <cell r="F24" t="str">
            <v>かんだ さいき</v>
          </cell>
          <cell r="G24">
            <v>0</v>
          </cell>
          <cell r="H24">
            <v>0</v>
          </cell>
          <cell r="I24">
            <v>3</v>
          </cell>
          <cell r="K24">
            <v>0</v>
          </cell>
          <cell r="L24">
            <v>16</v>
          </cell>
          <cell r="M24" t="str">
            <v>ＭＦ</v>
          </cell>
          <cell r="N24" t="str">
            <v>遠藤 翼</v>
          </cell>
          <cell r="O24">
            <v>0</v>
          </cell>
          <cell r="P24" t="str">
            <v>えんどう つばさ</v>
          </cell>
          <cell r="Q24">
            <v>0</v>
          </cell>
          <cell r="R24">
            <v>0</v>
          </cell>
          <cell r="S24">
            <v>3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A25">
            <v>0</v>
          </cell>
          <cell r="B25">
            <v>17</v>
          </cell>
          <cell r="C25" t="str">
            <v>ＦＷ</v>
          </cell>
          <cell r="D25" t="str">
            <v>石黒 慎太朗</v>
          </cell>
          <cell r="E25">
            <v>0</v>
          </cell>
          <cell r="F25" t="str">
            <v>いしぐろ しんたろう</v>
          </cell>
          <cell r="G25">
            <v>0</v>
          </cell>
          <cell r="H25">
            <v>0</v>
          </cell>
          <cell r="I25">
            <v>3</v>
          </cell>
          <cell r="K25">
            <v>0</v>
          </cell>
          <cell r="L25">
            <v>17</v>
          </cell>
          <cell r="M25" t="str">
            <v>ＭＦ</v>
          </cell>
          <cell r="N25" t="str">
            <v>廣瀬 真心</v>
          </cell>
          <cell r="O25">
            <v>0</v>
          </cell>
          <cell r="P25" t="str">
            <v>ひろせ まこと</v>
          </cell>
          <cell r="Q25">
            <v>0</v>
          </cell>
          <cell r="R25">
            <v>0</v>
          </cell>
          <cell r="S25">
            <v>3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A26">
            <v>0</v>
          </cell>
          <cell r="B26">
            <v>18</v>
          </cell>
          <cell r="C26" t="str">
            <v>ＤＦ</v>
          </cell>
          <cell r="D26" t="str">
            <v>五十嵐 侑瑞樹</v>
          </cell>
          <cell r="E26">
            <v>0</v>
          </cell>
          <cell r="F26" t="str">
            <v>いからし ゆずき</v>
          </cell>
          <cell r="G26">
            <v>0</v>
          </cell>
          <cell r="H26">
            <v>0</v>
          </cell>
          <cell r="I26">
            <v>2</v>
          </cell>
          <cell r="K26">
            <v>0</v>
          </cell>
          <cell r="L26">
            <v>18</v>
          </cell>
          <cell r="M26" t="str">
            <v>ＦＷ</v>
          </cell>
          <cell r="N26" t="str">
            <v>長谷川 勇太</v>
          </cell>
          <cell r="O26">
            <v>0</v>
          </cell>
          <cell r="P26" t="str">
            <v>はせがわ ゆうた</v>
          </cell>
          <cell r="Q26">
            <v>0</v>
          </cell>
          <cell r="R26">
            <v>0</v>
          </cell>
          <cell r="S26">
            <v>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>ユニフォーム</v>
          </cell>
          <cell r="C28">
            <v>0</v>
          </cell>
          <cell r="D28" t="str">
            <v>FP 正</v>
          </cell>
          <cell r="E28" t="str">
            <v>FP 副</v>
          </cell>
          <cell r="F28">
            <v>0</v>
          </cell>
          <cell r="G28" t="str">
            <v>GK 正</v>
          </cell>
          <cell r="H28" t="str">
            <v>GK 副</v>
          </cell>
          <cell r="I28">
            <v>0</v>
          </cell>
          <cell r="L28" t="str">
            <v>ユニフォーム</v>
          </cell>
          <cell r="M28">
            <v>0</v>
          </cell>
          <cell r="N28" t="str">
            <v>FP 正</v>
          </cell>
          <cell r="O28" t="str">
            <v>FP 副</v>
          </cell>
          <cell r="P28">
            <v>0</v>
          </cell>
          <cell r="Q28" t="str">
            <v>GK 正</v>
          </cell>
          <cell r="R28" t="str">
            <v>GK 副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シャツ</v>
          </cell>
          <cell r="C29">
            <v>0</v>
          </cell>
          <cell r="D29" t="str">
            <v>赤</v>
          </cell>
          <cell r="E29" t="str">
            <v>白×灰</v>
          </cell>
          <cell r="F29">
            <v>0</v>
          </cell>
          <cell r="G29" t="str">
            <v>黄</v>
          </cell>
          <cell r="H29" t="str">
            <v>緑</v>
          </cell>
          <cell r="I29">
            <v>0</v>
          </cell>
          <cell r="L29" t="str">
            <v>シャツ</v>
          </cell>
          <cell r="M29">
            <v>0</v>
          </cell>
          <cell r="N29" t="str">
            <v>青</v>
          </cell>
          <cell r="O29" t="str">
            <v>白</v>
          </cell>
          <cell r="P29">
            <v>0</v>
          </cell>
          <cell r="Q29" t="str">
            <v>灰</v>
          </cell>
          <cell r="R29" t="str">
            <v>緑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パンツ</v>
          </cell>
          <cell r="C30">
            <v>0</v>
          </cell>
          <cell r="D30" t="str">
            <v>白</v>
          </cell>
          <cell r="E30" t="str">
            <v>赤</v>
          </cell>
          <cell r="F30">
            <v>0</v>
          </cell>
          <cell r="G30" t="str">
            <v>黄</v>
          </cell>
          <cell r="H30" t="str">
            <v>黒</v>
          </cell>
          <cell r="I30">
            <v>0</v>
          </cell>
          <cell r="L30" t="str">
            <v>パンツ</v>
          </cell>
          <cell r="M30">
            <v>0</v>
          </cell>
          <cell r="N30" t="str">
            <v>青</v>
          </cell>
          <cell r="O30" t="str">
            <v>白</v>
          </cell>
          <cell r="P30">
            <v>0</v>
          </cell>
          <cell r="Q30" t="str">
            <v>黒</v>
          </cell>
          <cell r="R30" t="str">
            <v>緑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ストッキング</v>
          </cell>
          <cell r="C31">
            <v>0</v>
          </cell>
          <cell r="D31" t="str">
            <v>赤</v>
          </cell>
          <cell r="E31" t="str">
            <v>白</v>
          </cell>
          <cell r="F31">
            <v>0</v>
          </cell>
          <cell r="G31" t="str">
            <v>黄</v>
          </cell>
          <cell r="H31" t="str">
            <v>緑</v>
          </cell>
          <cell r="I31">
            <v>0</v>
          </cell>
          <cell r="L31" t="str">
            <v>ストッキング</v>
          </cell>
          <cell r="M31">
            <v>0</v>
          </cell>
          <cell r="N31" t="str">
            <v>赤</v>
          </cell>
          <cell r="O31" t="str">
            <v>青</v>
          </cell>
          <cell r="P31">
            <v>0</v>
          </cell>
          <cell r="Q31" t="str">
            <v>灰</v>
          </cell>
          <cell r="R31" t="str">
            <v>緑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福井県代表 県大会第１位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 t="str">
            <v>福井県代表 県大会第２位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>福井工業大学附属福井中学校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L33" t="str">
            <v>福井市清水中学校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学校所在地</v>
          </cell>
          <cell r="C34">
            <v>0</v>
          </cell>
          <cell r="D34" t="str">
            <v>福井県福井市学園３－６－１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L34" t="str">
            <v>学校所在地</v>
          </cell>
          <cell r="M34">
            <v>0</v>
          </cell>
          <cell r="N34" t="str">
            <v>福井県福井市島寺町２－５５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>監督</v>
          </cell>
          <cell r="C35">
            <v>0</v>
          </cell>
          <cell r="D35" t="str">
            <v>高本 勉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L35" t="str">
            <v>監督</v>
          </cell>
          <cell r="M35">
            <v>0</v>
          </cell>
          <cell r="N35" t="str">
            <v>橋爪 一隆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>コーチ</v>
          </cell>
          <cell r="C36">
            <v>0</v>
          </cell>
          <cell r="D36" t="str">
            <v>前田 健太郎</v>
          </cell>
          <cell r="E36">
            <v>0</v>
          </cell>
          <cell r="F36">
            <v>0</v>
          </cell>
          <cell r="G36">
            <v>0</v>
          </cell>
          <cell r="H36" t="str">
            <v>(教員)</v>
          </cell>
          <cell r="I36">
            <v>0</v>
          </cell>
          <cell r="L36" t="str">
            <v>コーチ</v>
          </cell>
          <cell r="M36">
            <v>0</v>
          </cell>
          <cell r="N36" t="str">
            <v>中山 悟志</v>
          </cell>
          <cell r="O36">
            <v>0</v>
          </cell>
          <cell r="P36">
            <v>0</v>
          </cell>
          <cell r="Q36">
            <v>0</v>
          </cell>
          <cell r="R36" t="str">
            <v>(教員)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マネージャー</v>
          </cell>
          <cell r="C37">
            <v>0</v>
          </cell>
          <cell r="D37" t="str">
            <v>龍田 信武</v>
          </cell>
          <cell r="E37">
            <v>0</v>
          </cell>
          <cell r="F37">
            <v>0</v>
          </cell>
          <cell r="G37">
            <v>0</v>
          </cell>
          <cell r="H37" t="str">
            <v>(生徒)</v>
          </cell>
          <cell r="I37">
            <v>0</v>
          </cell>
          <cell r="L37" t="str">
            <v>マネージャー</v>
          </cell>
          <cell r="M37">
            <v>0</v>
          </cell>
          <cell r="N37" t="str">
            <v>永井 拓実</v>
          </cell>
          <cell r="O37">
            <v>0</v>
          </cell>
          <cell r="P37">
            <v>0</v>
          </cell>
          <cell r="Q37">
            <v>0</v>
          </cell>
          <cell r="R37" t="str">
            <v>(生徒)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A39" t="str">
            <v>先発</v>
          </cell>
          <cell r="B39" t="str">
            <v>番号</v>
          </cell>
          <cell r="C39" t="str">
            <v>位置</v>
          </cell>
          <cell r="D39" t="str">
            <v>氏名</v>
          </cell>
          <cell r="E39">
            <v>0</v>
          </cell>
          <cell r="F39" t="str">
            <v>ふりがな</v>
          </cell>
          <cell r="G39">
            <v>0</v>
          </cell>
          <cell r="H39">
            <v>0</v>
          </cell>
          <cell r="I39" t="str">
            <v>学年</v>
          </cell>
          <cell r="K39" t="str">
            <v>先発</v>
          </cell>
          <cell r="L39" t="str">
            <v>番号</v>
          </cell>
          <cell r="M39" t="str">
            <v>位置</v>
          </cell>
          <cell r="N39" t="str">
            <v>氏名</v>
          </cell>
          <cell r="O39">
            <v>0</v>
          </cell>
          <cell r="P39" t="str">
            <v>ふりがな</v>
          </cell>
          <cell r="Q39">
            <v>0</v>
          </cell>
          <cell r="R39">
            <v>0</v>
          </cell>
          <cell r="S39" t="str">
            <v>学年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A40">
            <v>0</v>
          </cell>
          <cell r="B40">
            <v>1</v>
          </cell>
          <cell r="C40" t="str">
            <v>GK</v>
          </cell>
          <cell r="D40" t="str">
            <v>高木 勇仁朗</v>
          </cell>
          <cell r="E40">
            <v>0</v>
          </cell>
          <cell r="F40" t="str">
            <v>たかぎ ゆうじろう</v>
          </cell>
          <cell r="G40">
            <v>0</v>
          </cell>
          <cell r="H40">
            <v>0</v>
          </cell>
          <cell r="I40">
            <v>3</v>
          </cell>
          <cell r="K40">
            <v>0</v>
          </cell>
          <cell r="L40">
            <v>1</v>
          </cell>
          <cell r="M40" t="str">
            <v>GK</v>
          </cell>
          <cell r="N40" t="str">
            <v>竹内 廉</v>
          </cell>
          <cell r="O40">
            <v>0</v>
          </cell>
          <cell r="P40" t="str">
            <v>たけうち れん</v>
          </cell>
          <cell r="Q40">
            <v>0</v>
          </cell>
          <cell r="R40">
            <v>0</v>
          </cell>
          <cell r="S40">
            <v>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A41">
            <v>0</v>
          </cell>
          <cell r="B41">
            <v>2</v>
          </cell>
          <cell r="C41" t="str">
            <v>DF</v>
          </cell>
          <cell r="D41" t="str">
            <v>小寺 翔太</v>
          </cell>
          <cell r="E41">
            <v>0</v>
          </cell>
          <cell r="F41" t="str">
            <v>こでら しょうた</v>
          </cell>
          <cell r="G41">
            <v>0</v>
          </cell>
          <cell r="H41">
            <v>0</v>
          </cell>
          <cell r="I41">
            <v>3</v>
          </cell>
          <cell r="K41">
            <v>0</v>
          </cell>
          <cell r="L41">
            <v>2</v>
          </cell>
          <cell r="M41" t="str">
            <v>DF</v>
          </cell>
          <cell r="N41" t="str">
            <v>田中 樹</v>
          </cell>
          <cell r="O41">
            <v>0</v>
          </cell>
          <cell r="P41" t="str">
            <v>たなか たつき</v>
          </cell>
          <cell r="Q41">
            <v>0</v>
          </cell>
          <cell r="R41">
            <v>0</v>
          </cell>
          <cell r="S41">
            <v>3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>
            <v>0</v>
          </cell>
          <cell r="B42">
            <v>4</v>
          </cell>
          <cell r="C42" t="str">
            <v>DF</v>
          </cell>
          <cell r="D42" t="str">
            <v>野坂 成希</v>
          </cell>
          <cell r="E42">
            <v>0</v>
          </cell>
          <cell r="F42" t="str">
            <v>のさか なるき</v>
          </cell>
          <cell r="G42">
            <v>0</v>
          </cell>
          <cell r="H42">
            <v>0</v>
          </cell>
          <cell r="I42">
            <v>2</v>
          </cell>
          <cell r="K42">
            <v>0</v>
          </cell>
          <cell r="L42">
            <v>3</v>
          </cell>
          <cell r="M42" t="str">
            <v>DF</v>
          </cell>
          <cell r="N42" t="str">
            <v>藤田 俊希</v>
          </cell>
          <cell r="O42">
            <v>0</v>
          </cell>
          <cell r="P42" t="str">
            <v>ふじた としき</v>
          </cell>
          <cell r="Q42">
            <v>0</v>
          </cell>
          <cell r="R42">
            <v>0</v>
          </cell>
          <cell r="S42">
            <v>3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A43">
            <v>0</v>
          </cell>
          <cell r="B43">
            <v>5</v>
          </cell>
          <cell r="C43" t="str">
            <v>MF</v>
          </cell>
          <cell r="D43" t="str">
            <v>毛利 拓磨</v>
          </cell>
          <cell r="E43">
            <v>0</v>
          </cell>
          <cell r="F43" t="str">
            <v>もうり たくま</v>
          </cell>
          <cell r="G43">
            <v>0</v>
          </cell>
          <cell r="H43">
            <v>0</v>
          </cell>
          <cell r="I43">
            <v>2</v>
          </cell>
          <cell r="K43">
            <v>0</v>
          </cell>
          <cell r="L43">
            <v>4</v>
          </cell>
          <cell r="M43" t="str">
            <v>DF</v>
          </cell>
          <cell r="N43" t="str">
            <v>上田 圭悟</v>
          </cell>
          <cell r="O43">
            <v>0</v>
          </cell>
          <cell r="P43" t="str">
            <v>うえだ けいご</v>
          </cell>
          <cell r="Q43">
            <v>0</v>
          </cell>
          <cell r="R43">
            <v>0</v>
          </cell>
          <cell r="S43">
            <v>3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A44">
            <v>0</v>
          </cell>
          <cell r="B44">
            <v>6</v>
          </cell>
          <cell r="C44" t="str">
            <v>DF</v>
          </cell>
          <cell r="D44" t="str">
            <v>山川 航輝</v>
          </cell>
          <cell r="E44">
            <v>0</v>
          </cell>
          <cell r="F44" t="str">
            <v>やまかわ こうき</v>
          </cell>
          <cell r="G44">
            <v>0</v>
          </cell>
          <cell r="H44">
            <v>0</v>
          </cell>
          <cell r="I44">
            <v>3</v>
          </cell>
          <cell r="K44">
            <v>0</v>
          </cell>
          <cell r="L44">
            <v>5</v>
          </cell>
          <cell r="M44" t="str">
            <v>DF</v>
          </cell>
          <cell r="N44" t="str">
            <v>岩堀 力弥</v>
          </cell>
          <cell r="O44">
            <v>0</v>
          </cell>
          <cell r="P44" t="str">
            <v>いわほり りきや</v>
          </cell>
          <cell r="Q44">
            <v>0</v>
          </cell>
          <cell r="R44">
            <v>0</v>
          </cell>
          <cell r="S44">
            <v>3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A45">
            <v>0</v>
          </cell>
          <cell r="B45">
            <v>7</v>
          </cell>
          <cell r="C45" t="str">
            <v>FW</v>
          </cell>
          <cell r="D45" t="str">
            <v>木村 晋志</v>
          </cell>
          <cell r="E45">
            <v>0</v>
          </cell>
          <cell r="F45" t="str">
            <v>きむら しんじ</v>
          </cell>
          <cell r="G45">
            <v>0</v>
          </cell>
          <cell r="H45">
            <v>0</v>
          </cell>
          <cell r="I45">
            <v>3</v>
          </cell>
          <cell r="K45">
            <v>0</v>
          </cell>
          <cell r="L45">
            <v>6</v>
          </cell>
          <cell r="M45" t="str">
            <v>MF</v>
          </cell>
          <cell r="N45" t="str">
            <v>渡邉 光稀</v>
          </cell>
          <cell r="O45">
            <v>0</v>
          </cell>
          <cell r="P45" t="str">
            <v>わたなべ こうき</v>
          </cell>
          <cell r="Q45">
            <v>0</v>
          </cell>
          <cell r="R45">
            <v>0</v>
          </cell>
          <cell r="S45">
            <v>2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A46">
            <v>0</v>
          </cell>
          <cell r="B46">
            <v>8</v>
          </cell>
          <cell r="C46" t="str">
            <v>MF</v>
          </cell>
          <cell r="D46" t="str">
            <v>三浦 和生</v>
          </cell>
          <cell r="E46">
            <v>0</v>
          </cell>
          <cell r="F46" t="str">
            <v>みうら かずき</v>
          </cell>
          <cell r="G46">
            <v>0</v>
          </cell>
          <cell r="H46">
            <v>0</v>
          </cell>
          <cell r="I46">
            <v>2</v>
          </cell>
          <cell r="K46">
            <v>0</v>
          </cell>
          <cell r="L46">
            <v>7</v>
          </cell>
          <cell r="M46" t="str">
            <v>MF</v>
          </cell>
          <cell r="N46" t="str">
            <v>三上 大輔</v>
          </cell>
          <cell r="O46">
            <v>0</v>
          </cell>
          <cell r="P46" t="str">
            <v>みかみ だいすけ</v>
          </cell>
          <cell r="Q46">
            <v>0</v>
          </cell>
          <cell r="R46">
            <v>0</v>
          </cell>
          <cell r="S46">
            <v>3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A47">
            <v>0</v>
          </cell>
          <cell r="B47">
            <v>9</v>
          </cell>
          <cell r="C47" t="str">
            <v>FW</v>
          </cell>
          <cell r="D47" t="str">
            <v>堀江 悠太</v>
          </cell>
          <cell r="E47">
            <v>0</v>
          </cell>
          <cell r="F47" t="str">
            <v>ほりえ ゆうた</v>
          </cell>
          <cell r="G47">
            <v>0</v>
          </cell>
          <cell r="H47">
            <v>0</v>
          </cell>
          <cell r="I47">
            <v>2</v>
          </cell>
          <cell r="K47">
            <v>0</v>
          </cell>
          <cell r="L47">
            <v>8</v>
          </cell>
          <cell r="M47" t="str">
            <v>MF</v>
          </cell>
          <cell r="N47" t="str">
            <v>中林 大夢</v>
          </cell>
          <cell r="O47">
            <v>0</v>
          </cell>
          <cell r="P47" t="str">
            <v>なかばやし ひろむ</v>
          </cell>
          <cell r="Q47">
            <v>0</v>
          </cell>
          <cell r="R47">
            <v>0</v>
          </cell>
          <cell r="S47">
            <v>3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A48">
            <v>0</v>
          </cell>
          <cell r="B48">
            <v>10</v>
          </cell>
          <cell r="C48" t="str">
            <v>MF</v>
          </cell>
          <cell r="D48" t="str">
            <v>髙橋 遼平</v>
          </cell>
          <cell r="E48">
            <v>0</v>
          </cell>
          <cell r="F48" t="str">
            <v>たかはし りょうへい</v>
          </cell>
          <cell r="G48">
            <v>0</v>
          </cell>
          <cell r="H48">
            <v>0</v>
          </cell>
          <cell r="I48">
            <v>3</v>
          </cell>
          <cell r="K48">
            <v>0</v>
          </cell>
          <cell r="L48">
            <v>9</v>
          </cell>
          <cell r="M48" t="str">
            <v>FW</v>
          </cell>
          <cell r="N48" t="str">
            <v>松澤 佑哉</v>
          </cell>
          <cell r="O48">
            <v>0</v>
          </cell>
          <cell r="P48" t="str">
            <v>まつざわ ゆうや</v>
          </cell>
          <cell r="Q48">
            <v>0</v>
          </cell>
          <cell r="R48">
            <v>0</v>
          </cell>
          <cell r="S48">
            <v>3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A49">
            <v>0</v>
          </cell>
          <cell r="B49">
            <v>11</v>
          </cell>
          <cell r="C49" t="str">
            <v>FW</v>
          </cell>
          <cell r="D49" t="str">
            <v>角谷 宗一郎</v>
          </cell>
          <cell r="E49">
            <v>0</v>
          </cell>
          <cell r="F49" t="str">
            <v>かくたに そういちろう</v>
          </cell>
          <cell r="G49">
            <v>0</v>
          </cell>
          <cell r="H49">
            <v>0</v>
          </cell>
          <cell r="I49">
            <v>3</v>
          </cell>
          <cell r="K49">
            <v>0</v>
          </cell>
          <cell r="L49">
            <v>10</v>
          </cell>
          <cell r="M49" t="str">
            <v>MF</v>
          </cell>
          <cell r="N49" t="str">
            <v>河村 健斗</v>
          </cell>
          <cell r="O49">
            <v>0</v>
          </cell>
          <cell r="P49" t="str">
            <v>かわむら けんと</v>
          </cell>
          <cell r="Q49">
            <v>0</v>
          </cell>
          <cell r="R49">
            <v>0</v>
          </cell>
          <cell r="S49">
            <v>3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A50">
            <v>0</v>
          </cell>
          <cell r="B50">
            <v>14</v>
          </cell>
          <cell r="C50" t="str">
            <v>DF</v>
          </cell>
          <cell r="D50" t="str">
            <v>高本 康平</v>
          </cell>
          <cell r="E50">
            <v>0</v>
          </cell>
          <cell r="F50" t="str">
            <v>たかもと こうへい</v>
          </cell>
          <cell r="G50">
            <v>0</v>
          </cell>
          <cell r="H50">
            <v>0</v>
          </cell>
          <cell r="I50">
            <v>2</v>
          </cell>
          <cell r="K50">
            <v>0</v>
          </cell>
          <cell r="L50">
            <v>11</v>
          </cell>
          <cell r="M50" t="str">
            <v>FW</v>
          </cell>
          <cell r="N50" t="str">
            <v>渡邊 律己</v>
          </cell>
          <cell r="O50">
            <v>0</v>
          </cell>
          <cell r="P50" t="str">
            <v>わたなべ りつき</v>
          </cell>
          <cell r="Q50">
            <v>0</v>
          </cell>
          <cell r="R50">
            <v>0</v>
          </cell>
          <cell r="S50">
            <v>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A51">
            <v>0</v>
          </cell>
          <cell r="B51">
            <v>15</v>
          </cell>
          <cell r="C51" t="str">
            <v>DF</v>
          </cell>
          <cell r="D51" t="str">
            <v>渡邊 将伍</v>
          </cell>
          <cell r="E51">
            <v>0</v>
          </cell>
          <cell r="F51" t="str">
            <v>わたなべ しょうご</v>
          </cell>
          <cell r="G51">
            <v>0</v>
          </cell>
          <cell r="H51">
            <v>0</v>
          </cell>
          <cell r="I51">
            <v>3</v>
          </cell>
          <cell r="K51">
            <v>0</v>
          </cell>
          <cell r="L51">
            <v>12</v>
          </cell>
          <cell r="M51" t="str">
            <v>DF</v>
          </cell>
          <cell r="N51" t="str">
            <v>山下 彰</v>
          </cell>
          <cell r="O51">
            <v>0</v>
          </cell>
          <cell r="P51" t="str">
            <v>やました あきら</v>
          </cell>
          <cell r="Q51">
            <v>0</v>
          </cell>
          <cell r="R51">
            <v>0</v>
          </cell>
          <cell r="S51">
            <v>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A52">
            <v>0</v>
          </cell>
          <cell r="B52">
            <v>16</v>
          </cell>
          <cell r="C52" t="str">
            <v>DF</v>
          </cell>
          <cell r="D52" t="str">
            <v>渋谷 優太</v>
          </cell>
          <cell r="E52">
            <v>0</v>
          </cell>
          <cell r="F52" t="str">
            <v>しぶや ゆうた</v>
          </cell>
          <cell r="G52">
            <v>0</v>
          </cell>
          <cell r="H52">
            <v>0</v>
          </cell>
          <cell r="I52">
            <v>2</v>
          </cell>
          <cell r="K52">
            <v>0</v>
          </cell>
          <cell r="L52">
            <v>13</v>
          </cell>
          <cell r="M52" t="str">
            <v>MF</v>
          </cell>
          <cell r="N52" t="str">
            <v>有賀 恭介</v>
          </cell>
          <cell r="O52">
            <v>0</v>
          </cell>
          <cell r="P52" t="str">
            <v>ありが きょうすけ</v>
          </cell>
          <cell r="Q52">
            <v>0</v>
          </cell>
          <cell r="R52">
            <v>0</v>
          </cell>
          <cell r="S52">
            <v>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A53">
            <v>0</v>
          </cell>
          <cell r="B53">
            <v>17</v>
          </cell>
          <cell r="C53" t="str">
            <v>MF</v>
          </cell>
          <cell r="D53" t="str">
            <v>伊藤惠一郎</v>
          </cell>
          <cell r="E53">
            <v>0</v>
          </cell>
          <cell r="F53" t="str">
            <v>いとう けいいちろう</v>
          </cell>
          <cell r="G53">
            <v>0</v>
          </cell>
          <cell r="H53">
            <v>0</v>
          </cell>
          <cell r="I53">
            <v>2</v>
          </cell>
          <cell r="K53">
            <v>0</v>
          </cell>
          <cell r="L53">
            <v>14</v>
          </cell>
          <cell r="M53" t="str">
            <v>FW</v>
          </cell>
          <cell r="N53" t="str">
            <v>肴倉 輝和</v>
          </cell>
          <cell r="O53">
            <v>0</v>
          </cell>
          <cell r="P53" t="str">
            <v>さかなくら てるかず</v>
          </cell>
          <cell r="Q53">
            <v>0</v>
          </cell>
          <cell r="R53">
            <v>0</v>
          </cell>
          <cell r="S53">
            <v>3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A54">
            <v>0</v>
          </cell>
          <cell r="B54">
            <v>22</v>
          </cell>
          <cell r="C54" t="str">
            <v>MF</v>
          </cell>
          <cell r="D54" t="str">
            <v>孫谷 陸斗</v>
          </cell>
          <cell r="E54">
            <v>0</v>
          </cell>
          <cell r="F54" t="str">
            <v>まごたに りくと</v>
          </cell>
          <cell r="G54">
            <v>0</v>
          </cell>
          <cell r="H54">
            <v>0</v>
          </cell>
          <cell r="I54">
            <v>2</v>
          </cell>
          <cell r="K54">
            <v>0</v>
          </cell>
          <cell r="L54">
            <v>15</v>
          </cell>
          <cell r="M54" t="str">
            <v>DF</v>
          </cell>
          <cell r="N54" t="str">
            <v>坂本 樹</v>
          </cell>
          <cell r="O54">
            <v>0</v>
          </cell>
          <cell r="P54" t="str">
            <v>さかもと たつき</v>
          </cell>
          <cell r="Q54">
            <v>0</v>
          </cell>
          <cell r="R54">
            <v>0</v>
          </cell>
          <cell r="S54">
            <v>3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A55">
            <v>0</v>
          </cell>
          <cell r="B55">
            <v>25</v>
          </cell>
          <cell r="C55" t="str">
            <v>FW</v>
          </cell>
          <cell r="D55" t="str">
            <v>熊谷 俊希</v>
          </cell>
          <cell r="E55">
            <v>0</v>
          </cell>
          <cell r="F55" t="str">
            <v>くまがい としき</v>
          </cell>
          <cell r="G55">
            <v>0</v>
          </cell>
          <cell r="H55">
            <v>0</v>
          </cell>
          <cell r="I55">
            <v>2</v>
          </cell>
          <cell r="K55">
            <v>0</v>
          </cell>
          <cell r="L55">
            <v>16</v>
          </cell>
          <cell r="M55" t="str">
            <v>DF</v>
          </cell>
          <cell r="N55" t="str">
            <v>岩堀 智也</v>
          </cell>
          <cell r="O55">
            <v>0</v>
          </cell>
          <cell r="P55" t="str">
            <v>いわほり ともや</v>
          </cell>
          <cell r="Q55">
            <v>0</v>
          </cell>
          <cell r="R55">
            <v>0</v>
          </cell>
          <cell r="S55">
            <v>3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17</v>
          </cell>
          <cell r="M56" t="str">
            <v>MF</v>
          </cell>
          <cell r="N56" t="str">
            <v>矢谷 彰汰</v>
          </cell>
          <cell r="O56">
            <v>0</v>
          </cell>
          <cell r="P56" t="str">
            <v>やや しょうた</v>
          </cell>
          <cell r="Q56">
            <v>0</v>
          </cell>
          <cell r="R56">
            <v>0</v>
          </cell>
          <cell r="S56">
            <v>3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18</v>
          </cell>
          <cell r="M57" t="str">
            <v>GK</v>
          </cell>
          <cell r="N57" t="str">
            <v>藤本 魁斗</v>
          </cell>
          <cell r="O57">
            <v>0</v>
          </cell>
          <cell r="P57" t="str">
            <v>ふじもと かいと</v>
          </cell>
          <cell r="Q57">
            <v>0</v>
          </cell>
          <cell r="R57">
            <v>0</v>
          </cell>
          <cell r="S57">
            <v>2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ユニフォーム</v>
          </cell>
          <cell r="C59">
            <v>0</v>
          </cell>
          <cell r="D59" t="str">
            <v>FP 正</v>
          </cell>
          <cell r="E59" t="str">
            <v>FP 副</v>
          </cell>
          <cell r="F59">
            <v>0</v>
          </cell>
          <cell r="G59" t="str">
            <v>GK 正</v>
          </cell>
          <cell r="H59" t="str">
            <v>GK 副</v>
          </cell>
          <cell r="I59">
            <v>0</v>
          </cell>
          <cell r="L59" t="str">
            <v>ユニフォーム</v>
          </cell>
          <cell r="M59">
            <v>0</v>
          </cell>
          <cell r="N59" t="str">
            <v>FP 正</v>
          </cell>
          <cell r="O59" t="str">
            <v>FP 副</v>
          </cell>
          <cell r="P59">
            <v>0</v>
          </cell>
          <cell r="Q59" t="str">
            <v>GK 正</v>
          </cell>
          <cell r="R59" t="str">
            <v>GK 副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>シャツ</v>
          </cell>
          <cell r="C60">
            <v>0</v>
          </cell>
          <cell r="D60" t="str">
            <v>青</v>
          </cell>
          <cell r="E60" t="str">
            <v>白</v>
          </cell>
          <cell r="F60">
            <v>0</v>
          </cell>
          <cell r="G60" t="str">
            <v>グレー</v>
          </cell>
          <cell r="H60" t="str">
            <v>黄</v>
          </cell>
          <cell r="I60">
            <v>0</v>
          </cell>
          <cell r="L60" t="str">
            <v>シャツ</v>
          </cell>
          <cell r="M60">
            <v>0</v>
          </cell>
          <cell r="N60" t="str">
            <v>青</v>
          </cell>
          <cell r="O60" t="str">
            <v>白</v>
          </cell>
          <cell r="P60">
            <v>0</v>
          </cell>
          <cell r="Q60" t="str">
            <v>灰</v>
          </cell>
          <cell r="R60" t="str">
            <v>赤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>パンツ</v>
          </cell>
          <cell r="C61">
            <v>0</v>
          </cell>
          <cell r="D61" t="str">
            <v>青</v>
          </cell>
          <cell r="E61" t="str">
            <v>白</v>
          </cell>
          <cell r="F61">
            <v>0</v>
          </cell>
          <cell r="G61" t="str">
            <v>グレー</v>
          </cell>
          <cell r="H61" t="str">
            <v>黄</v>
          </cell>
          <cell r="I61">
            <v>0</v>
          </cell>
          <cell r="L61" t="str">
            <v>パンツ</v>
          </cell>
          <cell r="M61">
            <v>0</v>
          </cell>
          <cell r="N61" t="str">
            <v>青</v>
          </cell>
          <cell r="O61" t="str">
            <v>白</v>
          </cell>
          <cell r="P61">
            <v>0</v>
          </cell>
          <cell r="Q61" t="str">
            <v>灰</v>
          </cell>
          <cell r="R61" t="str">
            <v>黒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>ストッキング</v>
          </cell>
          <cell r="C62">
            <v>0</v>
          </cell>
          <cell r="D62" t="str">
            <v>青</v>
          </cell>
          <cell r="E62" t="str">
            <v>白</v>
          </cell>
          <cell r="F62">
            <v>0</v>
          </cell>
          <cell r="G62" t="str">
            <v>グレー</v>
          </cell>
          <cell r="H62" t="str">
            <v>黄</v>
          </cell>
          <cell r="I62">
            <v>0</v>
          </cell>
          <cell r="L62" t="str">
            <v>ストッキング</v>
          </cell>
          <cell r="M62">
            <v>0</v>
          </cell>
          <cell r="N62" t="str">
            <v>青</v>
          </cell>
          <cell r="O62" t="str">
            <v>白</v>
          </cell>
          <cell r="P62">
            <v>0</v>
          </cell>
          <cell r="Q62" t="str">
            <v>灰</v>
          </cell>
          <cell r="R62" t="str">
            <v>赤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富山県代表 県大会第１位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L63" t="str">
            <v>富山県代表 県大会第２位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B64" t="str">
            <v>富山市立速星中学校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L64" t="str">
            <v>富山大学人間発達科学部附属中学校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B65" t="str">
            <v>学校所在地</v>
          </cell>
          <cell r="C65">
            <v>0</v>
          </cell>
          <cell r="D65" t="str">
            <v>富山県富山市婦中町板倉３４５－１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L65" t="str">
            <v>学校所在地</v>
          </cell>
          <cell r="M65">
            <v>0</v>
          </cell>
          <cell r="N65" t="str">
            <v>富山県富山市五艘１３００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B66" t="str">
            <v>監督</v>
          </cell>
          <cell r="C66">
            <v>0</v>
          </cell>
          <cell r="D66" t="str">
            <v>森川 誠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L66" t="str">
            <v>監督</v>
          </cell>
          <cell r="M66">
            <v>0</v>
          </cell>
          <cell r="N66" t="str">
            <v>横田 有司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B67" t="str">
            <v>コーチ</v>
          </cell>
          <cell r="C67">
            <v>0</v>
          </cell>
          <cell r="D67" t="str">
            <v>植野 昌弘</v>
          </cell>
          <cell r="E67">
            <v>0</v>
          </cell>
          <cell r="F67">
            <v>0</v>
          </cell>
          <cell r="G67">
            <v>0</v>
          </cell>
          <cell r="H67" t="str">
            <v>(教員)</v>
          </cell>
          <cell r="I67">
            <v>0</v>
          </cell>
          <cell r="L67" t="str">
            <v>コーチ</v>
          </cell>
          <cell r="M67">
            <v>0</v>
          </cell>
          <cell r="N67" t="str">
            <v>前坂 宣明</v>
          </cell>
          <cell r="O67">
            <v>0</v>
          </cell>
          <cell r="P67">
            <v>0</v>
          </cell>
          <cell r="Q67">
            <v>0</v>
          </cell>
          <cell r="R67" t="str">
            <v>(承認)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B68" t="str">
            <v>マネージャー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L68" t="str">
            <v>マネージャー</v>
          </cell>
          <cell r="M68">
            <v>0</v>
          </cell>
          <cell r="N68" t="str">
            <v>堀 篤史</v>
          </cell>
          <cell r="O68">
            <v>0</v>
          </cell>
          <cell r="P68">
            <v>0</v>
          </cell>
          <cell r="Q68">
            <v>0</v>
          </cell>
          <cell r="R68" t="str">
            <v>(教員)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A70" t="str">
            <v>先発</v>
          </cell>
          <cell r="B70" t="str">
            <v>番号</v>
          </cell>
          <cell r="C70" t="str">
            <v>位置</v>
          </cell>
          <cell r="D70" t="str">
            <v>氏名</v>
          </cell>
          <cell r="E70">
            <v>0</v>
          </cell>
          <cell r="F70" t="str">
            <v>ふりがな</v>
          </cell>
          <cell r="G70">
            <v>0</v>
          </cell>
          <cell r="H70">
            <v>0</v>
          </cell>
          <cell r="I70" t="str">
            <v>学年</v>
          </cell>
          <cell r="K70" t="str">
            <v>先発</v>
          </cell>
          <cell r="L70" t="str">
            <v>番号</v>
          </cell>
          <cell r="M70" t="str">
            <v>位置</v>
          </cell>
          <cell r="N70" t="str">
            <v>氏名</v>
          </cell>
          <cell r="O70">
            <v>0</v>
          </cell>
          <cell r="P70" t="str">
            <v>ふりがな</v>
          </cell>
          <cell r="Q70">
            <v>0</v>
          </cell>
          <cell r="R70">
            <v>0</v>
          </cell>
          <cell r="S70" t="str">
            <v>学年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A71">
            <v>0</v>
          </cell>
          <cell r="B71">
            <v>1</v>
          </cell>
          <cell r="C71" t="str">
            <v>GK</v>
          </cell>
          <cell r="D71" t="str">
            <v>成伯 良雅</v>
          </cell>
          <cell r="E71">
            <v>0</v>
          </cell>
          <cell r="F71" t="str">
            <v>なりき りょうが</v>
          </cell>
          <cell r="G71">
            <v>0</v>
          </cell>
          <cell r="H71">
            <v>0</v>
          </cell>
          <cell r="I71">
            <v>3</v>
          </cell>
          <cell r="K71">
            <v>0</v>
          </cell>
          <cell r="L71">
            <v>1</v>
          </cell>
          <cell r="M71" t="str">
            <v>GK</v>
          </cell>
          <cell r="N71" t="str">
            <v>新田 開</v>
          </cell>
          <cell r="O71">
            <v>0</v>
          </cell>
          <cell r="P71" t="str">
            <v>にった かい</v>
          </cell>
          <cell r="Q71">
            <v>0</v>
          </cell>
          <cell r="R71">
            <v>0</v>
          </cell>
          <cell r="S71">
            <v>3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A72">
            <v>0</v>
          </cell>
          <cell r="B72">
            <v>2</v>
          </cell>
          <cell r="C72" t="str">
            <v>DF</v>
          </cell>
          <cell r="D72" t="str">
            <v>飯森 涼太</v>
          </cell>
          <cell r="E72">
            <v>0</v>
          </cell>
          <cell r="F72" t="str">
            <v>いいもり りょうた</v>
          </cell>
          <cell r="G72">
            <v>0</v>
          </cell>
          <cell r="H72">
            <v>0</v>
          </cell>
          <cell r="I72">
            <v>3</v>
          </cell>
          <cell r="K72">
            <v>0</v>
          </cell>
          <cell r="L72">
            <v>2</v>
          </cell>
          <cell r="M72" t="str">
            <v>DF</v>
          </cell>
          <cell r="N72" t="str">
            <v>松井 麟太郎</v>
          </cell>
          <cell r="O72">
            <v>0</v>
          </cell>
          <cell r="P72" t="str">
            <v>まつい りんたろう</v>
          </cell>
          <cell r="Q72">
            <v>0</v>
          </cell>
          <cell r="R72">
            <v>0</v>
          </cell>
          <cell r="S72">
            <v>3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A73">
            <v>0</v>
          </cell>
          <cell r="B73">
            <v>3</v>
          </cell>
          <cell r="C73" t="str">
            <v>DF</v>
          </cell>
          <cell r="D73" t="str">
            <v>辻村 翼</v>
          </cell>
          <cell r="E73">
            <v>0</v>
          </cell>
          <cell r="F73" t="str">
            <v>つじむら つばさ</v>
          </cell>
          <cell r="G73">
            <v>0</v>
          </cell>
          <cell r="H73">
            <v>0</v>
          </cell>
          <cell r="I73">
            <v>3</v>
          </cell>
          <cell r="K73">
            <v>0</v>
          </cell>
          <cell r="L73">
            <v>3</v>
          </cell>
          <cell r="M73" t="str">
            <v>DF</v>
          </cell>
          <cell r="N73" t="str">
            <v>宮坂 幸希</v>
          </cell>
          <cell r="O73">
            <v>0</v>
          </cell>
          <cell r="P73" t="str">
            <v>みやさか こうき</v>
          </cell>
          <cell r="Q73">
            <v>0</v>
          </cell>
          <cell r="R73">
            <v>0</v>
          </cell>
          <cell r="S73">
            <v>3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A74">
            <v>0</v>
          </cell>
          <cell r="B74">
            <v>4</v>
          </cell>
          <cell r="C74" t="str">
            <v>DF</v>
          </cell>
          <cell r="D74" t="str">
            <v>川上 紫央</v>
          </cell>
          <cell r="E74">
            <v>0</v>
          </cell>
          <cell r="F74" t="str">
            <v>かわかみ しおう</v>
          </cell>
          <cell r="G74">
            <v>0</v>
          </cell>
          <cell r="H74">
            <v>0</v>
          </cell>
          <cell r="I74">
            <v>3</v>
          </cell>
          <cell r="K74">
            <v>0</v>
          </cell>
          <cell r="L74">
            <v>4</v>
          </cell>
          <cell r="M74" t="str">
            <v>FW</v>
          </cell>
          <cell r="N74" t="str">
            <v>若田 蓮</v>
          </cell>
          <cell r="O74">
            <v>0</v>
          </cell>
          <cell r="P74" t="str">
            <v>わかた れん</v>
          </cell>
          <cell r="Q74">
            <v>0</v>
          </cell>
          <cell r="R74">
            <v>0</v>
          </cell>
          <cell r="S74">
            <v>3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A75">
            <v>0</v>
          </cell>
          <cell r="B75">
            <v>5</v>
          </cell>
          <cell r="C75" t="str">
            <v>DF</v>
          </cell>
          <cell r="D75" t="str">
            <v>浮田 隆生</v>
          </cell>
          <cell r="E75">
            <v>0</v>
          </cell>
          <cell r="F75" t="str">
            <v>うきた りゅうき</v>
          </cell>
          <cell r="G75">
            <v>0</v>
          </cell>
          <cell r="H75">
            <v>0</v>
          </cell>
          <cell r="I75">
            <v>3</v>
          </cell>
          <cell r="K75">
            <v>0</v>
          </cell>
          <cell r="L75">
            <v>5</v>
          </cell>
          <cell r="M75" t="str">
            <v>DF</v>
          </cell>
          <cell r="N75" t="str">
            <v>木原 輝</v>
          </cell>
          <cell r="O75">
            <v>0</v>
          </cell>
          <cell r="P75" t="str">
            <v>きはら ひかる</v>
          </cell>
          <cell r="Q75">
            <v>0</v>
          </cell>
          <cell r="R75">
            <v>0</v>
          </cell>
          <cell r="S75">
            <v>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A76">
            <v>0</v>
          </cell>
          <cell r="B76">
            <v>6</v>
          </cell>
          <cell r="C76" t="str">
            <v>MF</v>
          </cell>
          <cell r="D76" t="str">
            <v>髙原 康希</v>
          </cell>
          <cell r="E76">
            <v>0</v>
          </cell>
          <cell r="F76" t="str">
            <v>たかはら こうき</v>
          </cell>
          <cell r="G76">
            <v>0</v>
          </cell>
          <cell r="H76">
            <v>0</v>
          </cell>
          <cell r="I76">
            <v>3</v>
          </cell>
          <cell r="K76">
            <v>0</v>
          </cell>
          <cell r="L76">
            <v>6</v>
          </cell>
          <cell r="M76" t="str">
            <v>DF</v>
          </cell>
          <cell r="N76" t="str">
            <v>浅井 隆史</v>
          </cell>
          <cell r="O76">
            <v>0</v>
          </cell>
          <cell r="P76" t="str">
            <v>あさい たかし</v>
          </cell>
          <cell r="Q76">
            <v>0</v>
          </cell>
          <cell r="R76">
            <v>0</v>
          </cell>
          <cell r="S76">
            <v>3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A77">
            <v>0</v>
          </cell>
          <cell r="B77">
            <v>7</v>
          </cell>
          <cell r="C77" t="str">
            <v>MF</v>
          </cell>
          <cell r="D77" t="str">
            <v>宮崎 滉</v>
          </cell>
          <cell r="E77">
            <v>0</v>
          </cell>
          <cell r="F77" t="str">
            <v>みやざき こう</v>
          </cell>
          <cell r="G77">
            <v>0</v>
          </cell>
          <cell r="H77">
            <v>0</v>
          </cell>
          <cell r="I77">
            <v>3</v>
          </cell>
          <cell r="K77">
            <v>0</v>
          </cell>
          <cell r="L77">
            <v>7</v>
          </cell>
          <cell r="M77" t="str">
            <v>MF</v>
          </cell>
          <cell r="N77" t="str">
            <v>七澤 拓海</v>
          </cell>
          <cell r="O77">
            <v>0</v>
          </cell>
          <cell r="P77" t="str">
            <v>ななさわ たくみ</v>
          </cell>
          <cell r="Q77">
            <v>0</v>
          </cell>
          <cell r="R77">
            <v>0</v>
          </cell>
          <cell r="S77">
            <v>3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A78">
            <v>0</v>
          </cell>
          <cell r="B78">
            <v>8</v>
          </cell>
          <cell r="C78" t="str">
            <v>MF</v>
          </cell>
          <cell r="D78" t="str">
            <v>藤田 慎之介</v>
          </cell>
          <cell r="E78">
            <v>0</v>
          </cell>
          <cell r="F78" t="str">
            <v>ふじた しんのすけ</v>
          </cell>
          <cell r="G78">
            <v>0</v>
          </cell>
          <cell r="H78">
            <v>0</v>
          </cell>
          <cell r="I78">
            <v>3</v>
          </cell>
          <cell r="K78">
            <v>0</v>
          </cell>
          <cell r="L78">
            <v>8</v>
          </cell>
          <cell r="M78" t="str">
            <v>MF</v>
          </cell>
          <cell r="N78" t="str">
            <v>三井 尚暉</v>
          </cell>
          <cell r="O78">
            <v>0</v>
          </cell>
          <cell r="P78" t="str">
            <v>みつい なおき</v>
          </cell>
          <cell r="Q78">
            <v>0</v>
          </cell>
          <cell r="R78">
            <v>0</v>
          </cell>
          <cell r="S78">
            <v>3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A79">
            <v>0</v>
          </cell>
          <cell r="B79">
            <v>9</v>
          </cell>
          <cell r="C79" t="str">
            <v>MF</v>
          </cell>
          <cell r="D79" t="str">
            <v>中林 暉</v>
          </cell>
          <cell r="E79">
            <v>0</v>
          </cell>
          <cell r="F79" t="str">
            <v>なかばやし ひかる</v>
          </cell>
          <cell r="G79">
            <v>0</v>
          </cell>
          <cell r="H79">
            <v>0</v>
          </cell>
          <cell r="I79">
            <v>3</v>
          </cell>
          <cell r="K79">
            <v>0</v>
          </cell>
          <cell r="L79">
            <v>9</v>
          </cell>
          <cell r="M79" t="str">
            <v>FW</v>
          </cell>
          <cell r="N79" t="str">
            <v>髙尾 成</v>
          </cell>
          <cell r="O79">
            <v>0</v>
          </cell>
          <cell r="P79" t="str">
            <v>たかお しげる</v>
          </cell>
          <cell r="Q79">
            <v>0</v>
          </cell>
          <cell r="R79">
            <v>0</v>
          </cell>
          <cell r="S79">
            <v>3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A80">
            <v>0</v>
          </cell>
          <cell r="B80">
            <v>10</v>
          </cell>
          <cell r="C80" t="str">
            <v>FW</v>
          </cell>
          <cell r="D80" t="str">
            <v>小林 恵嗣</v>
          </cell>
          <cell r="E80">
            <v>0</v>
          </cell>
          <cell r="F80" t="str">
            <v>こばやし けいし</v>
          </cell>
          <cell r="G80">
            <v>0</v>
          </cell>
          <cell r="H80">
            <v>0</v>
          </cell>
          <cell r="I80">
            <v>3</v>
          </cell>
          <cell r="K80">
            <v>0</v>
          </cell>
          <cell r="L80">
            <v>10</v>
          </cell>
          <cell r="M80" t="str">
            <v>MF</v>
          </cell>
          <cell r="N80" t="str">
            <v>新田 燿</v>
          </cell>
          <cell r="O80">
            <v>0</v>
          </cell>
          <cell r="P80" t="str">
            <v>にった よう</v>
          </cell>
          <cell r="Q80">
            <v>0</v>
          </cell>
          <cell r="R80">
            <v>0</v>
          </cell>
          <cell r="S80">
            <v>3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A81">
            <v>0</v>
          </cell>
          <cell r="B81">
            <v>11</v>
          </cell>
          <cell r="C81" t="str">
            <v>FW</v>
          </cell>
          <cell r="D81" t="str">
            <v>山口 亨</v>
          </cell>
          <cell r="E81">
            <v>0</v>
          </cell>
          <cell r="F81" t="str">
            <v>やまぐち とおる</v>
          </cell>
          <cell r="G81">
            <v>0</v>
          </cell>
          <cell r="H81">
            <v>0</v>
          </cell>
          <cell r="I81">
            <v>3</v>
          </cell>
          <cell r="K81">
            <v>0</v>
          </cell>
          <cell r="L81">
            <v>11</v>
          </cell>
          <cell r="M81" t="str">
            <v>FW</v>
          </cell>
          <cell r="N81" t="str">
            <v>赤松 潤</v>
          </cell>
          <cell r="O81">
            <v>0</v>
          </cell>
          <cell r="P81" t="str">
            <v>あかまつ じゅん</v>
          </cell>
          <cell r="Q81">
            <v>0</v>
          </cell>
          <cell r="R81">
            <v>0</v>
          </cell>
          <cell r="S81">
            <v>3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A82">
            <v>0</v>
          </cell>
          <cell r="B82">
            <v>12</v>
          </cell>
          <cell r="C82" t="str">
            <v>DF</v>
          </cell>
          <cell r="D82" t="str">
            <v>岡本 大輝</v>
          </cell>
          <cell r="E82">
            <v>0</v>
          </cell>
          <cell r="F82" t="str">
            <v>おかもと だいき</v>
          </cell>
          <cell r="G82">
            <v>0</v>
          </cell>
          <cell r="H82">
            <v>0</v>
          </cell>
          <cell r="I82">
            <v>3</v>
          </cell>
          <cell r="K82">
            <v>0</v>
          </cell>
          <cell r="L82">
            <v>12</v>
          </cell>
          <cell r="M82" t="str">
            <v>GK</v>
          </cell>
          <cell r="N82" t="str">
            <v>永井 聖志郎</v>
          </cell>
          <cell r="O82">
            <v>0</v>
          </cell>
          <cell r="P82" t="str">
            <v>ながい きよしろう</v>
          </cell>
          <cell r="Q82">
            <v>0</v>
          </cell>
          <cell r="R82">
            <v>0</v>
          </cell>
          <cell r="S82">
            <v>2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A83">
            <v>0</v>
          </cell>
          <cell r="B83">
            <v>13</v>
          </cell>
          <cell r="C83" t="str">
            <v>DF</v>
          </cell>
          <cell r="D83" t="str">
            <v>新村 和史</v>
          </cell>
          <cell r="E83">
            <v>0</v>
          </cell>
          <cell r="F83" t="str">
            <v>しんむら かずし</v>
          </cell>
          <cell r="G83">
            <v>0</v>
          </cell>
          <cell r="H83">
            <v>0</v>
          </cell>
          <cell r="I83">
            <v>2</v>
          </cell>
          <cell r="K83">
            <v>0</v>
          </cell>
          <cell r="L83">
            <v>13</v>
          </cell>
          <cell r="M83" t="str">
            <v>DF</v>
          </cell>
          <cell r="N83" t="str">
            <v>黒澤 武史</v>
          </cell>
          <cell r="O83">
            <v>0</v>
          </cell>
          <cell r="P83" t="str">
            <v>くろさわ たけし</v>
          </cell>
          <cell r="Q83">
            <v>0</v>
          </cell>
          <cell r="R83">
            <v>0</v>
          </cell>
          <cell r="S83">
            <v>3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A84">
            <v>0</v>
          </cell>
          <cell r="B84">
            <v>14</v>
          </cell>
          <cell r="C84" t="str">
            <v>MF</v>
          </cell>
          <cell r="D84" t="str">
            <v>吉岡 拓真</v>
          </cell>
          <cell r="E84">
            <v>0</v>
          </cell>
          <cell r="F84" t="str">
            <v>よしおか たくま</v>
          </cell>
          <cell r="G84">
            <v>0</v>
          </cell>
          <cell r="H84">
            <v>0</v>
          </cell>
          <cell r="I84">
            <v>3</v>
          </cell>
          <cell r="K84">
            <v>0</v>
          </cell>
          <cell r="L84">
            <v>14</v>
          </cell>
          <cell r="M84" t="str">
            <v>DF</v>
          </cell>
          <cell r="N84" t="str">
            <v>牛島 一英</v>
          </cell>
          <cell r="O84">
            <v>0</v>
          </cell>
          <cell r="P84" t="str">
            <v>うしじま いちた</v>
          </cell>
          <cell r="Q84">
            <v>0</v>
          </cell>
          <cell r="R84">
            <v>0</v>
          </cell>
          <cell r="S84">
            <v>3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A85">
            <v>0</v>
          </cell>
          <cell r="B85">
            <v>15</v>
          </cell>
          <cell r="C85" t="str">
            <v>MF</v>
          </cell>
          <cell r="D85" t="str">
            <v>杉林 泰斗</v>
          </cell>
          <cell r="E85">
            <v>0</v>
          </cell>
          <cell r="F85" t="str">
            <v>すぎばやし たいと</v>
          </cell>
          <cell r="G85">
            <v>0</v>
          </cell>
          <cell r="H85">
            <v>0</v>
          </cell>
          <cell r="I85">
            <v>2</v>
          </cell>
          <cell r="K85">
            <v>0</v>
          </cell>
          <cell r="L85">
            <v>15</v>
          </cell>
          <cell r="M85" t="str">
            <v>FW</v>
          </cell>
          <cell r="N85" t="str">
            <v>村中 和輝</v>
          </cell>
          <cell r="O85">
            <v>0</v>
          </cell>
          <cell r="P85" t="str">
            <v>むらなか かずき</v>
          </cell>
          <cell r="Q85">
            <v>0</v>
          </cell>
          <cell r="R85">
            <v>0</v>
          </cell>
          <cell r="S85">
            <v>2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A86">
            <v>0</v>
          </cell>
          <cell r="B86">
            <v>16</v>
          </cell>
          <cell r="C86" t="str">
            <v>MF</v>
          </cell>
          <cell r="D86" t="str">
            <v>高松 龍聖</v>
          </cell>
          <cell r="E86">
            <v>0</v>
          </cell>
          <cell r="F86" t="str">
            <v>たかまつ りゅうせい</v>
          </cell>
          <cell r="G86">
            <v>0</v>
          </cell>
          <cell r="H86">
            <v>0</v>
          </cell>
          <cell r="I86">
            <v>2</v>
          </cell>
          <cell r="K86">
            <v>0</v>
          </cell>
          <cell r="L86">
            <v>16</v>
          </cell>
          <cell r="M86" t="str">
            <v>MF</v>
          </cell>
          <cell r="N86" t="str">
            <v>中川 拓弥</v>
          </cell>
          <cell r="O86">
            <v>0</v>
          </cell>
          <cell r="P86" t="str">
            <v>なかがわ たくや</v>
          </cell>
          <cell r="Q86">
            <v>0</v>
          </cell>
          <cell r="R86">
            <v>0</v>
          </cell>
          <cell r="S86">
            <v>2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A87">
            <v>0</v>
          </cell>
          <cell r="B87">
            <v>17</v>
          </cell>
          <cell r="C87" t="str">
            <v>FW</v>
          </cell>
          <cell r="D87" t="str">
            <v>喜多 渓士朗</v>
          </cell>
          <cell r="E87">
            <v>0</v>
          </cell>
          <cell r="F87" t="str">
            <v>きた けいしろう</v>
          </cell>
          <cell r="G87">
            <v>0</v>
          </cell>
          <cell r="H87">
            <v>0</v>
          </cell>
          <cell r="I87">
            <v>3</v>
          </cell>
          <cell r="K87">
            <v>0</v>
          </cell>
          <cell r="L87">
            <v>17</v>
          </cell>
          <cell r="M87" t="str">
            <v>FW</v>
          </cell>
          <cell r="N87" t="str">
            <v>吉田 龍維</v>
          </cell>
          <cell r="O87">
            <v>0</v>
          </cell>
          <cell r="P87" t="str">
            <v>よしだ たつな</v>
          </cell>
          <cell r="Q87">
            <v>0</v>
          </cell>
          <cell r="R87">
            <v>0</v>
          </cell>
          <cell r="S87">
            <v>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A88">
            <v>0</v>
          </cell>
          <cell r="B88">
            <v>18</v>
          </cell>
          <cell r="C88" t="str">
            <v>GK</v>
          </cell>
          <cell r="D88" t="str">
            <v>田近 海斗</v>
          </cell>
          <cell r="E88">
            <v>0</v>
          </cell>
          <cell r="F88" t="str">
            <v>たぢか かいと</v>
          </cell>
          <cell r="G88">
            <v>0</v>
          </cell>
          <cell r="H88">
            <v>0</v>
          </cell>
          <cell r="I88">
            <v>3</v>
          </cell>
          <cell r="K88">
            <v>0</v>
          </cell>
          <cell r="L88">
            <v>18</v>
          </cell>
          <cell r="M88" t="str">
            <v>DF</v>
          </cell>
          <cell r="N88" t="str">
            <v>真下 海成</v>
          </cell>
          <cell r="O88">
            <v>0</v>
          </cell>
          <cell r="P88" t="str">
            <v>ました かいせい</v>
          </cell>
          <cell r="Q88">
            <v>0</v>
          </cell>
          <cell r="R88">
            <v>0</v>
          </cell>
          <cell r="S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B90" t="str">
            <v>ユニフォーム</v>
          </cell>
          <cell r="C90">
            <v>0</v>
          </cell>
          <cell r="D90" t="str">
            <v>FP 正</v>
          </cell>
          <cell r="E90" t="str">
            <v>FP 副</v>
          </cell>
          <cell r="F90">
            <v>0</v>
          </cell>
          <cell r="G90" t="str">
            <v>GK 正</v>
          </cell>
          <cell r="H90" t="str">
            <v>GK 副</v>
          </cell>
          <cell r="I90">
            <v>0</v>
          </cell>
          <cell r="L90" t="str">
            <v>ユニフォーム</v>
          </cell>
          <cell r="M90">
            <v>0</v>
          </cell>
          <cell r="N90" t="str">
            <v>FP 正</v>
          </cell>
          <cell r="O90" t="str">
            <v>FP 副</v>
          </cell>
          <cell r="P90">
            <v>0</v>
          </cell>
          <cell r="Q90" t="str">
            <v>GK 正</v>
          </cell>
          <cell r="R90" t="str">
            <v>GK 副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B91" t="str">
            <v>シャツ</v>
          </cell>
          <cell r="C91">
            <v>0</v>
          </cell>
          <cell r="D91" t="str">
            <v>オレンジ</v>
          </cell>
          <cell r="E91" t="str">
            <v>青</v>
          </cell>
          <cell r="F91">
            <v>0</v>
          </cell>
          <cell r="G91" t="str">
            <v>灰</v>
          </cell>
          <cell r="H91" t="str">
            <v>緑</v>
          </cell>
          <cell r="I91">
            <v>0</v>
          </cell>
          <cell r="L91" t="str">
            <v>シャツ</v>
          </cell>
          <cell r="M91">
            <v>0</v>
          </cell>
          <cell r="N91" t="str">
            <v>青</v>
          </cell>
          <cell r="O91" t="str">
            <v>白</v>
          </cell>
          <cell r="P91">
            <v>0</v>
          </cell>
          <cell r="Q91" t="str">
            <v>グレー</v>
          </cell>
          <cell r="R91" t="str">
            <v>赤</v>
          </cell>
          <cell r="S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B92" t="str">
            <v>パンツ</v>
          </cell>
          <cell r="C92">
            <v>0</v>
          </cell>
          <cell r="D92" t="str">
            <v>黒</v>
          </cell>
          <cell r="E92" t="str">
            <v>白</v>
          </cell>
          <cell r="F92">
            <v>0</v>
          </cell>
          <cell r="G92" t="str">
            <v>灰</v>
          </cell>
          <cell r="H92" t="str">
            <v>緑</v>
          </cell>
          <cell r="I92">
            <v>0</v>
          </cell>
          <cell r="L92" t="str">
            <v>パンツ</v>
          </cell>
          <cell r="M92">
            <v>0</v>
          </cell>
          <cell r="N92" t="str">
            <v>青</v>
          </cell>
          <cell r="O92" t="str">
            <v>白</v>
          </cell>
          <cell r="P92">
            <v>0</v>
          </cell>
          <cell r="Q92" t="str">
            <v>紺</v>
          </cell>
          <cell r="R92" t="str">
            <v>赤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B93" t="str">
            <v>ストッキング</v>
          </cell>
          <cell r="C93">
            <v>0</v>
          </cell>
          <cell r="D93" t="str">
            <v>オレンジ</v>
          </cell>
          <cell r="E93" t="str">
            <v>青</v>
          </cell>
          <cell r="F93">
            <v>0</v>
          </cell>
          <cell r="G93" t="str">
            <v>灰</v>
          </cell>
          <cell r="H93" t="str">
            <v>緑</v>
          </cell>
          <cell r="I93">
            <v>0</v>
          </cell>
          <cell r="L93" t="str">
            <v>ストッキング</v>
          </cell>
          <cell r="M93">
            <v>0</v>
          </cell>
          <cell r="N93" t="str">
            <v>青</v>
          </cell>
          <cell r="O93" t="str">
            <v>白</v>
          </cell>
          <cell r="P93">
            <v>0</v>
          </cell>
          <cell r="Q93" t="str">
            <v>紺</v>
          </cell>
          <cell r="R93" t="str">
            <v>赤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B94" t="str">
            <v>長野県代表 県大会第１位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 t="str">
            <v>長野県代表 県大会第２位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B95" t="str">
            <v>松本市立鎌田中学校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L95" t="str">
            <v>信州大学教育学部附属長野中学校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B96" t="str">
            <v>学校所在地</v>
          </cell>
          <cell r="C96">
            <v>0</v>
          </cell>
          <cell r="D96" t="str">
            <v>長野県松本市鎌田２－３－５６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L96" t="str">
            <v>学校所在地</v>
          </cell>
          <cell r="M96">
            <v>0</v>
          </cell>
          <cell r="N96" t="str">
            <v>長野県長野市南堀109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B97" t="str">
            <v>監督</v>
          </cell>
          <cell r="C97">
            <v>0</v>
          </cell>
          <cell r="D97" t="str">
            <v>柳澤 修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L97" t="str">
            <v>監督</v>
          </cell>
          <cell r="M97">
            <v>0</v>
          </cell>
          <cell r="N97" t="str">
            <v>荻原 啓一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B98" t="str">
            <v>コーチ</v>
          </cell>
          <cell r="C98">
            <v>0</v>
          </cell>
          <cell r="D98" t="str">
            <v>渡辺 俊治</v>
          </cell>
          <cell r="E98">
            <v>0</v>
          </cell>
          <cell r="F98">
            <v>0</v>
          </cell>
          <cell r="G98">
            <v>0</v>
          </cell>
          <cell r="H98" t="str">
            <v>(承認)</v>
          </cell>
          <cell r="I98">
            <v>0</v>
          </cell>
          <cell r="L98" t="str">
            <v>コーチ</v>
          </cell>
          <cell r="M98">
            <v>0</v>
          </cell>
          <cell r="N98" t="str">
            <v>西山 利昭</v>
          </cell>
          <cell r="O98">
            <v>0</v>
          </cell>
          <cell r="P98">
            <v>0</v>
          </cell>
          <cell r="Q98">
            <v>0</v>
          </cell>
          <cell r="R98" t="str">
            <v>(承認)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B99" t="str">
            <v>マネージャー</v>
          </cell>
          <cell r="C99">
            <v>0</v>
          </cell>
          <cell r="D99" t="str">
            <v>北沢 清二</v>
          </cell>
          <cell r="E99">
            <v>0</v>
          </cell>
          <cell r="F99">
            <v>0</v>
          </cell>
          <cell r="G99">
            <v>0</v>
          </cell>
          <cell r="H99" t="str">
            <v>(教員)</v>
          </cell>
          <cell r="I99">
            <v>0</v>
          </cell>
          <cell r="L99" t="str">
            <v>マネージャー</v>
          </cell>
          <cell r="M99">
            <v>0</v>
          </cell>
          <cell r="N99" t="str">
            <v>池野　翔大</v>
          </cell>
          <cell r="O99">
            <v>0</v>
          </cell>
          <cell r="P99">
            <v>0</v>
          </cell>
          <cell r="Q99">
            <v>0</v>
          </cell>
          <cell r="R99" t="str">
            <v>(生徒)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A101" t="str">
            <v>先発</v>
          </cell>
          <cell r="B101" t="str">
            <v>番号</v>
          </cell>
          <cell r="C101" t="str">
            <v>位置</v>
          </cell>
          <cell r="D101" t="str">
            <v>氏名</v>
          </cell>
          <cell r="E101">
            <v>0</v>
          </cell>
          <cell r="F101" t="str">
            <v>ふりがな</v>
          </cell>
          <cell r="G101">
            <v>0</v>
          </cell>
          <cell r="H101">
            <v>0</v>
          </cell>
          <cell r="I101" t="str">
            <v>学年</v>
          </cell>
          <cell r="K101" t="str">
            <v>先発</v>
          </cell>
          <cell r="L101" t="str">
            <v>番号</v>
          </cell>
          <cell r="M101" t="str">
            <v>位置</v>
          </cell>
          <cell r="N101" t="str">
            <v>氏名</v>
          </cell>
          <cell r="O101">
            <v>0</v>
          </cell>
          <cell r="P101" t="str">
            <v>ふりがな</v>
          </cell>
          <cell r="Q101">
            <v>0</v>
          </cell>
          <cell r="R101">
            <v>0</v>
          </cell>
          <cell r="S101" t="str">
            <v>学年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A102">
            <v>0</v>
          </cell>
          <cell r="B102">
            <v>1</v>
          </cell>
          <cell r="C102" t="str">
            <v>GK</v>
          </cell>
          <cell r="D102" t="str">
            <v>寺嶋 司</v>
          </cell>
          <cell r="E102">
            <v>0</v>
          </cell>
          <cell r="F102" t="str">
            <v>てらしま つかさ</v>
          </cell>
          <cell r="G102">
            <v>0</v>
          </cell>
          <cell r="H102">
            <v>0</v>
          </cell>
          <cell r="I102">
            <v>3</v>
          </cell>
          <cell r="K102">
            <v>0</v>
          </cell>
          <cell r="L102">
            <v>1</v>
          </cell>
          <cell r="M102" t="str">
            <v>GK</v>
          </cell>
          <cell r="N102" t="str">
            <v>菅野 拓夢</v>
          </cell>
          <cell r="O102">
            <v>0</v>
          </cell>
          <cell r="P102" t="str">
            <v>かんの たくむ</v>
          </cell>
          <cell r="Q102">
            <v>0</v>
          </cell>
          <cell r="R102">
            <v>0</v>
          </cell>
          <cell r="S102">
            <v>3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A103">
            <v>0</v>
          </cell>
          <cell r="B103">
            <v>2</v>
          </cell>
          <cell r="C103" t="str">
            <v>MF</v>
          </cell>
          <cell r="D103" t="str">
            <v>加賀﨑 渓</v>
          </cell>
          <cell r="E103">
            <v>0</v>
          </cell>
          <cell r="F103" t="str">
            <v>かがさき けい</v>
          </cell>
          <cell r="G103">
            <v>0</v>
          </cell>
          <cell r="H103">
            <v>0</v>
          </cell>
          <cell r="I103">
            <v>2</v>
          </cell>
          <cell r="K103">
            <v>0</v>
          </cell>
          <cell r="L103">
            <v>2</v>
          </cell>
          <cell r="M103" t="str">
            <v>DF</v>
          </cell>
          <cell r="N103" t="str">
            <v>今井 皓也</v>
          </cell>
          <cell r="O103">
            <v>0</v>
          </cell>
          <cell r="P103" t="str">
            <v>いまい ゆうや</v>
          </cell>
          <cell r="Q103">
            <v>0</v>
          </cell>
          <cell r="R103">
            <v>0</v>
          </cell>
          <cell r="S103">
            <v>3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A104">
            <v>0</v>
          </cell>
          <cell r="B104">
            <v>3</v>
          </cell>
          <cell r="C104" t="str">
            <v>DF</v>
          </cell>
          <cell r="D104" t="str">
            <v>黒岩 懸</v>
          </cell>
          <cell r="E104">
            <v>0</v>
          </cell>
          <cell r="F104" t="str">
            <v>くろいわ けん</v>
          </cell>
          <cell r="G104">
            <v>0</v>
          </cell>
          <cell r="H104">
            <v>0</v>
          </cell>
          <cell r="I104">
            <v>3</v>
          </cell>
          <cell r="K104">
            <v>0</v>
          </cell>
          <cell r="L104">
            <v>3</v>
          </cell>
          <cell r="M104" t="str">
            <v>DF</v>
          </cell>
          <cell r="N104" t="str">
            <v>久保田 一季</v>
          </cell>
          <cell r="O104">
            <v>0</v>
          </cell>
          <cell r="P104" t="str">
            <v>くぼた いつき</v>
          </cell>
          <cell r="Q104">
            <v>0</v>
          </cell>
          <cell r="R104">
            <v>0</v>
          </cell>
          <cell r="S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A105">
            <v>0</v>
          </cell>
          <cell r="B105">
            <v>4</v>
          </cell>
          <cell r="C105" t="str">
            <v>MF</v>
          </cell>
          <cell r="D105" t="str">
            <v>大川 翔</v>
          </cell>
          <cell r="E105">
            <v>0</v>
          </cell>
          <cell r="F105" t="str">
            <v>おおかわ かける</v>
          </cell>
          <cell r="G105">
            <v>0</v>
          </cell>
          <cell r="H105">
            <v>0</v>
          </cell>
          <cell r="I105">
            <v>3</v>
          </cell>
          <cell r="K105">
            <v>0</v>
          </cell>
          <cell r="L105">
            <v>4</v>
          </cell>
          <cell r="M105" t="str">
            <v>DF</v>
          </cell>
          <cell r="N105" t="str">
            <v>西澤 優人</v>
          </cell>
          <cell r="O105">
            <v>0</v>
          </cell>
          <cell r="P105" t="str">
            <v>にしざわ ゆうと</v>
          </cell>
          <cell r="Q105">
            <v>0</v>
          </cell>
          <cell r="R105">
            <v>0</v>
          </cell>
          <cell r="S105">
            <v>3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A106">
            <v>0</v>
          </cell>
          <cell r="B106">
            <v>5</v>
          </cell>
          <cell r="C106" t="str">
            <v>DF</v>
          </cell>
          <cell r="D106" t="str">
            <v>上兼 誠充</v>
          </cell>
          <cell r="E106">
            <v>0</v>
          </cell>
          <cell r="F106" t="str">
            <v>うえがね まさよし</v>
          </cell>
          <cell r="G106">
            <v>0</v>
          </cell>
          <cell r="H106">
            <v>0</v>
          </cell>
          <cell r="I106">
            <v>3</v>
          </cell>
          <cell r="K106">
            <v>0</v>
          </cell>
          <cell r="L106">
            <v>5</v>
          </cell>
          <cell r="M106" t="str">
            <v>MF</v>
          </cell>
          <cell r="N106" t="str">
            <v>酒井 賢人</v>
          </cell>
          <cell r="O106">
            <v>0</v>
          </cell>
          <cell r="P106" t="str">
            <v>さかい けんと</v>
          </cell>
          <cell r="Q106">
            <v>0</v>
          </cell>
          <cell r="R106">
            <v>0</v>
          </cell>
          <cell r="S106">
            <v>3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A107">
            <v>0</v>
          </cell>
          <cell r="B107">
            <v>6</v>
          </cell>
          <cell r="C107" t="str">
            <v>MF</v>
          </cell>
          <cell r="D107" t="str">
            <v>清水 貴海</v>
          </cell>
          <cell r="E107">
            <v>0</v>
          </cell>
          <cell r="F107" t="str">
            <v>しみず たかみ</v>
          </cell>
          <cell r="G107">
            <v>0</v>
          </cell>
          <cell r="H107">
            <v>0</v>
          </cell>
          <cell r="I107">
            <v>3</v>
          </cell>
          <cell r="K107">
            <v>0</v>
          </cell>
          <cell r="L107">
            <v>6</v>
          </cell>
          <cell r="M107" t="str">
            <v>DF</v>
          </cell>
          <cell r="N107" t="str">
            <v>山田 祐煕</v>
          </cell>
          <cell r="O107">
            <v>0</v>
          </cell>
          <cell r="P107" t="str">
            <v>やまだ ゆうき</v>
          </cell>
          <cell r="Q107">
            <v>0</v>
          </cell>
          <cell r="R107">
            <v>0</v>
          </cell>
          <cell r="S107">
            <v>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A108">
            <v>0</v>
          </cell>
          <cell r="B108">
            <v>7</v>
          </cell>
          <cell r="C108" t="str">
            <v>DF</v>
          </cell>
          <cell r="D108" t="str">
            <v>藤原 良輔</v>
          </cell>
          <cell r="E108">
            <v>0</v>
          </cell>
          <cell r="F108" t="str">
            <v>ふじわら りょうすけ</v>
          </cell>
          <cell r="G108">
            <v>0</v>
          </cell>
          <cell r="H108">
            <v>0</v>
          </cell>
          <cell r="I108">
            <v>3</v>
          </cell>
          <cell r="K108">
            <v>0</v>
          </cell>
          <cell r="L108">
            <v>7</v>
          </cell>
          <cell r="M108" t="str">
            <v>MF</v>
          </cell>
          <cell r="N108" t="str">
            <v>阿部 和真</v>
          </cell>
          <cell r="O108">
            <v>0</v>
          </cell>
          <cell r="P108" t="str">
            <v>あべ かずま</v>
          </cell>
          <cell r="Q108">
            <v>0</v>
          </cell>
          <cell r="R108">
            <v>0</v>
          </cell>
          <cell r="S108">
            <v>3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A109">
            <v>0</v>
          </cell>
          <cell r="B109">
            <v>8</v>
          </cell>
          <cell r="C109" t="str">
            <v>MF</v>
          </cell>
          <cell r="D109" t="str">
            <v>西田 潤</v>
          </cell>
          <cell r="E109">
            <v>0</v>
          </cell>
          <cell r="F109" t="str">
            <v>にしだ じゅん</v>
          </cell>
          <cell r="G109">
            <v>0</v>
          </cell>
          <cell r="H109">
            <v>0</v>
          </cell>
          <cell r="I109">
            <v>3</v>
          </cell>
          <cell r="K109">
            <v>0</v>
          </cell>
          <cell r="L109">
            <v>8</v>
          </cell>
          <cell r="M109" t="str">
            <v>MF</v>
          </cell>
          <cell r="N109" t="str">
            <v>瀧澤 隼平</v>
          </cell>
          <cell r="O109">
            <v>0</v>
          </cell>
          <cell r="P109" t="str">
            <v>たきざわ じゅんぺい</v>
          </cell>
          <cell r="Q109">
            <v>0</v>
          </cell>
          <cell r="R109">
            <v>0</v>
          </cell>
          <cell r="S109">
            <v>3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A110">
            <v>0</v>
          </cell>
          <cell r="B110">
            <v>9</v>
          </cell>
          <cell r="C110" t="str">
            <v>MF</v>
          </cell>
          <cell r="D110" t="str">
            <v>伊藤 翔太郎</v>
          </cell>
          <cell r="E110">
            <v>0</v>
          </cell>
          <cell r="F110" t="str">
            <v>いとう しょうたろう</v>
          </cell>
          <cell r="G110">
            <v>0</v>
          </cell>
          <cell r="H110">
            <v>0</v>
          </cell>
          <cell r="I110">
            <v>3</v>
          </cell>
          <cell r="K110">
            <v>0</v>
          </cell>
          <cell r="L110">
            <v>9</v>
          </cell>
          <cell r="M110" t="str">
            <v>FW</v>
          </cell>
          <cell r="N110" t="str">
            <v>風間 洸洋</v>
          </cell>
          <cell r="O110">
            <v>0</v>
          </cell>
          <cell r="P110" t="str">
            <v>ふじさわ けいすけ</v>
          </cell>
          <cell r="Q110">
            <v>0</v>
          </cell>
          <cell r="R110">
            <v>0</v>
          </cell>
          <cell r="S110">
            <v>3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A111">
            <v>0</v>
          </cell>
          <cell r="B111">
            <v>10</v>
          </cell>
          <cell r="C111" t="str">
            <v>MF</v>
          </cell>
          <cell r="D111" t="str">
            <v>市川 陸</v>
          </cell>
          <cell r="E111">
            <v>0</v>
          </cell>
          <cell r="F111" t="str">
            <v>いちかわ りく</v>
          </cell>
          <cell r="G111">
            <v>0</v>
          </cell>
          <cell r="H111">
            <v>0</v>
          </cell>
          <cell r="I111">
            <v>3</v>
          </cell>
          <cell r="K111">
            <v>0</v>
          </cell>
          <cell r="L111">
            <v>10</v>
          </cell>
          <cell r="M111" t="str">
            <v>MF</v>
          </cell>
          <cell r="N111" t="str">
            <v>立石 嵩文</v>
          </cell>
          <cell r="O111">
            <v>0</v>
          </cell>
          <cell r="P111" t="str">
            <v>たていし たかふみ</v>
          </cell>
          <cell r="Q111">
            <v>0</v>
          </cell>
          <cell r="R111">
            <v>0</v>
          </cell>
          <cell r="S111">
            <v>3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A112">
            <v>0</v>
          </cell>
          <cell r="B112">
            <v>11</v>
          </cell>
          <cell r="C112" t="str">
            <v>FW</v>
          </cell>
          <cell r="D112" t="str">
            <v>槙石 篤</v>
          </cell>
          <cell r="E112">
            <v>0</v>
          </cell>
          <cell r="F112" t="str">
            <v>まきいし あつし</v>
          </cell>
          <cell r="G112">
            <v>0</v>
          </cell>
          <cell r="H112">
            <v>0</v>
          </cell>
          <cell r="I112">
            <v>3</v>
          </cell>
          <cell r="K112">
            <v>0</v>
          </cell>
          <cell r="L112">
            <v>11</v>
          </cell>
          <cell r="M112" t="str">
            <v>FW</v>
          </cell>
          <cell r="N112" t="str">
            <v>藤沢 慶輔</v>
          </cell>
          <cell r="O112">
            <v>0</v>
          </cell>
          <cell r="P112" t="str">
            <v>ふじさわ けいすけ</v>
          </cell>
          <cell r="Q112">
            <v>0</v>
          </cell>
          <cell r="R112">
            <v>0</v>
          </cell>
          <cell r="S112">
            <v>3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A113">
            <v>0</v>
          </cell>
          <cell r="B113">
            <v>12</v>
          </cell>
          <cell r="C113" t="str">
            <v>FW</v>
          </cell>
          <cell r="D113" t="str">
            <v>大谷 龍平</v>
          </cell>
          <cell r="E113">
            <v>0</v>
          </cell>
          <cell r="F113" t="str">
            <v>おおや りゅうへい</v>
          </cell>
          <cell r="G113">
            <v>0</v>
          </cell>
          <cell r="H113">
            <v>0</v>
          </cell>
          <cell r="I113">
            <v>2</v>
          </cell>
          <cell r="K113">
            <v>0</v>
          </cell>
          <cell r="L113">
            <v>12</v>
          </cell>
          <cell r="M113" t="str">
            <v>FW</v>
          </cell>
          <cell r="N113" t="str">
            <v>武舎 雅輝</v>
          </cell>
          <cell r="O113">
            <v>0</v>
          </cell>
          <cell r="P113" t="str">
            <v>むしゃ まさき</v>
          </cell>
          <cell r="Q113">
            <v>0</v>
          </cell>
          <cell r="R113">
            <v>0</v>
          </cell>
          <cell r="S113">
            <v>3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A114">
            <v>0</v>
          </cell>
          <cell r="B114">
            <v>13</v>
          </cell>
          <cell r="C114" t="str">
            <v>MF</v>
          </cell>
          <cell r="D114" t="str">
            <v>小澤 克幸</v>
          </cell>
          <cell r="E114">
            <v>0</v>
          </cell>
          <cell r="F114" t="str">
            <v>おざわ かつゆき</v>
          </cell>
          <cell r="G114">
            <v>0</v>
          </cell>
          <cell r="H114">
            <v>0</v>
          </cell>
          <cell r="I114">
            <v>2</v>
          </cell>
          <cell r="K114">
            <v>0</v>
          </cell>
          <cell r="L114">
            <v>13</v>
          </cell>
          <cell r="M114" t="str">
            <v>DF</v>
          </cell>
          <cell r="N114" t="str">
            <v>岩崎 貴大</v>
          </cell>
          <cell r="O114">
            <v>0</v>
          </cell>
          <cell r="P114" t="str">
            <v>いわさき たかひろ</v>
          </cell>
          <cell r="Q114">
            <v>0</v>
          </cell>
          <cell r="R114">
            <v>0</v>
          </cell>
          <cell r="S114">
            <v>3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A115">
            <v>0</v>
          </cell>
          <cell r="B115">
            <v>14</v>
          </cell>
          <cell r="C115" t="str">
            <v>MF</v>
          </cell>
          <cell r="D115" t="str">
            <v>大月 廉太郎</v>
          </cell>
          <cell r="E115">
            <v>0</v>
          </cell>
          <cell r="F115" t="str">
            <v>おおつき れんたろう</v>
          </cell>
          <cell r="G115">
            <v>0</v>
          </cell>
          <cell r="H115">
            <v>0</v>
          </cell>
          <cell r="I115">
            <v>2</v>
          </cell>
          <cell r="K115">
            <v>0</v>
          </cell>
          <cell r="L115">
            <v>14</v>
          </cell>
          <cell r="M115" t="str">
            <v>MF</v>
          </cell>
          <cell r="N115" t="str">
            <v>大野 裕介</v>
          </cell>
          <cell r="O115">
            <v>0</v>
          </cell>
          <cell r="P115" t="str">
            <v>おおの ゆうすけ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A116">
            <v>0</v>
          </cell>
          <cell r="B116">
            <v>15</v>
          </cell>
          <cell r="C116" t="str">
            <v>DF</v>
          </cell>
          <cell r="D116" t="str">
            <v>柴田 瞭</v>
          </cell>
          <cell r="E116">
            <v>0</v>
          </cell>
          <cell r="F116" t="str">
            <v>しばた りょう</v>
          </cell>
          <cell r="G116">
            <v>0</v>
          </cell>
          <cell r="H116">
            <v>0</v>
          </cell>
          <cell r="I116">
            <v>2</v>
          </cell>
          <cell r="K116">
            <v>0</v>
          </cell>
          <cell r="L116">
            <v>15</v>
          </cell>
          <cell r="M116" t="str">
            <v>FW</v>
          </cell>
          <cell r="N116" t="str">
            <v>田村 一真</v>
          </cell>
          <cell r="O116">
            <v>0</v>
          </cell>
          <cell r="P116" t="str">
            <v>たむら かずま</v>
          </cell>
          <cell r="Q116">
            <v>0</v>
          </cell>
          <cell r="R116">
            <v>0</v>
          </cell>
          <cell r="S116">
            <v>2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A117">
            <v>0</v>
          </cell>
          <cell r="B117">
            <v>16</v>
          </cell>
          <cell r="C117" t="str">
            <v>DF</v>
          </cell>
          <cell r="D117" t="str">
            <v>村上 晴希</v>
          </cell>
          <cell r="E117">
            <v>0</v>
          </cell>
          <cell r="F117" t="str">
            <v>むらかみ はるき</v>
          </cell>
          <cell r="G117">
            <v>0</v>
          </cell>
          <cell r="H117">
            <v>0</v>
          </cell>
          <cell r="I117">
            <v>2</v>
          </cell>
          <cell r="K117">
            <v>0</v>
          </cell>
          <cell r="L117">
            <v>16</v>
          </cell>
          <cell r="M117" t="str">
            <v>FW</v>
          </cell>
          <cell r="N117" t="str">
            <v>月岡 優</v>
          </cell>
          <cell r="O117">
            <v>0</v>
          </cell>
          <cell r="P117" t="str">
            <v>つきおか ゆう</v>
          </cell>
          <cell r="Q117">
            <v>0</v>
          </cell>
          <cell r="R117">
            <v>0</v>
          </cell>
          <cell r="S117">
            <v>2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A118">
            <v>0</v>
          </cell>
          <cell r="B118">
            <v>17</v>
          </cell>
          <cell r="C118" t="str">
            <v>DF</v>
          </cell>
          <cell r="D118" t="str">
            <v>永田 陽生</v>
          </cell>
          <cell r="E118">
            <v>0</v>
          </cell>
          <cell r="F118" t="str">
            <v>ながた はるき</v>
          </cell>
          <cell r="G118">
            <v>0</v>
          </cell>
          <cell r="H118">
            <v>0</v>
          </cell>
          <cell r="I118">
            <v>2</v>
          </cell>
          <cell r="K118">
            <v>0</v>
          </cell>
          <cell r="L118">
            <v>17</v>
          </cell>
          <cell r="M118" t="str">
            <v>MF</v>
          </cell>
          <cell r="N118" t="str">
            <v>岩渕 泰斗</v>
          </cell>
          <cell r="O118">
            <v>0</v>
          </cell>
          <cell r="P118" t="str">
            <v>いわぶち たいと</v>
          </cell>
          <cell r="Q118">
            <v>0</v>
          </cell>
          <cell r="R118">
            <v>0</v>
          </cell>
          <cell r="S118">
            <v>2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A119">
            <v>0</v>
          </cell>
          <cell r="B119">
            <v>18</v>
          </cell>
          <cell r="C119" t="str">
            <v>GK</v>
          </cell>
          <cell r="D119" t="str">
            <v>渡辺 雄斗</v>
          </cell>
          <cell r="E119">
            <v>0</v>
          </cell>
          <cell r="F119" t="str">
            <v>わたなべ ゆうと</v>
          </cell>
          <cell r="G119">
            <v>0</v>
          </cell>
          <cell r="H119">
            <v>0</v>
          </cell>
          <cell r="I119">
            <v>2</v>
          </cell>
          <cell r="K119">
            <v>0</v>
          </cell>
          <cell r="L119">
            <v>18</v>
          </cell>
          <cell r="M119" t="str">
            <v>GK</v>
          </cell>
          <cell r="N119" t="str">
            <v>田村 康晃</v>
          </cell>
          <cell r="O119">
            <v>0</v>
          </cell>
          <cell r="P119" t="str">
            <v>たむら やすあき</v>
          </cell>
          <cell r="Q119">
            <v>0</v>
          </cell>
          <cell r="R119">
            <v>0</v>
          </cell>
          <cell r="S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B121" t="str">
            <v>ユニフォーム</v>
          </cell>
          <cell r="C121">
            <v>0</v>
          </cell>
          <cell r="D121" t="str">
            <v>FP 正</v>
          </cell>
          <cell r="E121" t="str">
            <v>FP 副</v>
          </cell>
          <cell r="F121">
            <v>0</v>
          </cell>
          <cell r="G121" t="str">
            <v>GK 正</v>
          </cell>
          <cell r="H121" t="str">
            <v>GK 副</v>
          </cell>
          <cell r="I121">
            <v>0</v>
          </cell>
          <cell r="L121" t="str">
            <v>ユニフォーム</v>
          </cell>
          <cell r="M121">
            <v>0</v>
          </cell>
          <cell r="N121" t="str">
            <v>FP 正</v>
          </cell>
          <cell r="O121" t="str">
            <v>FP 副</v>
          </cell>
          <cell r="P121">
            <v>0</v>
          </cell>
          <cell r="Q121" t="str">
            <v>GK 正</v>
          </cell>
          <cell r="R121" t="str">
            <v>GK 副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B122" t="str">
            <v>シャツ</v>
          </cell>
          <cell r="C122">
            <v>0</v>
          </cell>
          <cell r="D122" t="str">
            <v>青</v>
          </cell>
          <cell r="E122" t="str">
            <v>赤</v>
          </cell>
          <cell r="F122">
            <v>0</v>
          </cell>
          <cell r="G122" t="str">
            <v>緑</v>
          </cell>
          <cell r="H122" t="str">
            <v>灰</v>
          </cell>
          <cell r="I122">
            <v>0</v>
          </cell>
          <cell r="L122" t="str">
            <v>シャツ</v>
          </cell>
          <cell r="M122">
            <v>0</v>
          </cell>
          <cell r="N122" t="str">
            <v>白</v>
          </cell>
          <cell r="O122" t="str">
            <v>赤</v>
          </cell>
          <cell r="P122">
            <v>0</v>
          </cell>
          <cell r="Q122" t="str">
            <v>橙</v>
          </cell>
          <cell r="R122" t="str">
            <v>灰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B123" t="str">
            <v>パンツ</v>
          </cell>
          <cell r="C123">
            <v>0</v>
          </cell>
          <cell r="D123" t="str">
            <v>青</v>
          </cell>
          <cell r="E123" t="str">
            <v>赤</v>
          </cell>
          <cell r="F123">
            <v>0</v>
          </cell>
          <cell r="G123" t="str">
            <v>緑</v>
          </cell>
          <cell r="H123" t="str">
            <v>灰</v>
          </cell>
          <cell r="I123">
            <v>0</v>
          </cell>
          <cell r="L123" t="str">
            <v>パンツ</v>
          </cell>
          <cell r="M123">
            <v>0</v>
          </cell>
          <cell r="N123" t="str">
            <v>白</v>
          </cell>
          <cell r="O123" t="str">
            <v>紺</v>
          </cell>
          <cell r="P123">
            <v>0</v>
          </cell>
          <cell r="Q123" t="str">
            <v>橙</v>
          </cell>
          <cell r="R123" t="str">
            <v>灰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B124" t="str">
            <v>ストッキング</v>
          </cell>
          <cell r="C124">
            <v>0</v>
          </cell>
          <cell r="D124" t="str">
            <v>青</v>
          </cell>
          <cell r="E124" t="str">
            <v>赤</v>
          </cell>
          <cell r="F124">
            <v>0</v>
          </cell>
          <cell r="G124" t="str">
            <v>緑</v>
          </cell>
          <cell r="H124" t="str">
            <v>灰</v>
          </cell>
          <cell r="I124">
            <v>0</v>
          </cell>
          <cell r="L124" t="str">
            <v>ストッキング</v>
          </cell>
          <cell r="M124">
            <v>0</v>
          </cell>
          <cell r="N124" t="str">
            <v>白</v>
          </cell>
          <cell r="O124" t="str">
            <v>赤</v>
          </cell>
          <cell r="P124">
            <v>0</v>
          </cell>
          <cell r="Q124" t="str">
            <v>橙</v>
          </cell>
          <cell r="R124" t="str">
            <v>灰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B125" t="str">
            <v>石川県代表 県大会第１位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L125" t="str">
            <v>石川県代表 県大会第２位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 t="str">
            <v>石川県代表 県大会第３位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B126" t="str">
            <v>私立星稜中学校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L126" t="str">
            <v>小松市立南部中学校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V126" t="str">
            <v>金沢市立西南部中学校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B127" t="str">
            <v>学校所在地</v>
          </cell>
          <cell r="C127">
            <v>0</v>
          </cell>
          <cell r="D127" t="str">
            <v>石川県金沢市小坂町南２０６番地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 t="str">
            <v>学校所在地</v>
          </cell>
          <cell r="M127">
            <v>0</v>
          </cell>
          <cell r="N127" t="str">
            <v>石川県小松市島町ヌ43番地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V127" t="str">
            <v>学校所在地</v>
          </cell>
          <cell r="W127">
            <v>0</v>
          </cell>
          <cell r="X127" t="str">
            <v>金沢市新保本１丁目１４９番地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B128" t="str">
            <v>監督</v>
          </cell>
          <cell r="C128">
            <v>0</v>
          </cell>
          <cell r="D128" t="str">
            <v>河合 伸幸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L128" t="str">
            <v>監督</v>
          </cell>
          <cell r="M128">
            <v>0</v>
          </cell>
          <cell r="N128" t="str">
            <v>香林 一央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 t="str">
            <v>監督</v>
          </cell>
          <cell r="W128">
            <v>0</v>
          </cell>
          <cell r="X128" t="str">
            <v>千木 良介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B129" t="str">
            <v>コーチ</v>
          </cell>
          <cell r="C129">
            <v>0</v>
          </cell>
          <cell r="D129" t="str">
            <v>小倉 朋也</v>
          </cell>
          <cell r="E129">
            <v>0</v>
          </cell>
          <cell r="F129">
            <v>0</v>
          </cell>
          <cell r="G129">
            <v>0</v>
          </cell>
          <cell r="H129" t="str">
            <v>(承認)</v>
          </cell>
          <cell r="I129">
            <v>0</v>
          </cell>
          <cell r="L129" t="str">
            <v>コーチ</v>
          </cell>
          <cell r="M129">
            <v>0</v>
          </cell>
          <cell r="N129" t="str">
            <v>水口 昌彦</v>
          </cell>
          <cell r="O129">
            <v>0</v>
          </cell>
          <cell r="P129">
            <v>0</v>
          </cell>
          <cell r="Q129">
            <v>0</v>
          </cell>
          <cell r="R129" t="str">
            <v>(承認)</v>
          </cell>
          <cell r="S129">
            <v>0</v>
          </cell>
          <cell r="V129" t="str">
            <v>コーチ</v>
          </cell>
          <cell r="W129">
            <v>0</v>
          </cell>
          <cell r="X129" t="str">
            <v>木村 奈緒子</v>
          </cell>
          <cell r="Y129">
            <v>0</v>
          </cell>
          <cell r="Z129">
            <v>0</v>
          </cell>
          <cell r="AA129">
            <v>0</v>
          </cell>
          <cell r="AB129" t="str">
            <v>(教員)</v>
          </cell>
          <cell r="AC129">
            <v>0</v>
          </cell>
        </row>
        <row r="130">
          <cell r="B130" t="str">
            <v>マネージャー</v>
          </cell>
          <cell r="C130">
            <v>0</v>
          </cell>
          <cell r="D130" t="str">
            <v>伊藤 累</v>
          </cell>
          <cell r="E130">
            <v>0</v>
          </cell>
          <cell r="F130">
            <v>0</v>
          </cell>
          <cell r="G130">
            <v>0</v>
          </cell>
          <cell r="H130" t="str">
            <v>(教員)</v>
          </cell>
          <cell r="I130">
            <v>0</v>
          </cell>
          <cell r="L130" t="str">
            <v>マネージャー</v>
          </cell>
          <cell r="M130">
            <v>0</v>
          </cell>
          <cell r="N130" t="str">
            <v>小田 夏稀</v>
          </cell>
          <cell r="O130">
            <v>0</v>
          </cell>
          <cell r="P130">
            <v>0</v>
          </cell>
          <cell r="Q130">
            <v>0</v>
          </cell>
          <cell r="R130" t="str">
            <v>(生徒)</v>
          </cell>
          <cell r="S130">
            <v>0</v>
          </cell>
          <cell r="V130" t="str">
            <v>マネージャー</v>
          </cell>
          <cell r="W130">
            <v>0</v>
          </cell>
          <cell r="X130" t="str">
            <v>中越 達哉</v>
          </cell>
          <cell r="Y130">
            <v>0</v>
          </cell>
          <cell r="Z130">
            <v>0</v>
          </cell>
          <cell r="AA130">
            <v>0</v>
          </cell>
          <cell r="AB130" t="str">
            <v>(生徒)</v>
          </cell>
          <cell r="AC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A132" t="str">
            <v>先発</v>
          </cell>
          <cell r="B132" t="str">
            <v>番号</v>
          </cell>
          <cell r="C132" t="str">
            <v>位置</v>
          </cell>
          <cell r="D132" t="str">
            <v>氏名</v>
          </cell>
          <cell r="E132">
            <v>0</v>
          </cell>
          <cell r="F132" t="str">
            <v>ふりがな</v>
          </cell>
          <cell r="G132">
            <v>0</v>
          </cell>
          <cell r="H132">
            <v>0</v>
          </cell>
          <cell r="I132" t="str">
            <v>学年</v>
          </cell>
          <cell r="K132" t="str">
            <v>先発</v>
          </cell>
          <cell r="L132" t="str">
            <v>番号</v>
          </cell>
          <cell r="M132" t="str">
            <v>位置</v>
          </cell>
          <cell r="N132" t="str">
            <v>氏名</v>
          </cell>
          <cell r="O132">
            <v>0</v>
          </cell>
          <cell r="P132" t="str">
            <v>ふりがな</v>
          </cell>
          <cell r="Q132">
            <v>0</v>
          </cell>
          <cell r="R132">
            <v>0</v>
          </cell>
          <cell r="S132" t="str">
            <v>学年</v>
          </cell>
          <cell r="U132" t="str">
            <v>先発</v>
          </cell>
          <cell r="V132" t="str">
            <v>番号</v>
          </cell>
          <cell r="W132" t="str">
            <v>位置</v>
          </cell>
          <cell r="X132" t="str">
            <v>氏名</v>
          </cell>
          <cell r="Y132">
            <v>0</v>
          </cell>
          <cell r="Z132" t="str">
            <v>ふりがな</v>
          </cell>
          <cell r="AA132">
            <v>0</v>
          </cell>
          <cell r="AB132">
            <v>0</v>
          </cell>
          <cell r="AC132" t="str">
            <v>学年</v>
          </cell>
        </row>
        <row r="133">
          <cell r="A133">
            <v>0</v>
          </cell>
          <cell r="B133">
            <v>1</v>
          </cell>
          <cell r="C133" t="str">
            <v>GK</v>
          </cell>
          <cell r="D133" t="str">
            <v>高木 優輔</v>
          </cell>
          <cell r="E133">
            <v>0</v>
          </cell>
          <cell r="F133" t="str">
            <v>たかぎ ゆうすけ</v>
          </cell>
          <cell r="G133">
            <v>0</v>
          </cell>
          <cell r="H133">
            <v>0</v>
          </cell>
          <cell r="I133">
            <v>3</v>
          </cell>
          <cell r="K133">
            <v>0</v>
          </cell>
          <cell r="L133">
            <v>1</v>
          </cell>
          <cell r="M133" t="str">
            <v>GK</v>
          </cell>
          <cell r="N133" t="str">
            <v>宮本 碧</v>
          </cell>
          <cell r="O133">
            <v>0</v>
          </cell>
          <cell r="P133" t="str">
            <v>みやもと あおい</v>
          </cell>
          <cell r="Q133">
            <v>0</v>
          </cell>
          <cell r="R133">
            <v>0</v>
          </cell>
          <cell r="S133">
            <v>3</v>
          </cell>
          <cell r="U133">
            <v>0</v>
          </cell>
          <cell r="V133">
            <v>1</v>
          </cell>
          <cell r="W133" t="str">
            <v>GK</v>
          </cell>
          <cell r="X133" t="str">
            <v>廣瀬 統暉</v>
          </cell>
          <cell r="Y133">
            <v>0</v>
          </cell>
          <cell r="Z133" t="str">
            <v>ひろせ とうき</v>
          </cell>
          <cell r="AA133">
            <v>0</v>
          </cell>
          <cell r="AB133">
            <v>0</v>
          </cell>
          <cell r="AC133">
            <v>3</v>
          </cell>
        </row>
        <row r="134">
          <cell r="A134">
            <v>0</v>
          </cell>
          <cell r="B134">
            <v>2</v>
          </cell>
          <cell r="C134" t="str">
            <v>DF</v>
          </cell>
          <cell r="D134" t="str">
            <v>大海 仁嗣</v>
          </cell>
          <cell r="E134">
            <v>0</v>
          </cell>
          <cell r="F134" t="str">
            <v>おおうみ まさし</v>
          </cell>
          <cell r="G134">
            <v>0</v>
          </cell>
          <cell r="H134">
            <v>0</v>
          </cell>
          <cell r="I134">
            <v>3</v>
          </cell>
          <cell r="K134">
            <v>0</v>
          </cell>
          <cell r="L134">
            <v>2</v>
          </cell>
          <cell r="M134" t="str">
            <v>DF</v>
          </cell>
          <cell r="N134" t="str">
            <v>吉田 愛</v>
          </cell>
          <cell r="O134">
            <v>0</v>
          </cell>
          <cell r="P134" t="str">
            <v>よした ちかし</v>
          </cell>
          <cell r="Q134">
            <v>0</v>
          </cell>
          <cell r="R134">
            <v>0</v>
          </cell>
          <cell r="S134">
            <v>3</v>
          </cell>
          <cell r="U134">
            <v>0</v>
          </cell>
          <cell r="V134">
            <v>2</v>
          </cell>
          <cell r="W134" t="str">
            <v>DF</v>
          </cell>
          <cell r="X134" t="str">
            <v>中浦 俊貴</v>
          </cell>
          <cell r="Y134">
            <v>0</v>
          </cell>
          <cell r="Z134" t="str">
            <v>なかうら としき</v>
          </cell>
          <cell r="AA134">
            <v>0</v>
          </cell>
          <cell r="AB134">
            <v>0</v>
          </cell>
          <cell r="AC134">
            <v>3</v>
          </cell>
        </row>
        <row r="135">
          <cell r="A135">
            <v>0</v>
          </cell>
          <cell r="B135">
            <v>3</v>
          </cell>
          <cell r="C135" t="str">
            <v>DF</v>
          </cell>
          <cell r="D135" t="str">
            <v>坂田 秀晃</v>
          </cell>
          <cell r="E135">
            <v>0</v>
          </cell>
          <cell r="F135" t="str">
            <v>さかた ひであき</v>
          </cell>
          <cell r="G135">
            <v>0</v>
          </cell>
          <cell r="H135">
            <v>0</v>
          </cell>
          <cell r="I135">
            <v>3</v>
          </cell>
          <cell r="K135">
            <v>0</v>
          </cell>
          <cell r="L135">
            <v>3</v>
          </cell>
          <cell r="M135" t="str">
            <v>DF</v>
          </cell>
          <cell r="N135" t="str">
            <v>嶋野 虎次郎</v>
          </cell>
          <cell r="O135">
            <v>0</v>
          </cell>
          <cell r="P135" t="str">
            <v>しまの こじろう</v>
          </cell>
          <cell r="Q135">
            <v>0</v>
          </cell>
          <cell r="R135">
            <v>0</v>
          </cell>
          <cell r="S135">
            <v>3</v>
          </cell>
          <cell r="U135">
            <v>0</v>
          </cell>
          <cell r="V135">
            <v>3</v>
          </cell>
          <cell r="W135" t="str">
            <v>DF</v>
          </cell>
          <cell r="X135" t="str">
            <v>中林 成貴</v>
          </cell>
          <cell r="Y135">
            <v>0</v>
          </cell>
          <cell r="Z135" t="str">
            <v>なかばやし なるき</v>
          </cell>
          <cell r="AA135">
            <v>0</v>
          </cell>
          <cell r="AB135">
            <v>0</v>
          </cell>
          <cell r="AC135">
            <v>3</v>
          </cell>
        </row>
        <row r="136">
          <cell r="A136">
            <v>0</v>
          </cell>
          <cell r="B136">
            <v>4</v>
          </cell>
          <cell r="C136" t="str">
            <v>MF</v>
          </cell>
          <cell r="D136" t="str">
            <v>宇野 政宗</v>
          </cell>
          <cell r="E136">
            <v>0</v>
          </cell>
          <cell r="F136" t="str">
            <v>うの まさむね</v>
          </cell>
          <cell r="G136">
            <v>0</v>
          </cell>
          <cell r="H136">
            <v>0</v>
          </cell>
          <cell r="I136">
            <v>3</v>
          </cell>
          <cell r="K136">
            <v>0</v>
          </cell>
          <cell r="L136">
            <v>4</v>
          </cell>
          <cell r="M136" t="str">
            <v>DF</v>
          </cell>
          <cell r="N136" t="str">
            <v>玉田 大</v>
          </cell>
          <cell r="O136">
            <v>0</v>
          </cell>
          <cell r="P136" t="str">
            <v>たまだ はじめ</v>
          </cell>
          <cell r="Q136">
            <v>0</v>
          </cell>
          <cell r="R136">
            <v>0</v>
          </cell>
          <cell r="S136">
            <v>3</v>
          </cell>
          <cell r="U136">
            <v>0</v>
          </cell>
          <cell r="V136">
            <v>4</v>
          </cell>
          <cell r="W136" t="str">
            <v>DF</v>
          </cell>
          <cell r="X136" t="str">
            <v>清造 大翔</v>
          </cell>
          <cell r="Y136">
            <v>0</v>
          </cell>
          <cell r="Z136" t="str">
            <v>せいぞう ひろと</v>
          </cell>
          <cell r="AA136">
            <v>0</v>
          </cell>
          <cell r="AB136">
            <v>0</v>
          </cell>
          <cell r="AC136">
            <v>3</v>
          </cell>
        </row>
        <row r="137">
          <cell r="A137">
            <v>0</v>
          </cell>
          <cell r="B137">
            <v>5</v>
          </cell>
          <cell r="C137" t="str">
            <v>DF</v>
          </cell>
          <cell r="D137" t="str">
            <v>上田 凌太朗</v>
          </cell>
          <cell r="E137">
            <v>0</v>
          </cell>
          <cell r="F137" t="str">
            <v>うえだ りょうたろう</v>
          </cell>
          <cell r="G137">
            <v>0</v>
          </cell>
          <cell r="H137">
            <v>0</v>
          </cell>
          <cell r="I137">
            <v>3</v>
          </cell>
          <cell r="K137">
            <v>0</v>
          </cell>
          <cell r="L137">
            <v>5</v>
          </cell>
          <cell r="M137" t="str">
            <v>DF</v>
          </cell>
          <cell r="N137" t="str">
            <v>北村 和輝</v>
          </cell>
          <cell r="O137">
            <v>0</v>
          </cell>
          <cell r="P137" t="str">
            <v>きたむら かずき</v>
          </cell>
          <cell r="Q137">
            <v>0</v>
          </cell>
          <cell r="R137">
            <v>0</v>
          </cell>
          <cell r="S137">
            <v>3</v>
          </cell>
          <cell r="U137">
            <v>0</v>
          </cell>
          <cell r="V137">
            <v>5</v>
          </cell>
          <cell r="W137" t="str">
            <v>MF</v>
          </cell>
          <cell r="X137" t="str">
            <v>覺間 亮</v>
          </cell>
          <cell r="Y137">
            <v>0</v>
          </cell>
          <cell r="Z137" t="str">
            <v>かくま りょう</v>
          </cell>
          <cell r="AA137">
            <v>0</v>
          </cell>
          <cell r="AB137">
            <v>0</v>
          </cell>
          <cell r="AC137">
            <v>3</v>
          </cell>
        </row>
        <row r="138">
          <cell r="A138">
            <v>0</v>
          </cell>
          <cell r="B138">
            <v>6</v>
          </cell>
          <cell r="C138" t="str">
            <v>MF</v>
          </cell>
          <cell r="D138" t="str">
            <v>敷田 唯</v>
          </cell>
          <cell r="E138">
            <v>0</v>
          </cell>
          <cell r="F138" t="str">
            <v>しきだ ゆい</v>
          </cell>
          <cell r="G138">
            <v>0</v>
          </cell>
          <cell r="H138">
            <v>0</v>
          </cell>
          <cell r="I138">
            <v>2</v>
          </cell>
          <cell r="K138">
            <v>0</v>
          </cell>
          <cell r="L138">
            <v>6</v>
          </cell>
          <cell r="M138" t="str">
            <v>MF</v>
          </cell>
          <cell r="N138" t="str">
            <v>濱岡 寛太郎</v>
          </cell>
          <cell r="O138">
            <v>0</v>
          </cell>
          <cell r="P138" t="str">
            <v>はまおか かんたろう</v>
          </cell>
          <cell r="Q138">
            <v>0</v>
          </cell>
          <cell r="R138">
            <v>0</v>
          </cell>
          <cell r="S138">
            <v>3</v>
          </cell>
          <cell r="U138">
            <v>0</v>
          </cell>
          <cell r="V138">
            <v>6</v>
          </cell>
          <cell r="W138" t="str">
            <v>MF</v>
          </cell>
          <cell r="X138" t="str">
            <v>藤岡 諒太</v>
          </cell>
          <cell r="Y138">
            <v>0</v>
          </cell>
          <cell r="Z138" t="str">
            <v>ふじおか りょうた</v>
          </cell>
          <cell r="AA138">
            <v>0</v>
          </cell>
          <cell r="AB138">
            <v>0</v>
          </cell>
          <cell r="AC138">
            <v>3</v>
          </cell>
        </row>
        <row r="139">
          <cell r="A139">
            <v>0</v>
          </cell>
          <cell r="B139">
            <v>7</v>
          </cell>
          <cell r="C139" t="str">
            <v>MF</v>
          </cell>
          <cell r="D139" t="str">
            <v>川崎 聖矢</v>
          </cell>
          <cell r="E139">
            <v>0</v>
          </cell>
          <cell r="F139" t="str">
            <v>かわさき せいや</v>
          </cell>
          <cell r="G139">
            <v>0</v>
          </cell>
          <cell r="H139">
            <v>0</v>
          </cell>
          <cell r="I139">
            <v>3</v>
          </cell>
          <cell r="K139">
            <v>0</v>
          </cell>
          <cell r="L139">
            <v>7</v>
          </cell>
          <cell r="M139" t="str">
            <v>MF</v>
          </cell>
          <cell r="N139" t="str">
            <v>尾留川 大河</v>
          </cell>
          <cell r="O139">
            <v>0</v>
          </cell>
          <cell r="P139" t="str">
            <v>びるかわ たいが</v>
          </cell>
          <cell r="Q139">
            <v>0</v>
          </cell>
          <cell r="R139">
            <v>0</v>
          </cell>
          <cell r="S139">
            <v>3</v>
          </cell>
          <cell r="U139">
            <v>0</v>
          </cell>
          <cell r="V139">
            <v>7</v>
          </cell>
          <cell r="W139" t="str">
            <v>MF</v>
          </cell>
          <cell r="X139" t="str">
            <v>荒磯 賢史</v>
          </cell>
          <cell r="Y139">
            <v>0</v>
          </cell>
          <cell r="Z139" t="str">
            <v>あらいそ けんし</v>
          </cell>
          <cell r="AA139">
            <v>0</v>
          </cell>
          <cell r="AB139">
            <v>0</v>
          </cell>
          <cell r="AC139">
            <v>3</v>
          </cell>
        </row>
        <row r="140">
          <cell r="A140">
            <v>0</v>
          </cell>
          <cell r="B140">
            <v>8</v>
          </cell>
          <cell r="C140" t="str">
            <v>FW</v>
          </cell>
          <cell r="D140" t="str">
            <v>後藤 秀騎</v>
          </cell>
          <cell r="E140">
            <v>0</v>
          </cell>
          <cell r="F140" t="str">
            <v>ごとう しゅうき</v>
          </cell>
          <cell r="G140">
            <v>0</v>
          </cell>
          <cell r="H140">
            <v>0</v>
          </cell>
          <cell r="I140">
            <v>3</v>
          </cell>
          <cell r="K140">
            <v>0</v>
          </cell>
          <cell r="L140">
            <v>8</v>
          </cell>
          <cell r="M140" t="str">
            <v>FW</v>
          </cell>
          <cell r="N140" t="str">
            <v>西出 磨生</v>
          </cell>
          <cell r="O140">
            <v>0</v>
          </cell>
          <cell r="P140" t="str">
            <v>にしで まお</v>
          </cell>
          <cell r="Q140">
            <v>0</v>
          </cell>
          <cell r="R140">
            <v>0</v>
          </cell>
          <cell r="S140">
            <v>3</v>
          </cell>
          <cell r="U140">
            <v>0</v>
          </cell>
          <cell r="V140">
            <v>8</v>
          </cell>
          <cell r="W140" t="str">
            <v>MF</v>
          </cell>
          <cell r="X140" t="str">
            <v>青森 柊哉</v>
          </cell>
          <cell r="Y140">
            <v>0</v>
          </cell>
          <cell r="Z140" t="str">
            <v>あおもり とうや</v>
          </cell>
          <cell r="AA140">
            <v>0</v>
          </cell>
          <cell r="AB140">
            <v>0</v>
          </cell>
          <cell r="AC140">
            <v>3</v>
          </cell>
        </row>
        <row r="141">
          <cell r="A141">
            <v>0</v>
          </cell>
          <cell r="B141">
            <v>9</v>
          </cell>
          <cell r="C141" t="str">
            <v>MF</v>
          </cell>
          <cell r="D141" t="str">
            <v>竹森 萌</v>
          </cell>
          <cell r="E141">
            <v>0</v>
          </cell>
          <cell r="F141" t="str">
            <v>たけもり はじめ</v>
          </cell>
          <cell r="G141">
            <v>0</v>
          </cell>
          <cell r="H141">
            <v>0</v>
          </cell>
          <cell r="I141">
            <v>3</v>
          </cell>
          <cell r="K141">
            <v>0</v>
          </cell>
          <cell r="L141">
            <v>9</v>
          </cell>
          <cell r="M141" t="str">
            <v>MF</v>
          </cell>
          <cell r="N141" t="str">
            <v>長河 翔大</v>
          </cell>
          <cell r="O141">
            <v>0</v>
          </cell>
          <cell r="P141" t="str">
            <v>ながかわ しょうた</v>
          </cell>
          <cell r="Q141">
            <v>0</v>
          </cell>
          <cell r="R141">
            <v>0</v>
          </cell>
          <cell r="S141">
            <v>3</v>
          </cell>
          <cell r="U141">
            <v>0</v>
          </cell>
          <cell r="V141">
            <v>9</v>
          </cell>
          <cell r="W141" t="str">
            <v>MF</v>
          </cell>
          <cell r="X141" t="str">
            <v>溝畠 正太郎</v>
          </cell>
          <cell r="Y141">
            <v>0</v>
          </cell>
          <cell r="Z141" t="str">
            <v>みぞはた しょうたろう</v>
          </cell>
          <cell r="AA141">
            <v>0</v>
          </cell>
          <cell r="AB141">
            <v>0</v>
          </cell>
          <cell r="AC141">
            <v>3</v>
          </cell>
        </row>
        <row r="142">
          <cell r="A142">
            <v>0</v>
          </cell>
          <cell r="B142">
            <v>10</v>
          </cell>
          <cell r="C142" t="str">
            <v>FW</v>
          </cell>
          <cell r="D142" t="str">
            <v>原田 光丸</v>
          </cell>
          <cell r="E142">
            <v>0</v>
          </cell>
          <cell r="F142" t="str">
            <v>はらだ みつまる</v>
          </cell>
          <cell r="G142">
            <v>0</v>
          </cell>
          <cell r="H142">
            <v>0</v>
          </cell>
          <cell r="I142">
            <v>3</v>
          </cell>
          <cell r="K142">
            <v>0</v>
          </cell>
          <cell r="L142">
            <v>10</v>
          </cell>
          <cell r="M142" t="str">
            <v>DF</v>
          </cell>
          <cell r="N142" t="str">
            <v>山本 澪</v>
          </cell>
          <cell r="O142">
            <v>0</v>
          </cell>
          <cell r="P142" t="str">
            <v>やまもと れい</v>
          </cell>
          <cell r="Q142">
            <v>0</v>
          </cell>
          <cell r="R142">
            <v>0</v>
          </cell>
          <cell r="S142">
            <v>3</v>
          </cell>
          <cell r="U142">
            <v>0</v>
          </cell>
          <cell r="V142">
            <v>10</v>
          </cell>
          <cell r="W142" t="str">
            <v>MF</v>
          </cell>
          <cell r="X142" t="str">
            <v>南 隼人</v>
          </cell>
          <cell r="Y142">
            <v>0</v>
          </cell>
          <cell r="Z142" t="str">
            <v>みなみ はやと</v>
          </cell>
          <cell r="AA142">
            <v>0</v>
          </cell>
          <cell r="AB142">
            <v>0</v>
          </cell>
          <cell r="AC142">
            <v>3</v>
          </cell>
        </row>
        <row r="143">
          <cell r="A143">
            <v>0</v>
          </cell>
          <cell r="B143">
            <v>11</v>
          </cell>
          <cell r="C143" t="str">
            <v>FW</v>
          </cell>
          <cell r="D143" t="str">
            <v>松尾 航平</v>
          </cell>
          <cell r="E143">
            <v>0</v>
          </cell>
          <cell r="F143" t="str">
            <v>まつお こうへい</v>
          </cell>
          <cell r="G143">
            <v>0</v>
          </cell>
          <cell r="H143">
            <v>0</v>
          </cell>
          <cell r="I143">
            <v>3</v>
          </cell>
          <cell r="K143">
            <v>0</v>
          </cell>
          <cell r="L143">
            <v>11</v>
          </cell>
          <cell r="M143" t="str">
            <v>FW</v>
          </cell>
          <cell r="N143" t="str">
            <v>北原 隆矢</v>
          </cell>
          <cell r="O143">
            <v>0</v>
          </cell>
          <cell r="P143" t="str">
            <v>きたはら りゅうや</v>
          </cell>
          <cell r="Q143">
            <v>0</v>
          </cell>
          <cell r="R143">
            <v>0</v>
          </cell>
          <cell r="S143">
            <v>3</v>
          </cell>
          <cell r="U143">
            <v>0</v>
          </cell>
          <cell r="V143">
            <v>11</v>
          </cell>
          <cell r="W143" t="str">
            <v>FW</v>
          </cell>
          <cell r="X143" t="str">
            <v>坂本 侑弥</v>
          </cell>
          <cell r="Y143">
            <v>0</v>
          </cell>
          <cell r="Z143" t="str">
            <v>さかもと ゆうや</v>
          </cell>
          <cell r="AA143">
            <v>0</v>
          </cell>
          <cell r="AB143">
            <v>0</v>
          </cell>
          <cell r="AC143">
            <v>3</v>
          </cell>
        </row>
        <row r="144">
          <cell r="A144">
            <v>0</v>
          </cell>
          <cell r="B144">
            <v>12</v>
          </cell>
          <cell r="C144" t="str">
            <v>MF</v>
          </cell>
          <cell r="D144" t="str">
            <v>木挽 航</v>
          </cell>
          <cell r="E144">
            <v>0</v>
          </cell>
          <cell r="F144" t="str">
            <v>こびき わたる</v>
          </cell>
          <cell r="G144">
            <v>0</v>
          </cell>
          <cell r="H144">
            <v>0</v>
          </cell>
          <cell r="I144">
            <v>3</v>
          </cell>
          <cell r="K144">
            <v>0</v>
          </cell>
          <cell r="L144">
            <v>12</v>
          </cell>
          <cell r="M144" t="str">
            <v>MF</v>
          </cell>
          <cell r="N144" t="str">
            <v>大森 道也</v>
          </cell>
          <cell r="O144">
            <v>0</v>
          </cell>
          <cell r="P144" t="str">
            <v>おおもり みちや</v>
          </cell>
          <cell r="Q144">
            <v>0</v>
          </cell>
          <cell r="R144">
            <v>0</v>
          </cell>
          <cell r="S144">
            <v>3</v>
          </cell>
          <cell r="U144">
            <v>0</v>
          </cell>
          <cell r="V144">
            <v>12</v>
          </cell>
          <cell r="W144" t="str">
            <v>DF</v>
          </cell>
          <cell r="X144" t="str">
            <v>大矢 恭輔</v>
          </cell>
          <cell r="Y144">
            <v>0</v>
          </cell>
          <cell r="Z144" t="str">
            <v>おおや きょうすけ</v>
          </cell>
          <cell r="AA144">
            <v>0</v>
          </cell>
          <cell r="AB144">
            <v>0</v>
          </cell>
          <cell r="AC144">
            <v>3</v>
          </cell>
        </row>
        <row r="145">
          <cell r="A145">
            <v>0</v>
          </cell>
          <cell r="B145">
            <v>13</v>
          </cell>
          <cell r="C145" t="str">
            <v>DF</v>
          </cell>
          <cell r="D145" t="str">
            <v>西尾 輝陽</v>
          </cell>
          <cell r="E145">
            <v>0</v>
          </cell>
          <cell r="F145" t="str">
            <v>にしお あさひ</v>
          </cell>
          <cell r="G145">
            <v>0</v>
          </cell>
          <cell r="H145">
            <v>0</v>
          </cell>
          <cell r="I145">
            <v>3</v>
          </cell>
          <cell r="K145">
            <v>0</v>
          </cell>
          <cell r="L145">
            <v>13</v>
          </cell>
          <cell r="M145" t="str">
            <v>FW</v>
          </cell>
          <cell r="N145" t="str">
            <v>高島 崚</v>
          </cell>
          <cell r="O145">
            <v>0</v>
          </cell>
          <cell r="P145" t="str">
            <v>たかしま りょう</v>
          </cell>
          <cell r="Q145">
            <v>0</v>
          </cell>
          <cell r="R145">
            <v>0</v>
          </cell>
          <cell r="S145">
            <v>3</v>
          </cell>
          <cell r="U145">
            <v>0</v>
          </cell>
          <cell r="V145">
            <v>13</v>
          </cell>
          <cell r="W145" t="str">
            <v>DF</v>
          </cell>
          <cell r="X145" t="str">
            <v>森田 岳斗</v>
          </cell>
          <cell r="Y145">
            <v>0</v>
          </cell>
          <cell r="Z145" t="str">
            <v>もりた やまと</v>
          </cell>
          <cell r="AA145">
            <v>0</v>
          </cell>
          <cell r="AB145">
            <v>0</v>
          </cell>
          <cell r="AC145">
            <v>3</v>
          </cell>
        </row>
        <row r="146">
          <cell r="A146">
            <v>0</v>
          </cell>
          <cell r="B146">
            <v>14</v>
          </cell>
          <cell r="C146" t="str">
            <v>MF</v>
          </cell>
          <cell r="D146" t="str">
            <v>長田 大樹</v>
          </cell>
          <cell r="E146">
            <v>0</v>
          </cell>
          <cell r="F146" t="str">
            <v>ながた だいき</v>
          </cell>
          <cell r="G146">
            <v>0</v>
          </cell>
          <cell r="H146">
            <v>0</v>
          </cell>
          <cell r="I146">
            <v>2</v>
          </cell>
          <cell r="K146">
            <v>0</v>
          </cell>
          <cell r="L146">
            <v>14</v>
          </cell>
          <cell r="M146" t="str">
            <v>MF</v>
          </cell>
          <cell r="N146" t="str">
            <v>高橋 五郎</v>
          </cell>
          <cell r="O146">
            <v>0</v>
          </cell>
          <cell r="P146" t="str">
            <v>たかはし ごろう</v>
          </cell>
          <cell r="Q146">
            <v>0</v>
          </cell>
          <cell r="R146">
            <v>0</v>
          </cell>
          <cell r="S146">
            <v>2</v>
          </cell>
          <cell r="U146">
            <v>0</v>
          </cell>
          <cell r="V146">
            <v>14</v>
          </cell>
          <cell r="W146" t="str">
            <v>FW</v>
          </cell>
          <cell r="X146" t="str">
            <v>鍋島 矢宏</v>
          </cell>
          <cell r="Y146">
            <v>0</v>
          </cell>
          <cell r="Z146" t="str">
            <v>なべしま やひろ</v>
          </cell>
          <cell r="AA146">
            <v>0</v>
          </cell>
          <cell r="AB146">
            <v>0</v>
          </cell>
          <cell r="AC146">
            <v>3</v>
          </cell>
        </row>
        <row r="147">
          <cell r="A147">
            <v>0</v>
          </cell>
          <cell r="B147">
            <v>15</v>
          </cell>
          <cell r="C147" t="str">
            <v>DF</v>
          </cell>
          <cell r="D147" t="str">
            <v>五島 魁大</v>
          </cell>
          <cell r="E147">
            <v>0</v>
          </cell>
          <cell r="F147" t="str">
            <v>ごしま かいと</v>
          </cell>
          <cell r="G147">
            <v>0</v>
          </cell>
          <cell r="H147">
            <v>0</v>
          </cell>
          <cell r="I147">
            <v>2</v>
          </cell>
          <cell r="K147">
            <v>0</v>
          </cell>
          <cell r="L147">
            <v>15</v>
          </cell>
          <cell r="M147" t="str">
            <v>FW</v>
          </cell>
          <cell r="N147" t="str">
            <v>山本 忍</v>
          </cell>
          <cell r="O147">
            <v>0</v>
          </cell>
          <cell r="P147" t="str">
            <v>やまもと じん</v>
          </cell>
          <cell r="Q147">
            <v>0</v>
          </cell>
          <cell r="R147">
            <v>0</v>
          </cell>
          <cell r="S147">
            <v>1</v>
          </cell>
          <cell r="U147">
            <v>0</v>
          </cell>
          <cell r="V147">
            <v>15</v>
          </cell>
          <cell r="W147" t="str">
            <v>MF</v>
          </cell>
          <cell r="X147" t="str">
            <v>松本 直樹</v>
          </cell>
          <cell r="Y147">
            <v>0</v>
          </cell>
          <cell r="Z147" t="str">
            <v>まつもと なおき</v>
          </cell>
          <cell r="AA147">
            <v>0</v>
          </cell>
          <cell r="AB147">
            <v>0</v>
          </cell>
          <cell r="AC147">
            <v>3</v>
          </cell>
        </row>
        <row r="148">
          <cell r="A148">
            <v>0</v>
          </cell>
          <cell r="B148">
            <v>16</v>
          </cell>
          <cell r="C148" t="str">
            <v>MF</v>
          </cell>
          <cell r="D148" t="str">
            <v>河村 侑輝</v>
          </cell>
          <cell r="E148">
            <v>0</v>
          </cell>
          <cell r="F148" t="str">
            <v>かわむら ゆうき</v>
          </cell>
          <cell r="G148">
            <v>0</v>
          </cell>
          <cell r="H148">
            <v>0</v>
          </cell>
          <cell r="I148">
            <v>2</v>
          </cell>
          <cell r="K148">
            <v>0</v>
          </cell>
          <cell r="L148">
            <v>16</v>
          </cell>
          <cell r="M148" t="str">
            <v>MF</v>
          </cell>
          <cell r="N148" t="str">
            <v>北村 圭梧</v>
          </cell>
          <cell r="O148">
            <v>0</v>
          </cell>
          <cell r="P148" t="str">
            <v>きたむら けいご</v>
          </cell>
          <cell r="Q148">
            <v>0</v>
          </cell>
          <cell r="R148">
            <v>0</v>
          </cell>
          <cell r="S148">
            <v>2</v>
          </cell>
          <cell r="U148">
            <v>0</v>
          </cell>
          <cell r="V148">
            <v>16</v>
          </cell>
          <cell r="W148" t="str">
            <v>GK</v>
          </cell>
          <cell r="X148" t="str">
            <v>松田 大雅</v>
          </cell>
          <cell r="Y148">
            <v>0</v>
          </cell>
          <cell r="Z148" t="str">
            <v>まつだ たいが</v>
          </cell>
          <cell r="AA148">
            <v>0</v>
          </cell>
          <cell r="AB148">
            <v>0</v>
          </cell>
          <cell r="AC148">
            <v>3</v>
          </cell>
        </row>
        <row r="149">
          <cell r="A149">
            <v>0</v>
          </cell>
          <cell r="B149">
            <v>17</v>
          </cell>
          <cell r="C149" t="str">
            <v>GK</v>
          </cell>
          <cell r="D149" t="str">
            <v>表 瑠海</v>
          </cell>
          <cell r="E149">
            <v>0</v>
          </cell>
          <cell r="F149" t="str">
            <v>おもて るか</v>
          </cell>
          <cell r="G149">
            <v>0</v>
          </cell>
          <cell r="H149">
            <v>0</v>
          </cell>
          <cell r="I149">
            <v>2</v>
          </cell>
          <cell r="K149">
            <v>0</v>
          </cell>
          <cell r="L149">
            <v>17</v>
          </cell>
          <cell r="M149" t="str">
            <v>DF</v>
          </cell>
          <cell r="N149" t="str">
            <v>市坂 陽明</v>
          </cell>
          <cell r="O149">
            <v>0</v>
          </cell>
          <cell r="P149" t="str">
            <v>いちさか はるあき</v>
          </cell>
          <cell r="Q149">
            <v>0</v>
          </cell>
          <cell r="R149">
            <v>0</v>
          </cell>
          <cell r="S149">
            <v>2</v>
          </cell>
          <cell r="U149">
            <v>0</v>
          </cell>
          <cell r="V149">
            <v>17</v>
          </cell>
          <cell r="W149" t="str">
            <v>MF</v>
          </cell>
          <cell r="X149" t="str">
            <v>高出 逸平</v>
          </cell>
          <cell r="Y149">
            <v>0</v>
          </cell>
          <cell r="Z149" t="str">
            <v>たかで いっぺい</v>
          </cell>
          <cell r="AA149">
            <v>0</v>
          </cell>
          <cell r="AB149">
            <v>0</v>
          </cell>
          <cell r="AC149">
            <v>3</v>
          </cell>
        </row>
        <row r="150">
          <cell r="A150">
            <v>0</v>
          </cell>
          <cell r="B150">
            <v>18</v>
          </cell>
          <cell r="C150" t="str">
            <v>FW</v>
          </cell>
          <cell r="D150" t="str">
            <v>肥田 稜平</v>
          </cell>
          <cell r="E150">
            <v>0</v>
          </cell>
          <cell r="F150" t="str">
            <v>ひだ りょうへい</v>
          </cell>
          <cell r="G150">
            <v>0</v>
          </cell>
          <cell r="H150">
            <v>0</v>
          </cell>
          <cell r="I150">
            <v>2</v>
          </cell>
          <cell r="K150">
            <v>0</v>
          </cell>
          <cell r="L150">
            <v>18</v>
          </cell>
          <cell r="M150" t="str">
            <v>GK</v>
          </cell>
          <cell r="N150" t="str">
            <v>大桑 達成</v>
          </cell>
          <cell r="O150">
            <v>0</v>
          </cell>
          <cell r="P150" t="str">
            <v>おおくわ たつなり</v>
          </cell>
          <cell r="Q150">
            <v>0</v>
          </cell>
          <cell r="R150">
            <v>0</v>
          </cell>
          <cell r="S150">
            <v>3</v>
          </cell>
          <cell r="U150">
            <v>0</v>
          </cell>
          <cell r="V150">
            <v>18</v>
          </cell>
          <cell r="W150" t="str">
            <v>MF</v>
          </cell>
          <cell r="X150" t="str">
            <v>山本 海月</v>
          </cell>
          <cell r="Y150">
            <v>0</v>
          </cell>
          <cell r="Z150" t="str">
            <v>やまもと みずき</v>
          </cell>
          <cell r="AA150">
            <v>0</v>
          </cell>
          <cell r="AB150">
            <v>0</v>
          </cell>
          <cell r="AC150">
            <v>3</v>
          </cell>
        </row>
        <row r="152">
          <cell r="B152" t="str">
            <v>ユニフォーム</v>
          </cell>
          <cell r="C152">
            <v>0</v>
          </cell>
          <cell r="D152" t="str">
            <v>FP 正</v>
          </cell>
          <cell r="E152" t="str">
            <v>FP 副</v>
          </cell>
          <cell r="F152">
            <v>0</v>
          </cell>
          <cell r="G152" t="str">
            <v>GK 正</v>
          </cell>
          <cell r="H152" t="str">
            <v>GK 副</v>
          </cell>
          <cell r="I152">
            <v>0</v>
          </cell>
          <cell r="L152" t="str">
            <v>ユニフォーム</v>
          </cell>
          <cell r="M152">
            <v>0</v>
          </cell>
          <cell r="N152" t="str">
            <v>FP 正</v>
          </cell>
          <cell r="O152" t="str">
            <v>FP 副</v>
          </cell>
          <cell r="P152">
            <v>0</v>
          </cell>
          <cell r="Q152" t="str">
            <v>GK 正</v>
          </cell>
          <cell r="R152" t="str">
            <v>GK 副</v>
          </cell>
          <cell r="S152">
            <v>0</v>
          </cell>
          <cell r="V152" t="str">
            <v>ユニフォーム</v>
          </cell>
          <cell r="W152">
            <v>0</v>
          </cell>
          <cell r="X152" t="str">
            <v>FP 正</v>
          </cell>
          <cell r="Y152" t="str">
            <v>FP 副</v>
          </cell>
          <cell r="Z152">
            <v>0</v>
          </cell>
          <cell r="AA152" t="str">
            <v>GK 正</v>
          </cell>
          <cell r="AB152" t="str">
            <v>GK 副</v>
          </cell>
          <cell r="AC152">
            <v>0</v>
          </cell>
        </row>
        <row r="153">
          <cell r="B153" t="str">
            <v>シャツ</v>
          </cell>
          <cell r="C153">
            <v>0</v>
          </cell>
          <cell r="D153" t="str">
            <v>黄</v>
          </cell>
          <cell r="E153" t="str">
            <v>白</v>
          </cell>
          <cell r="F153">
            <v>0</v>
          </cell>
          <cell r="G153" t="str">
            <v>赤</v>
          </cell>
          <cell r="H153" t="str">
            <v>グレー</v>
          </cell>
          <cell r="I153">
            <v>0</v>
          </cell>
          <cell r="L153" t="str">
            <v>シャツ</v>
          </cell>
          <cell r="M153">
            <v>0</v>
          </cell>
          <cell r="N153" t="str">
            <v>赤</v>
          </cell>
          <cell r="O153" t="str">
            <v>白</v>
          </cell>
          <cell r="P153">
            <v>0</v>
          </cell>
          <cell r="Q153" t="str">
            <v>黄</v>
          </cell>
          <cell r="R153" t="str">
            <v>緑</v>
          </cell>
          <cell r="S153">
            <v>0</v>
          </cell>
          <cell r="V153" t="str">
            <v>シャツ</v>
          </cell>
          <cell r="W153">
            <v>0</v>
          </cell>
          <cell r="X153" t="str">
            <v>緑</v>
          </cell>
          <cell r="Y153" t="str">
            <v>白</v>
          </cell>
          <cell r="Z153">
            <v>0</v>
          </cell>
          <cell r="AA153" t="str">
            <v>赤</v>
          </cell>
          <cell r="AB153" t="str">
            <v>橙</v>
          </cell>
          <cell r="AC153">
            <v>0</v>
          </cell>
        </row>
        <row r="154">
          <cell r="B154" t="str">
            <v>パンツ</v>
          </cell>
          <cell r="C154">
            <v>0</v>
          </cell>
          <cell r="D154" t="str">
            <v>緑</v>
          </cell>
          <cell r="E154" t="str">
            <v>白</v>
          </cell>
          <cell r="F154">
            <v>0</v>
          </cell>
          <cell r="G154" t="str">
            <v>赤</v>
          </cell>
          <cell r="H154" t="str">
            <v>グレー</v>
          </cell>
          <cell r="I154">
            <v>0</v>
          </cell>
          <cell r="L154" t="str">
            <v>パンツ</v>
          </cell>
          <cell r="M154">
            <v>0</v>
          </cell>
          <cell r="N154" t="str">
            <v>赤</v>
          </cell>
          <cell r="O154" t="str">
            <v>白</v>
          </cell>
          <cell r="P154">
            <v>0</v>
          </cell>
          <cell r="Q154" t="str">
            <v>黄</v>
          </cell>
          <cell r="R154" t="str">
            <v>緑</v>
          </cell>
          <cell r="S154">
            <v>0</v>
          </cell>
          <cell r="V154" t="str">
            <v>パンツ</v>
          </cell>
          <cell r="W154">
            <v>0</v>
          </cell>
          <cell r="X154" t="str">
            <v>赤</v>
          </cell>
          <cell r="Y154" t="str">
            <v>白</v>
          </cell>
          <cell r="Z154">
            <v>0</v>
          </cell>
          <cell r="AA154" t="str">
            <v>灰</v>
          </cell>
          <cell r="AB154" t="str">
            <v>橙</v>
          </cell>
          <cell r="AC154">
            <v>0</v>
          </cell>
        </row>
        <row r="155">
          <cell r="B155" t="str">
            <v>ストッキング</v>
          </cell>
          <cell r="C155">
            <v>0</v>
          </cell>
          <cell r="D155" t="str">
            <v>黄</v>
          </cell>
          <cell r="E155" t="str">
            <v>白</v>
          </cell>
          <cell r="F155">
            <v>0</v>
          </cell>
          <cell r="G155" t="str">
            <v>赤</v>
          </cell>
          <cell r="H155" t="str">
            <v>グレー</v>
          </cell>
          <cell r="I155">
            <v>0</v>
          </cell>
          <cell r="L155" t="str">
            <v>ストッキング</v>
          </cell>
          <cell r="M155">
            <v>0</v>
          </cell>
          <cell r="N155" t="str">
            <v>赤</v>
          </cell>
          <cell r="O155" t="str">
            <v>白</v>
          </cell>
          <cell r="P155">
            <v>0</v>
          </cell>
          <cell r="Q155" t="str">
            <v>黄</v>
          </cell>
          <cell r="R155" t="str">
            <v>緑</v>
          </cell>
          <cell r="S155">
            <v>0</v>
          </cell>
          <cell r="V155" t="str">
            <v>ストッキング</v>
          </cell>
          <cell r="W155">
            <v>0</v>
          </cell>
          <cell r="X155" t="str">
            <v>黄</v>
          </cell>
          <cell r="Y155" t="str">
            <v>白</v>
          </cell>
          <cell r="Z155">
            <v>0</v>
          </cell>
          <cell r="AA155" t="str">
            <v>灰</v>
          </cell>
          <cell r="AB155" t="str">
            <v>橙</v>
          </cell>
          <cell r="AC1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2"/>
  <sheetViews>
    <sheetView showGridLines="0" tabSelected="1" workbookViewId="0">
      <selection activeCell="O30" sqref="O30"/>
    </sheetView>
  </sheetViews>
  <sheetFormatPr defaultColWidth="9" defaultRowHeight="13.5"/>
  <cols>
    <col min="1" max="1" width="2" style="68" customWidth="1"/>
    <col min="2" max="2" width="7.375" style="68" customWidth="1"/>
    <col min="3" max="3" width="10.25" style="68" bestFit="1" customWidth="1"/>
    <col min="4" max="5" width="9" style="68"/>
    <col min="6" max="6" width="18" style="68" customWidth="1"/>
    <col min="7" max="7" width="9" style="68"/>
    <col min="8" max="8" width="7.375" style="68" customWidth="1"/>
    <col min="9" max="9" width="10.25" style="68" bestFit="1" customWidth="1"/>
    <col min="10" max="10" width="10.125" style="68" bestFit="1" customWidth="1"/>
    <col min="11" max="11" width="12.75" style="68" bestFit="1" customWidth="1"/>
    <col min="12" max="12" width="18" style="68" customWidth="1"/>
    <col min="13" max="16384" width="9" style="68"/>
  </cols>
  <sheetData>
    <row r="1" spans="2:14" ht="14.25" thickBot="1">
      <c r="B1" s="68" t="s">
        <v>66</v>
      </c>
      <c r="H1" s="68" t="s">
        <v>67</v>
      </c>
    </row>
    <row r="2" spans="2:14" ht="14.25" thickBot="1">
      <c r="B2" s="13" t="s">
        <v>51</v>
      </c>
      <c r="C2" s="10" t="s">
        <v>41</v>
      </c>
      <c r="D2" s="70" t="s">
        <v>42</v>
      </c>
      <c r="E2" s="383" t="s">
        <v>43</v>
      </c>
      <c r="F2" s="384"/>
      <c r="H2" s="13" t="s">
        <v>51</v>
      </c>
      <c r="I2" s="10" t="s">
        <v>41</v>
      </c>
      <c r="J2" s="70" t="s">
        <v>42</v>
      </c>
      <c r="K2" s="383" t="s">
        <v>43</v>
      </c>
      <c r="L2" s="384"/>
    </row>
    <row r="3" spans="2:14" ht="14.25" thickTop="1">
      <c r="B3" s="44"/>
      <c r="C3" s="1" t="s">
        <v>18</v>
      </c>
      <c r="D3" s="2" t="str">
        <f t="shared" ref="D3:D20" si="0">E3</f>
        <v>金沢市</v>
      </c>
      <c r="E3" s="2" t="s">
        <v>38</v>
      </c>
      <c r="F3" s="3"/>
      <c r="H3" s="44"/>
      <c r="I3" s="1" t="s">
        <v>7</v>
      </c>
      <c r="J3" s="2" t="str">
        <f>K3</f>
        <v>小松市</v>
      </c>
      <c r="K3" s="2" t="s">
        <v>47</v>
      </c>
      <c r="L3" s="3"/>
      <c r="N3" s="67"/>
    </row>
    <row r="4" spans="2:14">
      <c r="B4" s="45"/>
      <c r="C4" s="4" t="s">
        <v>20</v>
      </c>
      <c r="D4" s="5" t="str">
        <f t="shared" si="0"/>
        <v>金沢市</v>
      </c>
      <c r="E4" s="5" t="s">
        <v>38</v>
      </c>
      <c r="F4" s="6"/>
      <c r="H4" s="45"/>
      <c r="I4" s="4" t="s">
        <v>9</v>
      </c>
      <c r="J4" s="5" t="str">
        <f>K4</f>
        <v>小松市</v>
      </c>
      <c r="K4" s="5" t="s">
        <v>47</v>
      </c>
      <c r="L4" s="6"/>
      <c r="N4" s="67"/>
    </row>
    <row r="5" spans="2:14">
      <c r="B5" s="45"/>
      <c r="C5" s="4" t="s">
        <v>25</v>
      </c>
      <c r="D5" s="5" t="str">
        <f t="shared" si="0"/>
        <v>金沢市</v>
      </c>
      <c r="E5" s="5" t="s">
        <v>38</v>
      </c>
      <c r="F5" s="6"/>
      <c r="H5" s="45"/>
      <c r="I5" s="4" t="s">
        <v>5</v>
      </c>
      <c r="J5" s="5" t="str">
        <f>K5</f>
        <v>小松市</v>
      </c>
      <c r="K5" s="5" t="s">
        <v>47</v>
      </c>
      <c r="L5" s="6"/>
      <c r="N5" s="67"/>
    </row>
    <row r="6" spans="2:14">
      <c r="B6" s="45"/>
      <c r="C6" s="4" t="s">
        <v>36</v>
      </c>
      <c r="D6" s="5" t="str">
        <f t="shared" si="0"/>
        <v>金沢市</v>
      </c>
      <c r="E6" s="5" t="s">
        <v>38</v>
      </c>
      <c r="F6" s="6"/>
      <c r="H6" s="45"/>
      <c r="I6" s="4" t="s">
        <v>2</v>
      </c>
      <c r="J6" s="5" t="s">
        <v>62</v>
      </c>
      <c r="K6" s="5" t="s">
        <v>63</v>
      </c>
      <c r="L6" s="6"/>
      <c r="N6" s="51"/>
    </row>
    <row r="7" spans="2:14">
      <c r="B7" s="45"/>
      <c r="C7" s="4" t="s">
        <v>33</v>
      </c>
      <c r="D7" s="5" t="str">
        <f t="shared" si="0"/>
        <v>金沢市</v>
      </c>
      <c r="E7" s="5" t="s">
        <v>38</v>
      </c>
      <c r="F7" s="6"/>
      <c r="H7" s="270"/>
      <c r="I7" s="271" t="s">
        <v>76</v>
      </c>
      <c r="J7" s="272" t="s">
        <v>62</v>
      </c>
      <c r="K7" s="272" t="s">
        <v>63</v>
      </c>
      <c r="L7" s="273" t="s">
        <v>232</v>
      </c>
      <c r="N7" s="51"/>
    </row>
    <row r="8" spans="2:14">
      <c r="B8" s="45"/>
      <c r="C8" s="4" t="s">
        <v>17</v>
      </c>
      <c r="D8" s="5" t="str">
        <f t="shared" si="0"/>
        <v>金沢市</v>
      </c>
      <c r="E8" s="5" t="s">
        <v>38</v>
      </c>
      <c r="F8" s="6"/>
      <c r="H8" s="45"/>
      <c r="I8" s="4" t="s">
        <v>83</v>
      </c>
      <c r="J8" s="5" t="s">
        <v>62</v>
      </c>
      <c r="K8" s="5" t="s">
        <v>63</v>
      </c>
      <c r="L8" s="6"/>
      <c r="N8" s="51"/>
    </row>
    <row r="9" spans="2:14">
      <c r="B9" s="45"/>
      <c r="C9" s="4" t="s">
        <v>29</v>
      </c>
      <c r="D9" s="5" t="str">
        <f t="shared" si="0"/>
        <v>金沢市</v>
      </c>
      <c r="E9" s="5" t="s">
        <v>38</v>
      </c>
      <c r="F9" s="6"/>
      <c r="H9" s="45"/>
      <c r="I9" s="4" t="s">
        <v>3</v>
      </c>
      <c r="J9" s="5" t="s">
        <v>61</v>
      </c>
      <c r="K9" s="5" t="s">
        <v>61</v>
      </c>
      <c r="L9" s="6"/>
    </row>
    <row r="10" spans="2:14">
      <c r="B10" s="45"/>
      <c r="C10" s="4" t="s">
        <v>28</v>
      </c>
      <c r="D10" s="5" t="str">
        <f t="shared" si="0"/>
        <v>金沢市</v>
      </c>
      <c r="E10" s="5" t="s">
        <v>38</v>
      </c>
      <c r="F10" s="6"/>
      <c r="H10" s="45"/>
      <c r="I10" s="4" t="s">
        <v>6</v>
      </c>
      <c r="J10" s="5" t="s">
        <v>61</v>
      </c>
      <c r="K10" s="5" t="s">
        <v>61</v>
      </c>
      <c r="L10" s="6"/>
    </row>
    <row r="11" spans="2:14">
      <c r="B11" s="45"/>
      <c r="C11" s="4" t="s">
        <v>22</v>
      </c>
      <c r="D11" s="5" t="str">
        <f t="shared" si="0"/>
        <v>金沢市</v>
      </c>
      <c r="E11" s="5" t="s">
        <v>38</v>
      </c>
      <c r="F11" s="6"/>
      <c r="H11" s="45"/>
      <c r="I11" s="4" t="s">
        <v>4</v>
      </c>
      <c r="J11" s="5" t="s">
        <v>61</v>
      </c>
      <c r="K11" s="5" t="s">
        <v>61</v>
      </c>
      <c r="L11" s="6"/>
    </row>
    <row r="12" spans="2:14">
      <c r="B12" s="45"/>
      <c r="C12" s="4" t="s">
        <v>72</v>
      </c>
      <c r="D12" s="5" t="str">
        <f t="shared" si="0"/>
        <v>金沢市</v>
      </c>
      <c r="E12" s="5" t="s">
        <v>38</v>
      </c>
      <c r="F12" s="6"/>
      <c r="H12" s="45"/>
      <c r="I12" s="4" t="s">
        <v>8</v>
      </c>
      <c r="J12" s="5" t="s">
        <v>61</v>
      </c>
      <c r="K12" s="5" t="s">
        <v>61</v>
      </c>
      <c r="L12" s="6"/>
    </row>
    <row r="13" spans="2:14">
      <c r="B13" s="45"/>
      <c r="C13" s="4" t="s">
        <v>30</v>
      </c>
      <c r="D13" s="5" t="str">
        <f t="shared" si="0"/>
        <v>金沢市</v>
      </c>
      <c r="E13" s="5" t="s">
        <v>38</v>
      </c>
      <c r="F13" s="6"/>
      <c r="H13" s="45"/>
      <c r="I13" s="4" t="s">
        <v>46</v>
      </c>
      <c r="J13" s="5" t="s">
        <v>61</v>
      </c>
      <c r="K13" s="5" t="s">
        <v>61</v>
      </c>
      <c r="L13" s="6"/>
    </row>
    <row r="14" spans="2:14">
      <c r="B14" s="45"/>
      <c r="C14" s="4" t="s">
        <v>21</v>
      </c>
      <c r="D14" s="5" t="str">
        <f t="shared" si="0"/>
        <v>金沢市</v>
      </c>
      <c r="E14" s="5" t="s">
        <v>38</v>
      </c>
      <c r="F14" s="6"/>
      <c r="H14" s="45"/>
      <c r="I14" s="4" t="s">
        <v>11</v>
      </c>
      <c r="J14" s="5" t="s">
        <v>61</v>
      </c>
      <c r="K14" s="5" t="s">
        <v>61</v>
      </c>
      <c r="L14" s="6"/>
    </row>
    <row r="15" spans="2:14">
      <c r="B15" s="270"/>
      <c r="C15" s="271" t="s">
        <v>35</v>
      </c>
      <c r="D15" s="272" t="str">
        <f t="shared" si="0"/>
        <v>金沢市</v>
      </c>
      <c r="E15" s="272" t="s">
        <v>38</v>
      </c>
      <c r="F15" s="273" t="s">
        <v>233</v>
      </c>
      <c r="H15" s="45"/>
      <c r="I15" s="4" t="s">
        <v>10</v>
      </c>
      <c r="J15" s="5" t="s">
        <v>78</v>
      </c>
      <c r="K15" s="5" t="s">
        <v>78</v>
      </c>
      <c r="L15" s="6"/>
    </row>
    <row r="16" spans="2:14">
      <c r="B16" s="45"/>
      <c r="C16" s="4" t="s">
        <v>34</v>
      </c>
      <c r="D16" s="5" t="str">
        <f t="shared" si="0"/>
        <v>金沢市</v>
      </c>
      <c r="E16" s="5" t="s">
        <v>38</v>
      </c>
      <c r="F16" s="6"/>
      <c r="H16" s="45"/>
      <c r="I16" s="4" t="s">
        <v>45</v>
      </c>
      <c r="J16" s="5" t="s">
        <v>78</v>
      </c>
      <c r="K16" s="5" t="s">
        <v>78</v>
      </c>
      <c r="L16" s="6"/>
    </row>
    <row r="17" spans="2:12">
      <c r="B17" s="45"/>
      <c r="C17" s="4" t="s">
        <v>32</v>
      </c>
      <c r="D17" s="5" t="str">
        <f t="shared" si="0"/>
        <v>金沢市</v>
      </c>
      <c r="E17" s="5" t="s">
        <v>38</v>
      </c>
      <c r="F17" s="6"/>
      <c r="H17" s="45"/>
      <c r="I17" s="4"/>
      <c r="J17" s="5"/>
      <c r="K17" s="5"/>
      <c r="L17" s="6"/>
    </row>
    <row r="18" spans="2:12" ht="14.25" thickBot="1">
      <c r="B18" s="45"/>
      <c r="C18" s="4" t="s">
        <v>27</v>
      </c>
      <c r="D18" s="5" t="str">
        <f t="shared" si="0"/>
        <v>金沢市</v>
      </c>
      <c r="E18" s="5" t="s">
        <v>38</v>
      </c>
      <c r="F18" s="6"/>
      <c r="H18" s="46"/>
      <c r="I18" s="7"/>
      <c r="J18" s="8"/>
      <c r="K18" s="8"/>
      <c r="L18" s="9"/>
    </row>
    <row r="19" spans="2:12">
      <c r="B19" s="45"/>
      <c r="C19" s="4" t="s">
        <v>16</v>
      </c>
      <c r="D19" s="5" t="str">
        <f t="shared" si="0"/>
        <v>金沢市</v>
      </c>
      <c r="E19" s="5" t="s">
        <v>38</v>
      </c>
      <c r="F19" s="6"/>
    </row>
    <row r="20" spans="2:12" ht="14.25" thickBot="1">
      <c r="B20" s="45"/>
      <c r="C20" s="4" t="s">
        <v>31</v>
      </c>
      <c r="D20" s="5" t="str">
        <f t="shared" si="0"/>
        <v>金沢市</v>
      </c>
      <c r="E20" s="5" t="s">
        <v>38</v>
      </c>
      <c r="F20" s="6"/>
      <c r="H20" s="68" t="s">
        <v>44</v>
      </c>
    </row>
    <row r="21" spans="2:12" ht="14.25" thickBot="1">
      <c r="B21" s="45"/>
      <c r="C21" s="4" t="s">
        <v>80</v>
      </c>
      <c r="D21" s="5" t="s">
        <v>38</v>
      </c>
      <c r="E21" s="5" t="s">
        <v>38</v>
      </c>
      <c r="F21" s="49"/>
      <c r="H21" s="13" t="s">
        <v>51</v>
      </c>
      <c r="I21" s="10" t="s">
        <v>41</v>
      </c>
      <c r="J21" s="70" t="s">
        <v>42</v>
      </c>
      <c r="K21" s="383" t="s">
        <v>43</v>
      </c>
      <c r="L21" s="384"/>
    </row>
    <row r="22" spans="2:12" ht="14.25" thickTop="1">
      <c r="B22" s="45"/>
      <c r="C22" s="4" t="s">
        <v>23</v>
      </c>
      <c r="D22" s="5" t="s">
        <v>38</v>
      </c>
      <c r="E22" s="5"/>
      <c r="F22" s="49" t="s">
        <v>75</v>
      </c>
      <c r="G22" s="65" t="s">
        <v>73</v>
      </c>
      <c r="H22" s="44"/>
      <c r="I22" s="1" t="s">
        <v>138</v>
      </c>
      <c r="J22" s="2" t="s">
        <v>49</v>
      </c>
      <c r="K22" s="74" t="s">
        <v>65</v>
      </c>
      <c r="L22" s="3"/>
    </row>
    <row r="23" spans="2:12">
      <c r="B23" s="45"/>
      <c r="C23" s="4" t="s">
        <v>24</v>
      </c>
      <c r="D23" s="5" t="s">
        <v>38</v>
      </c>
      <c r="E23" s="5"/>
      <c r="F23" s="6"/>
      <c r="H23" s="45"/>
      <c r="I23" s="4" t="s">
        <v>70</v>
      </c>
      <c r="J23" s="5" t="s">
        <v>49</v>
      </c>
      <c r="K23" s="5" t="s">
        <v>56</v>
      </c>
      <c r="L23" s="6"/>
    </row>
    <row r="24" spans="2:12">
      <c r="B24" s="45"/>
      <c r="C24" s="4" t="s">
        <v>59</v>
      </c>
      <c r="D24" s="5" t="s">
        <v>38</v>
      </c>
      <c r="E24" s="5" t="s">
        <v>60</v>
      </c>
      <c r="F24" s="6"/>
      <c r="H24" s="45"/>
      <c r="I24" s="4" t="s">
        <v>84</v>
      </c>
      <c r="J24" s="5" t="s">
        <v>50</v>
      </c>
      <c r="K24" s="5" t="s">
        <v>64</v>
      </c>
      <c r="L24" s="6"/>
    </row>
    <row r="25" spans="2:12">
      <c r="B25" s="270"/>
      <c r="C25" s="271" t="s">
        <v>71</v>
      </c>
      <c r="D25" s="272" t="s">
        <v>38</v>
      </c>
      <c r="E25" s="272"/>
      <c r="F25" s="273" t="s">
        <v>232</v>
      </c>
      <c r="H25" s="45"/>
      <c r="I25" s="4" t="s">
        <v>77</v>
      </c>
      <c r="J25" s="5" t="str">
        <f>K25</f>
        <v>七尾市</v>
      </c>
      <c r="K25" s="5" t="s">
        <v>48</v>
      </c>
      <c r="L25" s="6"/>
    </row>
    <row r="26" spans="2:12">
      <c r="B26" s="45"/>
      <c r="C26" s="4" t="s">
        <v>26</v>
      </c>
      <c r="D26" s="5" t="s">
        <v>57</v>
      </c>
      <c r="E26" s="5" t="s">
        <v>57</v>
      </c>
      <c r="F26" s="6"/>
      <c r="H26" s="45"/>
      <c r="I26" s="4" t="s">
        <v>139</v>
      </c>
      <c r="J26" s="5" t="str">
        <f>K26</f>
        <v>七尾市</v>
      </c>
      <c r="K26" s="5" t="s">
        <v>48</v>
      </c>
      <c r="L26" s="6"/>
    </row>
    <row r="27" spans="2:12">
      <c r="B27" s="45"/>
      <c r="C27" s="4" t="s">
        <v>19</v>
      </c>
      <c r="D27" s="5" t="s">
        <v>37</v>
      </c>
      <c r="E27" s="5" t="s">
        <v>40</v>
      </c>
      <c r="F27" s="6"/>
      <c r="H27" s="45"/>
      <c r="I27" s="4" t="s">
        <v>1</v>
      </c>
      <c r="J27" s="5" t="s">
        <v>48</v>
      </c>
      <c r="K27" s="5" t="s">
        <v>48</v>
      </c>
      <c r="L27" s="6"/>
    </row>
    <row r="28" spans="2:12">
      <c r="B28" s="45"/>
      <c r="C28" s="4" t="s">
        <v>58</v>
      </c>
      <c r="D28" s="5" t="s">
        <v>37</v>
      </c>
      <c r="E28" s="5" t="s">
        <v>39</v>
      </c>
      <c r="F28" s="6"/>
      <c r="H28" s="45"/>
      <c r="I28" s="4" t="s">
        <v>81</v>
      </c>
      <c r="J28" s="5" t="s">
        <v>82</v>
      </c>
      <c r="K28" s="5" t="s">
        <v>82</v>
      </c>
      <c r="L28" s="6"/>
    </row>
    <row r="29" spans="2:12">
      <c r="B29" s="45"/>
      <c r="C29" s="4" t="s">
        <v>15</v>
      </c>
      <c r="D29" s="5" t="s">
        <v>37</v>
      </c>
      <c r="E29" s="5" t="s">
        <v>39</v>
      </c>
      <c r="F29" s="6"/>
      <c r="H29" s="45"/>
      <c r="I29" s="4"/>
      <c r="J29" s="5"/>
      <c r="K29" s="5"/>
      <c r="L29" s="6"/>
    </row>
    <row r="30" spans="2:12">
      <c r="B30" s="45"/>
      <c r="C30" s="4"/>
      <c r="D30" s="5"/>
      <c r="E30" s="5"/>
      <c r="F30" s="6"/>
      <c r="H30" s="45"/>
      <c r="I30" s="4"/>
      <c r="J30" s="5"/>
      <c r="K30" s="5"/>
      <c r="L30" s="6"/>
    </row>
    <row r="31" spans="2:12">
      <c r="B31" s="45"/>
      <c r="C31" s="4"/>
      <c r="D31" s="5"/>
      <c r="E31" s="5"/>
      <c r="F31" s="6"/>
      <c r="H31" s="45"/>
      <c r="I31" s="4"/>
      <c r="J31" s="5"/>
      <c r="K31" s="5"/>
      <c r="L31" s="6"/>
    </row>
    <row r="32" spans="2:12" ht="14.25" thickBot="1">
      <c r="B32" s="46"/>
      <c r="C32" s="7"/>
      <c r="D32" s="8"/>
      <c r="E32" s="8"/>
      <c r="F32" s="9"/>
      <c r="H32" s="46"/>
      <c r="I32" s="7"/>
      <c r="J32" s="8"/>
      <c r="K32" s="8"/>
      <c r="L32" s="9"/>
    </row>
  </sheetData>
  <mergeCells count="3">
    <mergeCell ref="E2:F2"/>
    <mergeCell ref="K2:L2"/>
    <mergeCell ref="K21:L21"/>
  </mergeCells>
  <phoneticPr fontId="2"/>
  <dataValidations count="1">
    <dataValidation imeMode="halfAlpha" allowBlank="1" showInputMessage="1" showErrorMessage="1" sqref="H22:H32 B3:B32 H3:H18" xr:uid="{00000000-0002-0000-0000-000000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B1:J19"/>
  <sheetViews>
    <sheetView showGridLines="0" workbookViewId="0">
      <selection activeCell="J32" sqref="J32"/>
    </sheetView>
  </sheetViews>
  <sheetFormatPr defaultColWidth="9" defaultRowHeight="13.5"/>
  <cols>
    <col min="1" max="1" width="2.375" style="12" customWidth="1"/>
    <col min="2" max="4" width="8.375" style="12" customWidth="1"/>
    <col min="5" max="5" width="12" style="12" customWidth="1"/>
    <col min="6" max="6" width="18" style="12" customWidth="1"/>
    <col min="7" max="7" width="10.25" style="12" bestFit="1" customWidth="1"/>
    <col min="8" max="16384" width="9" style="12"/>
  </cols>
  <sheetData>
    <row r="1" spans="2:10" s="11" customFormat="1" ht="14.25" thickBot="1"/>
    <row r="2" spans="2:10" s="11" customFormat="1" ht="14.25" hidden="1" thickBot="1">
      <c r="D2" s="11">
        <v>2</v>
      </c>
      <c r="E2" s="11">
        <v>3</v>
      </c>
      <c r="F2" s="11">
        <v>4</v>
      </c>
    </row>
    <row r="3" spans="2:10" ht="14.25" thickBot="1">
      <c r="B3" s="17" t="s">
        <v>51</v>
      </c>
      <c r="C3" s="16" t="s">
        <v>41</v>
      </c>
      <c r="D3" s="28" t="s">
        <v>42</v>
      </c>
      <c r="E3" s="751" t="s">
        <v>43</v>
      </c>
      <c r="F3" s="752"/>
      <c r="G3" s="14" t="s">
        <v>55</v>
      </c>
      <c r="H3" s="15" t="s">
        <v>0</v>
      </c>
    </row>
    <row r="4" spans="2:10" ht="14.25" thickTop="1">
      <c r="B4" s="36"/>
      <c r="C4" s="18" t="str">
        <f>IF('北(25)'!A3="","",'北(25)'!A3)</f>
        <v/>
      </c>
      <c r="D4" s="19" t="str">
        <f>IF($C4="","",IF(VLOOKUP($C4,予選学校名!$C$3:$F$32,D$2,FALSE)="","",VLOOKUP($C4,予選学校名!$C$3:$F$32,D$2,FALSE)))</f>
        <v/>
      </c>
      <c r="E4" s="19" t="str">
        <f>IF($C4="","",IF(VLOOKUP($C4,予選学校名!$C$3:$F$32,E$2,FALSE)="","",VLOOKUP($C4,予選学校名!$C$3:$F$32,E$2,FALSE)))</f>
        <v/>
      </c>
      <c r="F4" s="19" t="str">
        <f>IF($C4="","",IF(VLOOKUP($C4,予選学校名!$C$3:$F$32,F$2,FALSE)="","",VLOOKUP($C4,予選学校名!$C$3:$F$32,F$2,FALSE)))</f>
        <v/>
      </c>
      <c r="G4" s="47" t="s">
        <v>68</v>
      </c>
      <c r="H4" s="20" t="s">
        <v>12</v>
      </c>
      <c r="I4" s="12" t="str">
        <f>IF(E4="","",E4&amp;"立")&amp;C4&amp;"中学校"</f>
        <v>中学校</v>
      </c>
      <c r="J4" s="12" t="str">
        <f>G4&amp;H4</f>
        <v>北加賀１位</v>
      </c>
    </row>
    <row r="5" spans="2:10">
      <c r="B5" s="66"/>
      <c r="C5" s="18" t="str">
        <f>IF('北(25)'!A4="","",'北(25)'!A4)</f>
        <v/>
      </c>
      <c r="D5" s="19" t="str">
        <f>IF($C5="","",IF(VLOOKUP($C5,予選学校名!$C$3:$F$32,D$2,FALSE)="","",VLOOKUP($C5,予選学校名!$C$3:$F$32,D$2,FALSE)))</f>
        <v/>
      </c>
      <c r="E5" s="19" t="str">
        <f>IF($C5="","",IF(VLOOKUP($C5,予選学校名!$C$3:$F$32,E$2,FALSE)="","",VLOOKUP($C5,予選学校名!$C$3:$F$32,E$2,FALSE)))</f>
        <v/>
      </c>
      <c r="F5" s="19" t="str">
        <f>IF($C5="","",IF(VLOOKUP($C5,予選学校名!$C$3:$F$32,F$2,FALSE)="","",VLOOKUP($C5,予選学校名!$C$3:$F$32,F$2,FALSE)))</f>
        <v/>
      </c>
      <c r="G5" s="22" t="s">
        <v>68</v>
      </c>
      <c r="H5" s="23" t="s">
        <v>13</v>
      </c>
      <c r="I5" s="12" t="str">
        <f t="shared" ref="I5:I19" si="0">IF(E5="","",E5&amp;"立")&amp;C5&amp;"中学校"</f>
        <v>中学校</v>
      </c>
      <c r="J5" s="12" t="str">
        <f t="shared" ref="J5:J19" si="1">G5&amp;H5</f>
        <v>北加賀２位</v>
      </c>
    </row>
    <row r="6" spans="2:10">
      <c r="B6" s="37"/>
      <c r="C6" s="18" t="str">
        <f>IF('北(25)'!A5="","",'北(25)'!A5)</f>
        <v/>
      </c>
      <c r="D6" s="19" t="str">
        <f>IF($C6="","",IF(VLOOKUP($C6,予選学校名!$C$3:$F$32,D$2,FALSE)="","",VLOOKUP($C6,予選学校名!$C$3:$F$32,D$2,FALSE)))</f>
        <v/>
      </c>
      <c r="E6" s="19" t="str">
        <f>IF($C6="","",IF(VLOOKUP($C6,予選学校名!$C$3:$F$32,E$2,FALSE)="","",VLOOKUP($C6,予選学校名!$C$3:$F$32,E$2,FALSE)))</f>
        <v/>
      </c>
      <c r="F6" s="19" t="str">
        <f>IF($C6="","",IF(VLOOKUP($C6,予選学校名!$C$3:$F$32,F$2,FALSE)="","",VLOOKUP($C6,予選学校名!$C$3:$F$32,F$2,FALSE)))</f>
        <v/>
      </c>
      <c r="G6" s="22" t="s">
        <v>68</v>
      </c>
      <c r="H6" s="23" t="s">
        <v>14</v>
      </c>
      <c r="I6" s="12" t="str">
        <f t="shared" si="0"/>
        <v>中学校</v>
      </c>
      <c r="J6" s="12" t="str">
        <f t="shared" si="1"/>
        <v>北加賀３位</v>
      </c>
    </row>
    <row r="7" spans="2:10">
      <c r="B7" s="37"/>
      <c r="C7" s="18" t="str">
        <f>IF('北(25)'!A6="","",'北(25)'!A6)</f>
        <v/>
      </c>
      <c r="D7" s="19" t="str">
        <f>IF($C7="","",IF(VLOOKUP($C7,予選学校名!$C$3:$F$32,D$2,FALSE)="","",VLOOKUP($C7,予選学校名!$C$3:$F$32,D$2,FALSE)))</f>
        <v/>
      </c>
      <c r="E7" s="19" t="str">
        <f>IF($C7="","",IF(VLOOKUP($C7,予選学校名!$C$3:$F$32,E$2,FALSE)="","",VLOOKUP($C7,予選学校名!$C$3:$F$32,E$2,FALSE)))</f>
        <v/>
      </c>
      <c r="F7" s="19" t="str">
        <f>IF($C7="","",IF(VLOOKUP($C7,予選学校名!$C$3:$F$32,F$2,FALSE)="","",VLOOKUP($C7,予選学校名!$C$3:$F$32,F$2,FALSE)))</f>
        <v/>
      </c>
      <c r="G7" s="22" t="s">
        <v>68</v>
      </c>
      <c r="H7" s="23" t="s">
        <v>14</v>
      </c>
      <c r="I7" s="12" t="str">
        <f t="shared" si="0"/>
        <v>中学校</v>
      </c>
      <c r="J7" s="12" t="str">
        <f t="shared" si="1"/>
        <v>北加賀３位</v>
      </c>
    </row>
    <row r="8" spans="2:10">
      <c r="B8" s="37"/>
      <c r="C8" s="18" t="str">
        <f>IF('北(25)'!A7="","",'北(25)'!A7)</f>
        <v/>
      </c>
      <c r="D8" s="19" t="str">
        <f>IF($C8="","",IF(VLOOKUP($C8,予選学校名!$C$3:$F$32,D$2,FALSE)="","",VLOOKUP($C8,予選学校名!$C$3:$F$32,D$2,FALSE)))</f>
        <v/>
      </c>
      <c r="E8" s="19" t="str">
        <f>IF($C8="","",IF(VLOOKUP($C8,予選学校名!$C$3:$F$32,E$2,FALSE)="","",VLOOKUP($C8,予選学校名!$C$3:$F$32,E$2,FALSE)))</f>
        <v/>
      </c>
      <c r="F8" s="19" t="str">
        <f>IF($C8="","",IF(VLOOKUP($C8,予選学校名!$C$3:$F$32,F$2,FALSE)="","",VLOOKUP($C8,予選学校名!$C$3:$F$32,F$2,FALSE)))</f>
        <v/>
      </c>
      <c r="G8" s="22" t="s">
        <v>68</v>
      </c>
      <c r="H8" s="24" t="s">
        <v>52</v>
      </c>
      <c r="I8" s="12" t="str">
        <f t="shared" si="0"/>
        <v>中学校</v>
      </c>
      <c r="J8" s="12" t="str">
        <f t="shared" si="1"/>
        <v>北加賀代表</v>
      </c>
    </row>
    <row r="9" spans="2:10">
      <c r="B9" s="37"/>
      <c r="C9" s="18" t="str">
        <f>IF('北(25)'!A8="","",'北(25)'!A8)</f>
        <v/>
      </c>
      <c r="D9" s="19" t="str">
        <f>IF($C9="","",IF(VLOOKUP($C9,予選学校名!$C$3:$F$32,D$2,FALSE)="","",VLOOKUP($C9,予選学校名!$C$3:$F$32,D$2,FALSE)))</f>
        <v/>
      </c>
      <c r="E9" s="19" t="str">
        <f>IF($C9="","",IF(VLOOKUP($C9,予選学校名!$C$3:$F$32,E$2,FALSE)="","",VLOOKUP($C9,予選学校名!$C$3:$F$32,E$2,FALSE)))</f>
        <v/>
      </c>
      <c r="F9" s="19" t="str">
        <f>IF($C9="","",IF(VLOOKUP($C9,予選学校名!$C$3:$F$32,F$2,FALSE)="","",VLOOKUP($C9,予選学校名!$C$3:$F$32,F$2,FALSE)))</f>
        <v/>
      </c>
      <c r="G9" s="22" t="s">
        <v>68</v>
      </c>
      <c r="H9" s="24" t="s">
        <v>52</v>
      </c>
      <c r="I9" s="12" t="str">
        <f t="shared" si="0"/>
        <v>中学校</v>
      </c>
      <c r="J9" s="12" t="str">
        <f t="shared" si="1"/>
        <v>北加賀代表</v>
      </c>
    </row>
    <row r="10" spans="2:10">
      <c r="B10" s="37"/>
      <c r="C10" s="18" t="str">
        <f>IF('北(25)'!A9="","",'北(25)'!A9)</f>
        <v/>
      </c>
      <c r="D10" s="19" t="str">
        <f>IF($C10="","",IF(VLOOKUP($C10,予選学校名!$C$3:$F$32,D$2,FALSE)="","",VLOOKUP($C10,予選学校名!$C$3:$F$32,D$2,FALSE)))</f>
        <v/>
      </c>
      <c r="E10" s="19" t="str">
        <f>IF($C10="","",IF(VLOOKUP($C10,予選学校名!$C$3:$F$32,E$2,FALSE)="","",VLOOKUP($C10,予選学校名!$C$3:$F$32,E$2,FALSE)))</f>
        <v/>
      </c>
      <c r="F10" s="19" t="str">
        <f>IF($C10="","",IF(VLOOKUP($C10,予選学校名!$C$3:$F$32,F$2,FALSE)="","",VLOOKUP($C10,予選学校名!$C$3:$F$32,F$2,FALSE)))</f>
        <v/>
      </c>
      <c r="G10" s="22" t="s">
        <v>68</v>
      </c>
      <c r="H10" s="24" t="s">
        <v>52</v>
      </c>
      <c r="I10" s="12" t="str">
        <f t="shared" si="0"/>
        <v>中学校</v>
      </c>
      <c r="J10" s="12" t="str">
        <f t="shared" si="1"/>
        <v>北加賀代表</v>
      </c>
    </row>
    <row r="11" spans="2:10" ht="14.25" thickBot="1">
      <c r="B11" s="38"/>
      <c r="C11" s="18" t="str">
        <f>IF('北(25)'!A10="","",'北(25)'!A10)</f>
        <v/>
      </c>
      <c r="D11" s="42" t="str">
        <f>IF($C11="","",IF(VLOOKUP($C11,予選学校名!$C$3:$F$32,D$2,FALSE)="","",VLOOKUP($C11,予選学校名!$C$3:$F$32,D$2,FALSE)))</f>
        <v/>
      </c>
      <c r="E11" s="42" t="str">
        <f>IF($C11="","",IF(VLOOKUP($C11,予選学校名!$C$3:$F$32,E$2,FALSE)="","",VLOOKUP($C11,予選学校名!$C$3:$F$32,E$2,FALSE)))</f>
        <v/>
      </c>
      <c r="F11" s="42" t="str">
        <f>IF($C11="","",IF(VLOOKUP($C11,予選学校名!$C$3:$F$32,F$2,FALSE)="","",VLOOKUP($C11,予選学校名!$C$3:$F$32,F$2,FALSE)))</f>
        <v/>
      </c>
      <c r="G11" s="29" t="s">
        <v>68</v>
      </c>
      <c r="H11" s="30" t="s">
        <v>52</v>
      </c>
      <c r="I11" s="12" t="str">
        <f t="shared" si="0"/>
        <v>中学校</v>
      </c>
      <c r="J11" s="12" t="str">
        <f t="shared" si="1"/>
        <v>北加賀代表</v>
      </c>
    </row>
    <row r="12" spans="2:10" ht="14.25" thickTop="1">
      <c r="B12" s="39"/>
      <c r="C12" s="31" t="str">
        <f>IF('南(14)'!A2="","",'南(14)'!A2)</f>
        <v/>
      </c>
      <c r="D12" s="32" t="str">
        <f>IF($C12="","",IF(VLOOKUP($C12,予選学校名!$I$3:$L$18,D$2,FALSE)="","",VLOOKUP($C12,予選学校名!$I$3:$L$18,D$2,FALSE)))</f>
        <v/>
      </c>
      <c r="E12" s="32" t="str">
        <f>IF($C12="","",IF(VLOOKUP($C12,予選学校名!$I$3:$L$18,E$2,FALSE)="","",VLOOKUP($C12,予選学校名!$I$3:$L$18,E$2,FALSE)))</f>
        <v/>
      </c>
      <c r="F12" s="32" t="str">
        <f>IF($C12="","",IF(VLOOKUP($C12,予選学校名!$I$3:$L$18,F$2,FALSE)="","",VLOOKUP($C12,予選学校名!$I$3:$L$18,F$2,FALSE)))</f>
        <v/>
      </c>
      <c r="G12" s="48" t="s">
        <v>69</v>
      </c>
      <c r="H12" s="33" t="s">
        <v>12</v>
      </c>
      <c r="I12" s="12" t="str">
        <f t="shared" si="0"/>
        <v>中学校</v>
      </c>
      <c r="J12" s="12" t="str">
        <f t="shared" si="1"/>
        <v>南加賀１位</v>
      </c>
    </row>
    <row r="13" spans="2:10">
      <c r="B13" s="37"/>
      <c r="C13" s="21" t="str">
        <f>IF('南(14)'!A3="","",'南(14)'!A3)</f>
        <v/>
      </c>
      <c r="D13" s="19" t="str">
        <f>IF($C13="","",IF(VLOOKUP($C13,予選学校名!$I$3:$L$18,D$2,FALSE)="","",VLOOKUP($C13,予選学校名!$I$3:$L$18,D$2,FALSE)))</f>
        <v/>
      </c>
      <c r="E13" s="19" t="str">
        <f>IF($C13="","",IF(VLOOKUP($C13,予選学校名!$I$3:$L$18,E$2,FALSE)="","",VLOOKUP($C13,予選学校名!$I$3:$L$18,E$2,FALSE)))</f>
        <v/>
      </c>
      <c r="F13" s="19" t="str">
        <f>IF($C13="","",IF(VLOOKUP($C13,予選学校名!$I$3:$L$18,F$2,FALSE)="","",VLOOKUP($C13,予選学校名!$I$3:$L$18,F$2,FALSE)))</f>
        <v/>
      </c>
      <c r="G13" s="22" t="s">
        <v>69</v>
      </c>
      <c r="H13" s="23" t="s">
        <v>13</v>
      </c>
      <c r="I13" s="12" t="str">
        <f t="shared" si="0"/>
        <v>中学校</v>
      </c>
      <c r="J13" s="12" t="str">
        <f t="shared" si="1"/>
        <v>南加賀２位</v>
      </c>
    </row>
    <row r="14" spans="2:10">
      <c r="B14" s="66"/>
      <c r="C14" s="21" t="str">
        <f>IF('南(14)'!A4="","",'南(14)'!A4)</f>
        <v/>
      </c>
      <c r="D14" s="19" t="str">
        <f>IF($C14="","",IF(VLOOKUP($C14,予選学校名!$I$3:$L$18,D$2,FALSE)="","",VLOOKUP($C14,予選学校名!$I$3:$L$18,D$2,FALSE)))</f>
        <v/>
      </c>
      <c r="E14" s="19" t="str">
        <f>IF($C14="","",IF(VLOOKUP($C14,予選学校名!$I$3:$L$18,E$2,FALSE)="","",VLOOKUP($C14,予選学校名!$I$3:$L$18,E$2,FALSE)))</f>
        <v/>
      </c>
      <c r="F14" s="19" t="str">
        <f>IF($C14="","",IF(VLOOKUP($C14,予選学校名!$I$3:$L$18,F$2,FALSE)="","",VLOOKUP($C14,予選学校名!$I$3:$L$18,F$2,FALSE)))</f>
        <v/>
      </c>
      <c r="G14" s="22" t="s">
        <v>69</v>
      </c>
      <c r="H14" s="23" t="s">
        <v>14</v>
      </c>
      <c r="I14" s="12" t="str">
        <f t="shared" si="0"/>
        <v>中学校</v>
      </c>
      <c r="J14" s="12" t="str">
        <f t="shared" si="1"/>
        <v>南加賀３位</v>
      </c>
    </row>
    <row r="15" spans="2:10">
      <c r="B15" s="37"/>
      <c r="C15" s="21" t="str">
        <f>IF('南(14)'!A5="","",'南(14)'!A5)</f>
        <v/>
      </c>
      <c r="D15" s="19" t="str">
        <f>IF($C15="","",IF(VLOOKUP($C15,予選学校名!$I$3:$L$18,D$2,FALSE)="","",VLOOKUP($C15,予選学校名!$I$3:$L$18,D$2,FALSE)))</f>
        <v/>
      </c>
      <c r="E15" s="19" t="str">
        <f>IF($C15="","",IF(VLOOKUP($C15,予選学校名!$I$3:$L$18,E$2,FALSE)="","",VLOOKUP($C15,予選学校名!$I$3:$L$18,E$2,FALSE)))</f>
        <v/>
      </c>
      <c r="F15" s="19" t="str">
        <f>IF($C15="","",IF(VLOOKUP($C15,予選学校名!$I$3:$L$18,F$2,FALSE)="","",VLOOKUP($C15,予選学校名!$I$3:$L$18,F$2,FALSE)))</f>
        <v/>
      </c>
      <c r="G15" s="22" t="s">
        <v>69</v>
      </c>
      <c r="H15" s="23" t="s">
        <v>14</v>
      </c>
      <c r="I15" s="12" t="str">
        <f t="shared" si="0"/>
        <v>中学校</v>
      </c>
      <c r="J15" s="12" t="str">
        <f t="shared" si="1"/>
        <v>南加賀３位</v>
      </c>
    </row>
    <row r="16" spans="2:10" ht="14.25" thickBot="1">
      <c r="B16" s="40"/>
      <c r="C16" s="34" t="str">
        <f>IF('南(14)'!A6="","",'南(14)'!A6)</f>
        <v/>
      </c>
      <c r="D16" s="43" t="str">
        <f>IF($C16="","",IF(VLOOKUP($C16,予選学校名!$I$3:$L$18,D$2,FALSE)="","",VLOOKUP($C16,予選学校名!$I$3:$L$18,D$2,FALSE)))</f>
        <v/>
      </c>
      <c r="E16" s="43" t="str">
        <f>IF($C16="","",IF(VLOOKUP($C16,予選学校名!$I$3:$L$18,E$2,FALSE)="","",VLOOKUP($C16,予選学校名!$I$3:$L$18,E$2,FALSE)))</f>
        <v/>
      </c>
      <c r="F16" s="43" t="str">
        <f>IF($C16="","",IF(VLOOKUP($C16,予選学校名!$I$3:$L$18,F$2,FALSE)="","",VLOOKUP($C16,予選学校名!$I$3:$L$18,F$2,FALSE)))</f>
        <v/>
      </c>
      <c r="G16" s="35" t="s">
        <v>69</v>
      </c>
      <c r="H16" s="50" t="s">
        <v>52</v>
      </c>
      <c r="I16" s="12" t="str">
        <f t="shared" si="0"/>
        <v>中学校</v>
      </c>
      <c r="J16" s="12" t="str">
        <f t="shared" si="1"/>
        <v>南加賀代表</v>
      </c>
    </row>
    <row r="17" spans="2:10" ht="14.25" thickTop="1">
      <c r="B17" s="36"/>
      <c r="C17" s="18" t="str">
        <f>IF('能登(7)'!A2="","",'能登(7)'!A2)</f>
        <v/>
      </c>
      <c r="D17" s="19" t="str">
        <f>IF($C17="","",IF(VLOOKUP($C17,予選学校名!$I$22:$L$32,D$2,FALSE)="","",VLOOKUP($C17,予選学校名!$I$22:$L$32,D$2,FALSE)))</f>
        <v/>
      </c>
      <c r="E17" s="19" t="str">
        <f>IF($C17="","",IF(VLOOKUP($C17,予選学校名!$I$22:$L$32,E$2,FALSE)="","",VLOOKUP($C17,予選学校名!$I$22:$L$32,E$2,FALSE)))</f>
        <v/>
      </c>
      <c r="F17" s="19" t="str">
        <f>IF($C17="","",IF(VLOOKUP($C17,予選学校名!$I$22:$L$32,F$2,FALSE)="","",VLOOKUP($C17,予選学校名!$I$22:$L$32,F$2,FALSE)))</f>
        <v/>
      </c>
      <c r="G17" s="19" t="s">
        <v>53</v>
      </c>
      <c r="H17" s="20" t="s">
        <v>12</v>
      </c>
      <c r="I17" s="12" t="str">
        <f t="shared" si="0"/>
        <v>中学校</v>
      </c>
      <c r="J17" s="12" t="str">
        <f t="shared" si="1"/>
        <v>能登地区１位</v>
      </c>
    </row>
    <row r="18" spans="2:10">
      <c r="B18" s="66"/>
      <c r="C18" s="21" t="str">
        <f>IF('能登(7)'!A3="","",'能登(7)'!A3)</f>
        <v/>
      </c>
      <c r="D18" s="19" t="str">
        <f>IF($C18="","",IF(VLOOKUP($C18,予選学校名!$I$22:$L$32,D$2,FALSE)="","",VLOOKUP($C18,予選学校名!$I$22:$L$32,D$2,FALSE)))</f>
        <v/>
      </c>
      <c r="E18" s="19" t="str">
        <f>IF($C18="","",IF(VLOOKUP($C18,予選学校名!$I$22:$L$32,E$2,FALSE)="","",VLOOKUP($C18,予選学校名!$I$22:$L$32,E$2,FALSE)))</f>
        <v/>
      </c>
      <c r="F18" s="19" t="str">
        <f>IF($C18="","",IF(VLOOKUP($C18,予選学校名!$I$22:$L$32,F$2,FALSE)="","",VLOOKUP($C18,予選学校名!$I$22:$L$32,F$2,FALSE)))</f>
        <v/>
      </c>
      <c r="G18" s="22" t="s">
        <v>53</v>
      </c>
      <c r="H18" s="23" t="s">
        <v>13</v>
      </c>
      <c r="I18" s="12" t="str">
        <f t="shared" si="0"/>
        <v>中学校</v>
      </c>
      <c r="J18" s="12" t="str">
        <f t="shared" si="1"/>
        <v>能登地区２位</v>
      </c>
    </row>
    <row r="19" spans="2:10" ht="14.25" thickBot="1">
      <c r="B19" s="41"/>
      <c r="C19" s="25" t="str">
        <f>IF('能登(7)'!A4="","",'能登(7)'!A4)</f>
        <v/>
      </c>
      <c r="D19" s="26" t="str">
        <f>IF($C19="","",IF(VLOOKUP($C19,予選学校名!$I$22:$L$32,D$2,FALSE)="","",VLOOKUP($C19,予選学校名!$I$22:$L$32,D$2,FALSE)))</f>
        <v/>
      </c>
      <c r="E19" s="26" t="str">
        <f>IF($C19="","",IF(VLOOKUP($C19,予選学校名!$I$22:$L$32,E$2,FALSE)="","",VLOOKUP($C19,予選学校名!$I$22:$L$32,E$2,FALSE)))</f>
        <v/>
      </c>
      <c r="F19" s="26" t="str">
        <f>IF($C19="","",IF(VLOOKUP($C19,予選学校名!$I$22:$L$32,F$2,FALSE)="","",VLOOKUP($C19,予選学校名!$I$22:$L$32,F$2,FALSE)))</f>
        <v/>
      </c>
      <c r="G19" s="26" t="s">
        <v>53</v>
      </c>
      <c r="H19" s="27" t="s">
        <v>14</v>
      </c>
      <c r="I19" s="12" t="str">
        <f t="shared" si="0"/>
        <v>中学校</v>
      </c>
      <c r="J19" s="12" t="str">
        <f t="shared" si="1"/>
        <v>能登地区３位</v>
      </c>
    </row>
  </sheetData>
  <customSheetViews>
    <customSheetView guid="{707C167D-1A80-466C-A9D0-D4070F8B83C9}" showGridLines="0" hiddenRows="1" showRuler="0">
      <selection activeCell="E24" sqref="E24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</customSheetViews>
  <mergeCells count="1">
    <mergeCell ref="E3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86"/>
  <sheetViews>
    <sheetView topLeftCell="A58" workbookViewId="0">
      <selection activeCell="W85" sqref="W85"/>
    </sheetView>
  </sheetViews>
  <sheetFormatPr defaultColWidth="9" defaultRowHeight="13.5"/>
  <cols>
    <col min="1" max="1" width="12.375" style="52" customWidth="1"/>
    <col min="2" max="2" width="3.125" style="52" customWidth="1"/>
    <col min="3" max="3" width="12.375" style="52" customWidth="1"/>
    <col min="4" max="4" width="3.125" style="52" customWidth="1"/>
    <col min="5" max="5" width="12.375" style="52" customWidth="1"/>
    <col min="6" max="6" width="3.125" style="52" customWidth="1"/>
    <col min="7" max="8" width="12.375" style="52" customWidth="1"/>
    <col min="9" max="9" width="3.125" style="52" customWidth="1"/>
    <col min="10" max="10" width="12.375" style="54" customWidth="1"/>
    <col min="11" max="11" width="3.125" style="54" customWidth="1"/>
    <col min="12" max="12" width="12.375" style="54" customWidth="1"/>
    <col min="13" max="13" width="3.125" style="54" customWidth="1"/>
    <col min="14" max="14" width="12.375" style="54" customWidth="1"/>
    <col min="15" max="15" width="3.125" style="54" customWidth="1"/>
    <col min="16" max="16" width="12.375" style="54" customWidth="1"/>
    <col min="17" max="17" width="9" style="54"/>
    <col min="18" max="18" width="19.125" style="52" customWidth="1"/>
    <col min="19" max="19" width="3.875" style="52" customWidth="1"/>
    <col min="20" max="20" width="12.375" style="52" customWidth="1"/>
    <col min="21" max="22" width="9" style="52"/>
    <col min="23" max="23" width="7.125" style="52" bestFit="1" customWidth="1"/>
    <col min="24" max="24" width="4.375" style="52" bestFit="1" customWidth="1"/>
    <col min="25" max="25" width="12.375" style="52" bestFit="1" customWidth="1"/>
    <col min="26" max="16384" width="9" style="52"/>
  </cols>
  <sheetData>
    <row r="1" spans="1:20" ht="14.25" thickBot="1">
      <c r="A1" s="52" t="s">
        <v>85</v>
      </c>
      <c r="C1" s="52" t="s">
        <v>86</v>
      </c>
      <c r="E1" s="52" t="s">
        <v>87</v>
      </c>
      <c r="G1" s="52" t="s">
        <v>88</v>
      </c>
      <c r="J1" s="53" t="s">
        <v>89</v>
      </c>
      <c r="K1" s="53"/>
      <c r="L1" s="53" t="s">
        <v>90</v>
      </c>
      <c r="M1" s="53"/>
      <c r="N1" s="53" t="s">
        <v>91</v>
      </c>
      <c r="O1" s="53"/>
      <c r="P1" s="53" t="s">
        <v>92</v>
      </c>
    </row>
    <row r="2" spans="1:20" ht="14.25" thickTop="1">
      <c r="A2" s="55" t="s">
        <v>93</v>
      </c>
      <c r="C2" s="55" t="s">
        <v>94</v>
      </c>
      <c r="E2" s="55" t="s">
        <v>95</v>
      </c>
      <c r="G2" s="56" t="s">
        <v>96</v>
      </c>
      <c r="H2" s="55" t="s">
        <v>97</v>
      </c>
      <c r="J2" s="57" t="s">
        <v>98</v>
      </c>
      <c r="K2" s="53"/>
      <c r="L2" s="57">
        <v>5</v>
      </c>
      <c r="M2" s="53"/>
      <c r="N2" s="57">
        <v>45</v>
      </c>
      <c r="O2" s="53"/>
      <c r="P2" s="57" t="s">
        <v>99</v>
      </c>
      <c r="R2" s="52" t="e">
        <f>#REF!&amp;"中学校"</f>
        <v>#REF!</v>
      </c>
      <c r="T2" s="52" t="e">
        <f>#REF!</f>
        <v>#REF!</v>
      </c>
    </row>
    <row r="3" spans="1:20">
      <c r="A3" s="58" t="s">
        <v>100</v>
      </c>
      <c r="C3" s="58" t="s">
        <v>111</v>
      </c>
      <c r="E3" s="58" t="s">
        <v>101</v>
      </c>
      <c r="G3" s="59" t="s">
        <v>102</v>
      </c>
      <c r="H3" s="58" t="s">
        <v>103</v>
      </c>
      <c r="J3" s="60" t="s">
        <v>104</v>
      </c>
      <c r="K3" s="53"/>
      <c r="L3" s="60">
        <v>10</v>
      </c>
      <c r="M3" s="53"/>
      <c r="N3" s="60">
        <v>44</v>
      </c>
      <c r="O3" s="53"/>
      <c r="P3" s="60" t="s">
        <v>105</v>
      </c>
      <c r="R3" s="52" t="e">
        <f>#REF!</f>
        <v>#REF!</v>
      </c>
      <c r="S3" s="52" t="e">
        <f>#REF!</f>
        <v>#REF!</v>
      </c>
      <c r="T3" s="52" t="e">
        <f>#REF!</f>
        <v>#REF!</v>
      </c>
    </row>
    <row r="4" spans="1:20">
      <c r="A4" s="58" t="s">
        <v>106</v>
      </c>
      <c r="C4" s="58" t="s">
        <v>133</v>
      </c>
      <c r="E4" s="58" t="s">
        <v>107</v>
      </c>
      <c r="G4" s="59"/>
      <c r="H4" s="58"/>
      <c r="J4" s="60" t="s">
        <v>108</v>
      </c>
      <c r="K4" s="53"/>
      <c r="L4" s="60">
        <v>15</v>
      </c>
      <c r="M4" s="53"/>
      <c r="N4" s="60">
        <v>43</v>
      </c>
      <c r="O4" s="53"/>
      <c r="P4" s="60" t="s">
        <v>109</v>
      </c>
      <c r="R4" s="52" t="e">
        <f>#REF!</f>
        <v>#REF!</v>
      </c>
      <c r="S4" s="52" t="e">
        <f>#REF!</f>
        <v>#REF!</v>
      </c>
      <c r="T4" s="52" t="e">
        <f>#REF!</f>
        <v>#REF!</v>
      </c>
    </row>
    <row r="5" spans="1:20">
      <c r="A5" s="58" t="s">
        <v>110</v>
      </c>
      <c r="C5" s="58" t="s">
        <v>134</v>
      </c>
      <c r="E5" s="58" t="s">
        <v>112</v>
      </c>
      <c r="G5" s="59"/>
      <c r="H5" s="58"/>
      <c r="J5" s="60" t="s">
        <v>113</v>
      </c>
      <c r="K5" s="53"/>
      <c r="L5" s="60">
        <v>20</v>
      </c>
      <c r="M5" s="53"/>
      <c r="N5" s="60">
        <v>42</v>
      </c>
      <c r="O5" s="53"/>
      <c r="P5" s="60" t="s">
        <v>114</v>
      </c>
      <c r="R5" s="52" t="e">
        <f>#REF!</f>
        <v>#REF!</v>
      </c>
      <c r="S5" s="52" t="e">
        <f>#REF!</f>
        <v>#REF!</v>
      </c>
      <c r="T5" s="52" t="e">
        <f>#REF!</f>
        <v>#REF!</v>
      </c>
    </row>
    <row r="6" spans="1:20">
      <c r="A6" s="58" t="s">
        <v>115</v>
      </c>
      <c r="C6" s="58" t="s">
        <v>107</v>
      </c>
      <c r="E6" s="58" t="s">
        <v>116</v>
      </c>
      <c r="G6" s="59"/>
      <c r="H6" s="58"/>
      <c r="J6" s="60" t="s">
        <v>117</v>
      </c>
      <c r="K6" s="53"/>
      <c r="L6" s="60">
        <v>25</v>
      </c>
      <c r="M6" s="53"/>
      <c r="N6" s="60">
        <v>41</v>
      </c>
      <c r="O6" s="53"/>
      <c r="P6" s="60"/>
      <c r="R6" s="52" t="e">
        <f>#REF!</f>
        <v>#REF!</v>
      </c>
      <c r="S6" s="52" t="e">
        <f>#REF!</f>
        <v>#REF!</v>
      </c>
      <c r="T6" s="52" t="e">
        <f>#REF!</f>
        <v>#REF!</v>
      </c>
    </row>
    <row r="7" spans="1:20">
      <c r="A7" s="58" t="s">
        <v>118</v>
      </c>
      <c r="C7" s="58" t="s">
        <v>101</v>
      </c>
      <c r="E7" s="58" t="s">
        <v>119</v>
      </c>
      <c r="G7" s="59"/>
      <c r="H7" s="58"/>
      <c r="J7" s="60" t="s">
        <v>120</v>
      </c>
      <c r="K7" s="53"/>
      <c r="L7" s="60">
        <v>30</v>
      </c>
      <c r="M7" s="53"/>
      <c r="N7" s="60">
        <v>40</v>
      </c>
      <c r="O7" s="53"/>
      <c r="P7" s="60"/>
      <c r="R7" s="52" t="e">
        <f>#REF!</f>
        <v>#REF!</v>
      </c>
      <c r="S7" s="52" t="e">
        <f>#REF!</f>
        <v>#REF!</v>
      </c>
      <c r="T7" s="52" t="e">
        <f>#REF!</f>
        <v>#REF!</v>
      </c>
    </row>
    <row r="8" spans="1:20">
      <c r="A8" s="58" t="s">
        <v>121</v>
      </c>
      <c r="C8" s="58" t="s">
        <v>119</v>
      </c>
      <c r="E8" s="58" t="s">
        <v>122</v>
      </c>
      <c r="G8" s="59"/>
      <c r="H8" s="58"/>
      <c r="J8" s="60"/>
      <c r="K8" s="53"/>
      <c r="L8" s="60">
        <v>35</v>
      </c>
      <c r="M8" s="53"/>
      <c r="N8" s="60">
        <v>39</v>
      </c>
      <c r="O8" s="53"/>
      <c r="P8" s="60"/>
      <c r="R8" s="52" t="e">
        <f>#REF!</f>
        <v>#REF!</v>
      </c>
      <c r="S8" s="52" t="e">
        <f>#REF!</f>
        <v>#REF!</v>
      </c>
      <c r="T8" s="52" t="e">
        <f>#REF!</f>
        <v>#REF!</v>
      </c>
    </row>
    <row r="9" spans="1:20">
      <c r="A9" s="58" t="s">
        <v>123</v>
      </c>
      <c r="C9" s="58"/>
      <c r="E9" s="58"/>
      <c r="G9" s="59"/>
      <c r="H9" s="58"/>
      <c r="J9" s="60"/>
      <c r="K9" s="53"/>
      <c r="L9" s="60">
        <v>40</v>
      </c>
      <c r="M9" s="53"/>
      <c r="N9" s="60">
        <v>38</v>
      </c>
      <c r="O9" s="53"/>
      <c r="P9" s="60"/>
      <c r="R9" s="52" t="e">
        <f>#REF!</f>
        <v>#REF!</v>
      </c>
      <c r="S9" s="52" t="e">
        <f>#REF!</f>
        <v>#REF!</v>
      </c>
      <c r="T9" s="52" t="e">
        <f>#REF!</f>
        <v>#REF!</v>
      </c>
    </row>
    <row r="10" spans="1:20">
      <c r="A10" s="58" t="s">
        <v>124</v>
      </c>
      <c r="C10" s="58"/>
      <c r="E10" s="58"/>
      <c r="G10" s="59"/>
      <c r="H10" s="58"/>
      <c r="J10" s="60"/>
      <c r="K10" s="53"/>
      <c r="L10" s="60">
        <v>45</v>
      </c>
      <c r="M10" s="53"/>
      <c r="N10" s="60">
        <v>37</v>
      </c>
      <c r="O10" s="53"/>
      <c r="P10" s="60"/>
      <c r="R10" s="52" t="e">
        <f>#REF!</f>
        <v>#REF!</v>
      </c>
      <c r="S10" s="52" t="e">
        <f>#REF!</f>
        <v>#REF!</v>
      </c>
      <c r="T10" s="52" t="e">
        <f>#REF!</f>
        <v>#REF!</v>
      </c>
    </row>
    <row r="11" spans="1:20">
      <c r="A11" s="58" t="s">
        <v>125</v>
      </c>
      <c r="C11" s="58"/>
      <c r="E11" s="58"/>
      <c r="G11" s="59"/>
      <c r="H11" s="58"/>
      <c r="J11" s="60"/>
      <c r="K11" s="53"/>
      <c r="L11" s="60">
        <v>50</v>
      </c>
      <c r="M11" s="53"/>
      <c r="N11" s="60">
        <v>36</v>
      </c>
      <c r="O11" s="53"/>
      <c r="P11" s="60"/>
      <c r="R11" s="52" t="e">
        <f>#REF!</f>
        <v>#REF!</v>
      </c>
      <c r="S11" s="52" t="e">
        <f>#REF!</f>
        <v>#REF!</v>
      </c>
      <c r="T11" s="52" t="e">
        <f>#REF!</f>
        <v>#REF!</v>
      </c>
    </row>
    <row r="12" spans="1:20">
      <c r="A12" s="58" t="s">
        <v>126</v>
      </c>
      <c r="C12" s="58"/>
      <c r="E12" s="58"/>
      <c r="G12" s="59"/>
      <c r="H12" s="58"/>
      <c r="J12" s="60"/>
      <c r="K12" s="53"/>
      <c r="L12" s="60">
        <v>55</v>
      </c>
      <c r="M12" s="53"/>
      <c r="N12" s="60">
        <v>35</v>
      </c>
      <c r="O12" s="53"/>
      <c r="P12" s="60"/>
      <c r="R12" s="52" t="e">
        <f>#REF!</f>
        <v>#REF!</v>
      </c>
      <c r="S12" s="52" t="e">
        <f>#REF!</f>
        <v>#REF!</v>
      </c>
      <c r="T12" s="52" t="e">
        <f>#REF!</f>
        <v>#REF!</v>
      </c>
    </row>
    <row r="13" spans="1:20">
      <c r="A13" s="58" t="s">
        <v>127</v>
      </c>
      <c r="C13" s="58"/>
      <c r="E13" s="58"/>
      <c r="G13" s="59"/>
      <c r="H13" s="58"/>
      <c r="J13" s="60"/>
      <c r="K13" s="53"/>
      <c r="L13" s="60">
        <v>60</v>
      </c>
      <c r="M13" s="53"/>
      <c r="N13" s="60">
        <v>34</v>
      </c>
      <c r="O13" s="53"/>
      <c r="P13" s="60"/>
      <c r="R13" s="52" t="e">
        <f>#REF!</f>
        <v>#REF!</v>
      </c>
      <c r="S13" s="52" t="e">
        <f>#REF!</f>
        <v>#REF!</v>
      </c>
      <c r="T13" s="52" t="e">
        <f>#REF!</f>
        <v>#REF!</v>
      </c>
    </row>
    <row r="14" spans="1:20">
      <c r="A14" s="58" t="s">
        <v>128</v>
      </c>
      <c r="C14" s="58"/>
      <c r="E14" s="58"/>
      <c r="G14" s="59"/>
      <c r="H14" s="58"/>
      <c r="J14" s="60"/>
      <c r="K14" s="53"/>
      <c r="L14" s="60">
        <v>65</v>
      </c>
      <c r="M14" s="53"/>
      <c r="N14" s="60">
        <v>33</v>
      </c>
      <c r="O14" s="53"/>
      <c r="P14" s="60"/>
      <c r="R14" s="52" t="e">
        <f>#REF!</f>
        <v>#REF!</v>
      </c>
      <c r="S14" s="52" t="e">
        <f>#REF!</f>
        <v>#REF!</v>
      </c>
      <c r="T14" s="52" t="e">
        <f>#REF!</f>
        <v>#REF!</v>
      </c>
    </row>
    <row r="15" spans="1:20">
      <c r="A15" s="58" t="s">
        <v>129</v>
      </c>
      <c r="C15" s="58"/>
      <c r="E15" s="58"/>
      <c r="G15" s="59"/>
      <c r="H15" s="58"/>
      <c r="J15" s="60"/>
      <c r="K15" s="53"/>
      <c r="L15" s="60">
        <v>70</v>
      </c>
      <c r="M15" s="53"/>
      <c r="N15" s="60">
        <v>32</v>
      </c>
      <c r="O15" s="53"/>
      <c r="P15" s="60"/>
      <c r="R15" s="52" t="e">
        <f>#REF!</f>
        <v>#REF!</v>
      </c>
      <c r="S15" s="52" t="e">
        <f>#REF!</f>
        <v>#REF!</v>
      </c>
      <c r="T15" s="52" t="e">
        <f>#REF!</f>
        <v>#REF!</v>
      </c>
    </row>
    <row r="16" spans="1:20">
      <c r="A16" s="58" t="s">
        <v>130</v>
      </c>
      <c r="C16" s="58"/>
      <c r="E16" s="58"/>
      <c r="G16" s="59"/>
      <c r="H16" s="58"/>
      <c r="J16" s="60"/>
      <c r="K16" s="53"/>
      <c r="L16" s="60">
        <v>75</v>
      </c>
      <c r="M16" s="53"/>
      <c r="N16" s="60">
        <v>31</v>
      </c>
      <c r="O16" s="53"/>
      <c r="P16" s="60"/>
      <c r="R16" s="52" t="e">
        <f>#REF!</f>
        <v>#REF!</v>
      </c>
      <c r="S16" s="52" t="e">
        <f>#REF!</f>
        <v>#REF!</v>
      </c>
      <c r="T16" s="52" t="e">
        <f>#REF!</f>
        <v>#REF!</v>
      </c>
    </row>
    <row r="17" spans="1:20">
      <c r="A17" s="58" t="s">
        <v>131</v>
      </c>
      <c r="C17" s="58"/>
      <c r="E17" s="58"/>
      <c r="G17" s="59"/>
      <c r="H17" s="58"/>
      <c r="J17" s="60"/>
      <c r="K17" s="53"/>
      <c r="L17" s="60">
        <v>80</v>
      </c>
      <c r="M17" s="53"/>
      <c r="N17" s="60">
        <v>30</v>
      </c>
      <c r="O17" s="53"/>
      <c r="P17" s="60"/>
      <c r="R17" s="52" t="e">
        <f>#REF!</f>
        <v>#REF!</v>
      </c>
      <c r="S17" s="52" t="e">
        <f>#REF!</f>
        <v>#REF!</v>
      </c>
      <c r="T17" s="52" t="e">
        <f>#REF!</f>
        <v>#REF!</v>
      </c>
    </row>
    <row r="18" spans="1:20">
      <c r="A18" s="58" t="s">
        <v>132</v>
      </c>
      <c r="C18" s="58"/>
      <c r="E18" s="58"/>
      <c r="G18" s="59"/>
      <c r="H18" s="58"/>
      <c r="J18" s="60"/>
      <c r="K18" s="53"/>
      <c r="L18" s="60">
        <v>85</v>
      </c>
      <c r="M18" s="53"/>
      <c r="N18" s="60">
        <v>29</v>
      </c>
      <c r="O18" s="53"/>
      <c r="P18" s="60"/>
      <c r="R18" s="52" t="e">
        <f>#REF!</f>
        <v>#REF!</v>
      </c>
      <c r="S18" s="52" t="e">
        <f>#REF!</f>
        <v>#REF!</v>
      </c>
      <c r="T18" s="52" t="e">
        <f>#REF!</f>
        <v>#REF!</v>
      </c>
    </row>
    <row r="19" spans="1:20">
      <c r="A19" s="58" t="s">
        <v>135</v>
      </c>
      <c r="C19" s="58"/>
      <c r="E19" s="58"/>
      <c r="G19" s="59"/>
      <c r="H19" s="58"/>
      <c r="J19" s="60"/>
      <c r="K19" s="53"/>
      <c r="L19" s="60">
        <v>90</v>
      </c>
      <c r="M19" s="53"/>
      <c r="N19" s="60">
        <v>28</v>
      </c>
      <c r="O19" s="53"/>
      <c r="P19" s="60"/>
      <c r="R19" s="52" t="e">
        <f>#REF!</f>
        <v>#REF!</v>
      </c>
      <c r="S19" s="52" t="e">
        <f>#REF!</f>
        <v>#REF!</v>
      </c>
      <c r="T19" s="52" t="e">
        <f>#REF!</f>
        <v>#REF!</v>
      </c>
    </row>
    <row r="20" spans="1:20">
      <c r="A20" s="58" t="s">
        <v>136</v>
      </c>
      <c r="C20" s="58"/>
      <c r="E20" s="58"/>
      <c r="G20" s="59"/>
      <c r="H20" s="58"/>
      <c r="J20" s="60"/>
      <c r="K20" s="53"/>
      <c r="L20" s="60">
        <v>95</v>
      </c>
      <c r="M20" s="53"/>
      <c r="N20" s="60">
        <v>27</v>
      </c>
      <c r="O20" s="53"/>
      <c r="P20" s="60"/>
      <c r="R20" s="52" t="e">
        <f>#REF!</f>
        <v>#REF!</v>
      </c>
      <c r="S20" s="52" t="e">
        <f>#REF!</f>
        <v>#REF!</v>
      </c>
      <c r="T20" s="52" t="e">
        <f>#REF!</f>
        <v>#REF!</v>
      </c>
    </row>
    <row r="21" spans="1:20" ht="14.25" thickBot="1">
      <c r="A21" s="61"/>
      <c r="C21" s="61"/>
      <c r="E21" s="61"/>
      <c r="G21" s="62"/>
      <c r="H21" s="61"/>
      <c r="J21" s="63"/>
      <c r="K21" s="53"/>
      <c r="L21" s="63">
        <v>100</v>
      </c>
      <c r="M21" s="53"/>
      <c r="N21" s="60">
        <v>26</v>
      </c>
      <c r="O21" s="53"/>
      <c r="P21" s="63"/>
    </row>
    <row r="22" spans="1:20" ht="14.25" thickTop="1">
      <c r="J22" s="53"/>
      <c r="K22" s="53"/>
      <c r="L22" s="53"/>
      <c r="M22" s="53"/>
      <c r="N22" s="60">
        <v>25</v>
      </c>
      <c r="O22" s="53"/>
      <c r="P22" s="53"/>
    </row>
    <row r="23" spans="1:20">
      <c r="J23" s="53"/>
      <c r="K23" s="53"/>
      <c r="L23" s="53"/>
      <c r="M23" s="53"/>
      <c r="N23" s="60">
        <v>24</v>
      </c>
      <c r="O23" s="53"/>
      <c r="P23" s="53"/>
    </row>
    <row r="24" spans="1:20">
      <c r="J24" s="53"/>
      <c r="K24" s="53"/>
      <c r="L24" s="53"/>
      <c r="M24" s="53"/>
      <c r="N24" s="60">
        <v>23</v>
      </c>
      <c r="O24" s="53"/>
      <c r="P24" s="53"/>
      <c r="R24" s="52" t="e">
        <f>#REF!&amp;"中学校"</f>
        <v>#REF!</v>
      </c>
      <c r="T24" s="52" t="e">
        <f>#REF!</f>
        <v>#REF!</v>
      </c>
    </row>
    <row r="25" spans="1:20">
      <c r="J25" s="53"/>
      <c r="K25" s="53"/>
      <c r="L25" s="53"/>
      <c r="M25" s="53"/>
      <c r="N25" s="60">
        <v>22</v>
      </c>
      <c r="O25" s="53"/>
      <c r="P25" s="53"/>
      <c r="R25" s="52" t="e">
        <f>#REF!</f>
        <v>#REF!</v>
      </c>
      <c r="S25" s="52" t="e">
        <f>#REF!</f>
        <v>#REF!</v>
      </c>
      <c r="T25" s="52" t="e">
        <f>#REF!</f>
        <v>#REF!</v>
      </c>
    </row>
    <row r="26" spans="1:20">
      <c r="J26" s="53"/>
      <c r="K26" s="53"/>
      <c r="L26" s="53"/>
      <c r="M26" s="53"/>
      <c r="N26" s="60">
        <v>21</v>
      </c>
      <c r="O26" s="53"/>
      <c r="P26" s="53"/>
      <c r="R26" s="52" t="e">
        <f>#REF!</f>
        <v>#REF!</v>
      </c>
      <c r="S26" s="52" t="e">
        <f>#REF!</f>
        <v>#REF!</v>
      </c>
      <c r="T26" s="52" t="e">
        <f>#REF!</f>
        <v>#REF!</v>
      </c>
    </row>
    <row r="27" spans="1:20">
      <c r="J27" s="53"/>
      <c r="K27" s="53"/>
      <c r="L27" s="53"/>
      <c r="M27" s="53"/>
      <c r="N27" s="60">
        <v>20</v>
      </c>
      <c r="O27" s="53"/>
      <c r="P27" s="53"/>
      <c r="R27" s="52" t="e">
        <f>#REF!</f>
        <v>#REF!</v>
      </c>
      <c r="S27" s="52" t="e">
        <f>#REF!</f>
        <v>#REF!</v>
      </c>
      <c r="T27" s="52" t="e">
        <f>#REF!</f>
        <v>#REF!</v>
      </c>
    </row>
    <row r="28" spans="1:20">
      <c r="J28" s="53"/>
      <c r="K28" s="53"/>
      <c r="L28" s="53"/>
      <c r="M28" s="53"/>
      <c r="N28" s="60">
        <v>19</v>
      </c>
      <c r="O28" s="53"/>
      <c r="P28" s="53"/>
      <c r="R28" s="52" t="e">
        <f>#REF!</f>
        <v>#REF!</v>
      </c>
      <c r="S28" s="52" t="e">
        <f>#REF!</f>
        <v>#REF!</v>
      </c>
      <c r="T28" s="52" t="e">
        <f>#REF!</f>
        <v>#REF!</v>
      </c>
    </row>
    <row r="29" spans="1:20">
      <c r="J29" s="53"/>
      <c r="K29" s="53"/>
      <c r="L29" s="53"/>
      <c r="M29" s="53"/>
      <c r="N29" s="60">
        <v>18</v>
      </c>
      <c r="O29" s="53"/>
      <c r="P29" s="53"/>
      <c r="R29" s="52" t="e">
        <f>#REF!</f>
        <v>#REF!</v>
      </c>
      <c r="S29" s="52" t="e">
        <f>#REF!</f>
        <v>#REF!</v>
      </c>
      <c r="T29" s="52" t="e">
        <f>#REF!</f>
        <v>#REF!</v>
      </c>
    </row>
    <row r="30" spans="1:20">
      <c r="J30" s="53"/>
      <c r="K30" s="53"/>
      <c r="L30" s="53"/>
      <c r="M30" s="53"/>
      <c r="N30" s="60">
        <v>17</v>
      </c>
      <c r="O30" s="53"/>
      <c r="P30" s="53"/>
      <c r="R30" s="52" t="e">
        <f>#REF!</f>
        <v>#REF!</v>
      </c>
      <c r="S30" s="52" t="e">
        <f>#REF!</f>
        <v>#REF!</v>
      </c>
      <c r="T30" s="52" t="e">
        <f>#REF!</f>
        <v>#REF!</v>
      </c>
    </row>
    <row r="31" spans="1:20">
      <c r="J31" s="53"/>
      <c r="K31" s="53"/>
      <c r="L31" s="53"/>
      <c r="M31" s="53"/>
      <c r="N31" s="60">
        <v>16</v>
      </c>
      <c r="O31" s="53"/>
      <c r="P31" s="53"/>
      <c r="R31" s="52" t="e">
        <f>#REF!</f>
        <v>#REF!</v>
      </c>
      <c r="S31" s="52" t="e">
        <f>#REF!</f>
        <v>#REF!</v>
      </c>
      <c r="T31" s="52" t="e">
        <f>#REF!</f>
        <v>#REF!</v>
      </c>
    </row>
    <row r="32" spans="1:20">
      <c r="J32" s="53"/>
      <c r="K32" s="53"/>
      <c r="L32" s="53"/>
      <c r="M32" s="53"/>
      <c r="N32" s="60">
        <v>15</v>
      </c>
      <c r="O32" s="53"/>
      <c r="P32" s="53"/>
      <c r="R32" s="52" t="e">
        <f>#REF!</f>
        <v>#REF!</v>
      </c>
      <c r="S32" s="52" t="e">
        <f>#REF!</f>
        <v>#REF!</v>
      </c>
      <c r="T32" s="52" t="e">
        <f>#REF!</f>
        <v>#REF!</v>
      </c>
    </row>
    <row r="33" spans="10:20">
      <c r="J33" s="53"/>
      <c r="K33" s="53"/>
      <c r="L33" s="53"/>
      <c r="M33" s="53"/>
      <c r="N33" s="60">
        <v>14</v>
      </c>
      <c r="O33" s="53"/>
      <c r="P33" s="53"/>
      <c r="R33" s="52" t="e">
        <f>#REF!</f>
        <v>#REF!</v>
      </c>
      <c r="S33" s="52" t="e">
        <f>#REF!</f>
        <v>#REF!</v>
      </c>
      <c r="T33" s="52" t="e">
        <f>#REF!</f>
        <v>#REF!</v>
      </c>
    </row>
    <row r="34" spans="10:20">
      <c r="J34" s="53"/>
      <c r="K34" s="53"/>
      <c r="L34" s="53"/>
      <c r="M34" s="53"/>
      <c r="N34" s="60">
        <v>13</v>
      </c>
      <c r="O34" s="53"/>
      <c r="P34" s="53"/>
      <c r="R34" s="52" t="e">
        <f>#REF!</f>
        <v>#REF!</v>
      </c>
      <c r="S34" s="52" t="e">
        <f>#REF!</f>
        <v>#REF!</v>
      </c>
      <c r="T34" s="52" t="e">
        <f>#REF!</f>
        <v>#REF!</v>
      </c>
    </row>
    <row r="35" spans="10:20">
      <c r="J35" s="53"/>
      <c r="K35" s="53"/>
      <c r="L35" s="53"/>
      <c r="M35" s="53"/>
      <c r="N35" s="60">
        <v>12</v>
      </c>
      <c r="O35" s="53"/>
      <c r="P35" s="53"/>
      <c r="R35" s="52" t="e">
        <f>#REF!</f>
        <v>#REF!</v>
      </c>
      <c r="S35" s="52" t="e">
        <f>#REF!</f>
        <v>#REF!</v>
      </c>
      <c r="T35" s="52" t="e">
        <f>#REF!</f>
        <v>#REF!</v>
      </c>
    </row>
    <row r="36" spans="10:20">
      <c r="J36" s="53"/>
      <c r="K36" s="53"/>
      <c r="L36" s="53"/>
      <c r="M36" s="53"/>
      <c r="N36" s="60">
        <v>11</v>
      </c>
      <c r="O36" s="53"/>
      <c r="P36" s="53"/>
      <c r="R36" s="52" t="e">
        <f>#REF!</f>
        <v>#REF!</v>
      </c>
      <c r="S36" s="52" t="e">
        <f>#REF!</f>
        <v>#REF!</v>
      </c>
      <c r="T36" s="52" t="e">
        <f>#REF!</f>
        <v>#REF!</v>
      </c>
    </row>
    <row r="37" spans="10:20">
      <c r="J37" s="53"/>
      <c r="K37" s="53"/>
      <c r="L37" s="53"/>
      <c r="M37" s="53"/>
      <c r="N37" s="60">
        <v>10</v>
      </c>
      <c r="O37" s="53"/>
      <c r="P37" s="53"/>
      <c r="R37" s="52" t="e">
        <f>#REF!</f>
        <v>#REF!</v>
      </c>
      <c r="S37" s="52" t="e">
        <f>#REF!</f>
        <v>#REF!</v>
      </c>
      <c r="T37" s="52" t="e">
        <f>#REF!</f>
        <v>#REF!</v>
      </c>
    </row>
    <row r="38" spans="10:20">
      <c r="J38" s="53"/>
      <c r="K38" s="53"/>
      <c r="L38" s="53"/>
      <c r="M38" s="53"/>
      <c r="N38" s="60">
        <v>9</v>
      </c>
      <c r="O38" s="53"/>
      <c r="P38" s="53"/>
      <c r="R38" s="52" t="e">
        <f>#REF!</f>
        <v>#REF!</v>
      </c>
      <c r="S38" s="52" t="e">
        <f>#REF!</f>
        <v>#REF!</v>
      </c>
      <c r="T38" s="52" t="e">
        <f>#REF!</f>
        <v>#REF!</v>
      </c>
    </row>
    <row r="39" spans="10:20">
      <c r="J39" s="53"/>
      <c r="K39" s="53"/>
      <c r="L39" s="53"/>
      <c r="M39" s="53"/>
      <c r="N39" s="60">
        <v>8</v>
      </c>
      <c r="O39" s="53"/>
      <c r="P39" s="53"/>
      <c r="R39" s="52" t="e">
        <f>#REF!</f>
        <v>#REF!</v>
      </c>
      <c r="S39" s="52" t="e">
        <f>#REF!</f>
        <v>#REF!</v>
      </c>
      <c r="T39" s="52" t="e">
        <f>#REF!</f>
        <v>#REF!</v>
      </c>
    </row>
    <row r="40" spans="10:20">
      <c r="J40" s="53"/>
      <c r="K40" s="53"/>
      <c r="L40" s="53"/>
      <c r="M40" s="53"/>
      <c r="N40" s="60">
        <v>7</v>
      </c>
      <c r="O40" s="53"/>
      <c r="P40" s="53"/>
      <c r="R40" s="52" t="e">
        <f>#REF!</f>
        <v>#REF!</v>
      </c>
      <c r="S40" s="52" t="e">
        <f>#REF!</f>
        <v>#REF!</v>
      </c>
      <c r="T40" s="52" t="e">
        <f>#REF!</f>
        <v>#REF!</v>
      </c>
    </row>
    <row r="41" spans="10:20">
      <c r="J41" s="53"/>
      <c r="K41" s="53"/>
      <c r="L41" s="53"/>
      <c r="M41" s="53"/>
      <c r="N41" s="60">
        <v>6</v>
      </c>
      <c r="O41" s="53"/>
      <c r="P41" s="53"/>
      <c r="R41" s="52" t="e">
        <f>#REF!</f>
        <v>#REF!</v>
      </c>
      <c r="S41" s="52" t="e">
        <f>#REF!</f>
        <v>#REF!</v>
      </c>
      <c r="T41" s="52" t="e">
        <f>#REF!</f>
        <v>#REF!</v>
      </c>
    </row>
    <row r="42" spans="10:20">
      <c r="J42" s="53"/>
      <c r="K42" s="53"/>
      <c r="L42" s="53"/>
      <c r="M42" s="53"/>
      <c r="N42" s="60">
        <v>5</v>
      </c>
      <c r="O42" s="53"/>
      <c r="P42" s="53"/>
      <c r="R42" s="52" t="e">
        <f>#REF!</f>
        <v>#REF!</v>
      </c>
      <c r="S42" s="52" t="e">
        <f>#REF!</f>
        <v>#REF!</v>
      </c>
      <c r="T42" s="52" t="e">
        <f>#REF!</f>
        <v>#REF!</v>
      </c>
    </row>
    <row r="43" spans="10:20">
      <c r="J43" s="53"/>
      <c r="K43" s="53"/>
      <c r="L43" s="53"/>
      <c r="M43" s="53"/>
      <c r="N43" s="60">
        <v>4</v>
      </c>
      <c r="O43" s="53"/>
      <c r="P43" s="53"/>
    </row>
    <row r="44" spans="10:20">
      <c r="J44" s="53"/>
      <c r="K44" s="53"/>
      <c r="L44" s="53"/>
      <c r="M44" s="53"/>
      <c r="N44" s="60">
        <v>3</v>
      </c>
      <c r="O44" s="53"/>
      <c r="P44" s="53"/>
    </row>
    <row r="45" spans="10:20">
      <c r="J45" s="53"/>
      <c r="K45" s="53"/>
      <c r="L45" s="53"/>
      <c r="M45" s="53"/>
      <c r="N45" s="60">
        <v>2</v>
      </c>
      <c r="O45" s="53"/>
      <c r="P45" s="53"/>
    </row>
    <row r="46" spans="10:20">
      <c r="J46" s="53"/>
      <c r="K46" s="53"/>
      <c r="L46" s="53"/>
      <c r="M46" s="53"/>
      <c r="N46" s="60">
        <v>1</v>
      </c>
      <c r="O46" s="53"/>
      <c r="P46" s="53"/>
      <c r="R46" s="52" t="e">
        <f>#REF!&amp;"中学校"</f>
        <v>#REF!</v>
      </c>
      <c r="T46" s="52" t="e">
        <f>#REF!</f>
        <v>#REF!</v>
      </c>
    </row>
    <row r="47" spans="10:20">
      <c r="J47" s="53"/>
      <c r="K47" s="53"/>
      <c r="L47" s="53"/>
      <c r="M47" s="53"/>
      <c r="N47" s="60">
        <v>0</v>
      </c>
      <c r="O47" s="53"/>
      <c r="P47" s="53"/>
      <c r="R47" s="52" t="e">
        <f>#REF!</f>
        <v>#REF!</v>
      </c>
      <c r="S47" s="52" t="e">
        <f>#REF!</f>
        <v>#REF!</v>
      </c>
      <c r="T47" s="52" t="e">
        <f>#REF!</f>
        <v>#REF!</v>
      </c>
    </row>
    <row r="48" spans="10:20">
      <c r="J48" s="53"/>
      <c r="K48" s="53"/>
      <c r="L48" s="53"/>
      <c r="M48" s="53"/>
      <c r="N48" s="60">
        <v>-1</v>
      </c>
      <c r="O48" s="53"/>
      <c r="P48" s="53"/>
      <c r="R48" s="52" t="e">
        <f>#REF!</f>
        <v>#REF!</v>
      </c>
      <c r="S48" s="52" t="e">
        <f>#REF!</f>
        <v>#REF!</v>
      </c>
      <c r="T48" s="52" t="e">
        <f>#REF!</f>
        <v>#REF!</v>
      </c>
    </row>
    <row r="49" spans="10:20">
      <c r="J49" s="53"/>
      <c r="K49" s="53"/>
      <c r="L49" s="53"/>
      <c r="M49" s="53"/>
      <c r="N49" s="60">
        <v>-2</v>
      </c>
      <c r="O49" s="53"/>
      <c r="P49" s="53"/>
      <c r="R49" s="52" t="e">
        <f>#REF!</f>
        <v>#REF!</v>
      </c>
      <c r="S49" s="52" t="e">
        <f>#REF!</f>
        <v>#REF!</v>
      </c>
      <c r="T49" s="52" t="e">
        <f>#REF!</f>
        <v>#REF!</v>
      </c>
    </row>
    <row r="50" spans="10:20">
      <c r="J50" s="53"/>
      <c r="K50" s="53"/>
      <c r="L50" s="53"/>
      <c r="M50" s="53"/>
      <c r="N50" s="60">
        <v>-3</v>
      </c>
      <c r="O50" s="53"/>
      <c r="P50" s="53"/>
      <c r="R50" s="52" t="e">
        <f>#REF!</f>
        <v>#REF!</v>
      </c>
      <c r="S50" s="52" t="e">
        <f>#REF!</f>
        <v>#REF!</v>
      </c>
      <c r="T50" s="52" t="e">
        <f>#REF!</f>
        <v>#REF!</v>
      </c>
    </row>
    <row r="51" spans="10:20">
      <c r="J51" s="53"/>
      <c r="K51" s="53"/>
      <c r="L51" s="53"/>
      <c r="M51" s="53"/>
      <c r="N51" s="60">
        <v>-4</v>
      </c>
      <c r="O51" s="53"/>
      <c r="P51" s="53"/>
      <c r="R51" s="52" t="e">
        <f>#REF!</f>
        <v>#REF!</v>
      </c>
      <c r="S51" s="52" t="e">
        <f>#REF!</f>
        <v>#REF!</v>
      </c>
      <c r="T51" s="52" t="e">
        <f>#REF!</f>
        <v>#REF!</v>
      </c>
    </row>
    <row r="52" spans="10:20">
      <c r="J52" s="53"/>
      <c r="K52" s="53"/>
      <c r="L52" s="53"/>
      <c r="M52" s="53"/>
      <c r="N52" s="60">
        <v>-5</v>
      </c>
      <c r="O52" s="53"/>
      <c r="P52" s="53"/>
      <c r="R52" s="52" t="e">
        <f>#REF!</f>
        <v>#REF!</v>
      </c>
      <c r="S52" s="52" t="e">
        <f>#REF!</f>
        <v>#REF!</v>
      </c>
      <c r="T52" s="52" t="e">
        <f>#REF!</f>
        <v>#REF!</v>
      </c>
    </row>
    <row r="53" spans="10:20">
      <c r="J53" s="53"/>
      <c r="K53" s="53"/>
      <c r="L53" s="53"/>
      <c r="M53" s="53"/>
      <c r="N53" s="60">
        <v>-6</v>
      </c>
      <c r="O53" s="53"/>
      <c r="P53" s="53"/>
      <c r="R53" s="52" t="e">
        <f>#REF!</f>
        <v>#REF!</v>
      </c>
      <c r="S53" s="52" t="e">
        <f>#REF!</f>
        <v>#REF!</v>
      </c>
      <c r="T53" s="52" t="e">
        <f>#REF!</f>
        <v>#REF!</v>
      </c>
    </row>
    <row r="54" spans="10:20">
      <c r="J54" s="53"/>
      <c r="K54" s="53"/>
      <c r="L54" s="53"/>
      <c r="M54" s="53"/>
      <c r="N54" s="60">
        <v>-7</v>
      </c>
      <c r="O54" s="53"/>
      <c r="P54" s="53"/>
      <c r="R54" s="52" t="e">
        <f>#REF!</f>
        <v>#REF!</v>
      </c>
      <c r="S54" s="52" t="e">
        <f>#REF!</f>
        <v>#REF!</v>
      </c>
      <c r="T54" s="52" t="e">
        <f>#REF!</f>
        <v>#REF!</v>
      </c>
    </row>
    <row r="55" spans="10:20">
      <c r="J55" s="53"/>
      <c r="K55" s="53"/>
      <c r="L55" s="53"/>
      <c r="M55" s="53"/>
      <c r="N55" s="60">
        <v>-8</v>
      </c>
      <c r="O55" s="53"/>
      <c r="P55" s="53"/>
      <c r="R55" s="52" t="e">
        <f>#REF!</f>
        <v>#REF!</v>
      </c>
      <c r="S55" s="52" t="e">
        <f>#REF!</f>
        <v>#REF!</v>
      </c>
      <c r="T55" s="52" t="e">
        <f>#REF!</f>
        <v>#REF!</v>
      </c>
    </row>
    <row r="56" spans="10:20">
      <c r="J56" s="53"/>
      <c r="K56" s="53"/>
      <c r="L56" s="53"/>
      <c r="M56" s="53"/>
      <c r="N56" s="60">
        <v>-9</v>
      </c>
      <c r="O56" s="53"/>
      <c r="P56" s="53"/>
      <c r="R56" s="52" t="e">
        <f>#REF!</f>
        <v>#REF!</v>
      </c>
      <c r="S56" s="52" t="e">
        <f>#REF!</f>
        <v>#REF!</v>
      </c>
      <c r="T56" s="52" t="e">
        <f>#REF!</f>
        <v>#REF!</v>
      </c>
    </row>
    <row r="57" spans="10:20">
      <c r="J57" s="53"/>
      <c r="K57" s="53"/>
      <c r="L57" s="53"/>
      <c r="M57" s="53"/>
      <c r="N57" s="60">
        <v>-10</v>
      </c>
      <c r="O57" s="53"/>
      <c r="P57" s="53"/>
      <c r="R57" s="52" t="e">
        <f>#REF!</f>
        <v>#REF!</v>
      </c>
      <c r="S57" s="52" t="e">
        <f>#REF!</f>
        <v>#REF!</v>
      </c>
      <c r="T57" s="52" t="e">
        <f>#REF!</f>
        <v>#REF!</v>
      </c>
    </row>
    <row r="58" spans="10:20">
      <c r="J58" s="53"/>
      <c r="K58" s="53"/>
      <c r="L58" s="53"/>
      <c r="M58" s="53"/>
      <c r="N58" s="60">
        <v>-11</v>
      </c>
      <c r="O58" s="53"/>
      <c r="P58" s="53"/>
      <c r="R58" s="52" t="e">
        <f>#REF!</f>
        <v>#REF!</v>
      </c>
      <c r="S58" s="52" t="e">
        <f>#REF!</f>
        <v>#REF!</v>
      </c>
      <c r="T58" s="52" t="e">
        <f>#REF!</f>
        <v>#REF!</v>
      </c>
    </row>
    <row r="59" spans="10:20">
      <c r="J59" s="53"/>
      <c r="K59" s="53"/>
      <c r="L59" s="53"/>
      <c r="M59" s="53"/>
      <c r="N59" s="60">
        <v>-12</v>
      </c>
      <c r="O59" s="53"/>
      <c r="P59" s="53"/>
      <c r="R59" s="52" t="e">
        <f>#REF!</f>
        <v>#REF!</v>
      </c>
      <c r="S59" s="52" t="e">
        <f>#REF!</f>
        <v>#REF!</v>
      </c>
      <c r="T59" s="52" t="e">
        <f>#REF!</f>
        <v>#REF!</v>
      </c>
    </row>
    <row r="60" spans="10:20">
      <c r="J60" s="53"/>
      <c r="K60" s="53"/>
      <c r="L60" s="53"/>
      <c r="M60" s="53"/>
      <c r="N60" s="60">
        <v>-13</v>
      </c>
      <c r="O60" s="53"/>
      <c r="P60" s="53"/>
      <c r="R60" s="52" t="e">
        <f>#REF!</f>
        <v>#REF!</v>
      </c>
      <c r="S60" s="52" t="e">
        <f>#REF!</f>
        <v>#REF!</v>
      </c>
      <c r="T60" s="52" t="e">
        <f>#REF!</f>
        <v>#REF!</v>
      </c>
    </row>
    <row r="61" spans="10:20">
      <c r="J61" s="53"/>
      <c r="K61" s="53"/>
      <c r="L61" s="53"/>
      <c r="M61" s="53"/>
      <c r="N61" s="60">
        <v>-14</v>
      </c>
      <c r="O61" s="53"/>
      <c r="P61" s="53"/>
      <c r="R61" s="52" t="e">
        <f>#REF!</f>
        <v>#REF!</v>
      </c>
      <c r="S61" s="52" t="e">
        <f>#REF!</f>
        <v>#REF!</v>
      </c>
      <c r="T61" s="52" t="e">
        <f>#REF!</f>
        <v>#REF!</v>
      </c>
    </row>
    <row r="62" spans="10:20">
      <c r="J62" s="53"/>
      <c r="K62" s="53"/>
      <c r="L62" s="53"/>
      <c r="M62" s="53"/>
      <c r="N62" s="60">
        <v>-15</v>
      </c>
      <c r="O62" s="53"/>
      <c r="P62" s="53"/>
      <c r="R62" s="52" t="e">
        <f>#REF!</f>
        <v>#REF!</v>
      </c>
      <c r="S62" s="52" t="e">
        <f>#REF!</f>
        <v>#REF!</v>
      </c>
      <c r="T62" s="52" t="e">
        <f>#REF!</f>
        <v>#REF!</v>
      </c>
    </row>
    <row r="63" spans="10:20">
      <c r="J63" s="53"/>
      <c r="K63" s="53"/>
      <c r="L63" s="53"/>
      <c r="M63" s="53"/>
      <c r="N63" s="60">
        <v>-16</v>
      </c>
      <c r="O63" s="53"/>
      <c r="P63" s="53"/>
      <c r="R63" s="52" t="e">
        <f>#REF!</f>
        <v>#REF!</v>
      </c>
      <c r="S63" s="52" t="e">
        <f>#REF!</f>
        <v>#REF!</v>
      </c>
      <c r="T63" s="52" t="e">
        <f>#REF!</f>
        <v>#REF!</v>
      </c>
    </row>
    <row r="64" spans="10:20">
      <c r="J64" s="53"/>
      <c r="K64" s="53"/>
      <c r="L64" s="53"/>
      <c r="M64" s="53"/>
      <c r="N64" s="60">
        <v>-17</v>
      </c>
      <c r="O64" s="53"/>
      <c r="P64" s="53"/>
      <c r="R64" s="52" t="e">
        <f>#REF!</f>
        <v>#REF!</v>
      </c>
      <c r="S64" s="52" t="e">
        <f>#REF!</f>
        <v>#REF!</v>
      </c>
      <c r="T64" s="52" t="e">
        <f>#REF!</f>
        <v>#REF!</v>
      </c>
    </row>
    <row r="65" spans="10:20">
      <c r="J65" s="53"/>
      <c r="K65" s="53"/>
      <c r="L65" s="53"/>
      <c r="M65" s="53"/>
      <c r="N65" s="60">
        <v>-18</v>
      </c>
      <c r="O65" s="53"/>
      <c r="P65" s="53"/>
    </row>
    <row r="66" spans="10:20">
      <c r="J66" s="53"/>
      <c r="K66" s="53"/>
      <c r="L66" s="53"/>
      <c r="M66" s="53"/>
      <c r="N66" s="60">
        <v>-19</v>
      </c>
      <c r="O66" s="53"/>
      <c r="P66" s="53"/>
    </row>
    <row r="67" spans="10:20" ht="14.25" thickBot="1">
      <c r="J67" s="53"/>
      <c r="K67" s="53"/>
      <c r="L67" s="53"/>
      <c r="M67" s="53"/>
      <c r="N67" s="63">
        <v>-20</v>
      </c>
      <c r="O67" s="53"/>
      <c r="P67" s="53"/>
    </row>
    <row r="68" spans="10:20" ht="14.25" thickTop="1">
      <c r="R68" s="52" t="e">
        <f>#REF!&amp;"中学校"</f>
        <v>#REF!</v>
      </c>
      <c r="T68" s="52" t="e">
        <f>#REF!</f>
        <v>#REF!</v>
      </c>
    </row>
    <row r="69" spans="10:20">
      <c r="R69" s="52" t="e">
        <f>#REF!</f>
        <v>#REF!</v>
      </c>
      <c r="S69" s="52" t="e">
        <f>#REF!</f>
        <v>#REF!</v>
      </c>
      <c r="T69" s="52" t="e">
        <f>#REF!</f>
        <v>#REF!</v>
      </c>
    </row>
    <row r="70" spans="10:20">
      <c r="R70" s="52" t="e">
        <f>#REF!</f>
        <v>#REF!</v>
      </c>
      <c r="S70" s="52" t="e">
        <f>#REF!</f>
        <v>#REF!</v>
      </c>
      <c r="T70" s="52" t="e">
        <f>#REF!</f>
        <v>#REF!</v>
      </c>
    </row>
    <row r="71" spans="10:20">
      <c r="R71" s="52" t="e">
        <f>#REF!</f>
        <v>#REF!</v>
      </c>
      <c r="S71" s="52" t="e">
        <f>#REF!</f>
        <v>#REF!</v>
      </c>
      <c r="T71" s="52" t="e">
        <f>#REF!</f>
        <v>#REF!</v>
      </c>
    </row>
    <row r="72" spans="10:20">
      <c r="R72" s="52" t="e">
        <f>#REF!</f>
        <v>#REF!</v>
      </c>
      <c r="S72" s="52" t="e">
        <f>#REF!</f>
        <v>#REF!</v>
      </c>
      <c r="T72" s="52" t="e">
        <f>#REF!</f>
        <v>#REF!</v>
      </c>
    </row>
    <row r="73" spans="10:20">
      <c r="R73" s="52" t="e">
        <f>#REF!</f>
        <v>#REF!</v>
      </c>
      <c r="S73" s="52" t="e">
        <f>#REF!</f>
        <v>#REF!</v>
      </c>
      <c r="T73" s="52" t="e">
        <f>#REF!</f>
        <v>#REF!</v>
      </c>
    </row>
    <row r="74" spans="10:20">
      <c r="R74" s="52" t="e">
        <f>#REF!</f>
        <v>#REF!</v>
      </c>
      <c r="S74" s="52" t="e">
        <f>#REF!</f>
        <v>#REF!</v>
      </c>
      <c r="T74" s="52" t="e">
        <f>#REF!</f>
        <v>#REF!</v>
      </c>
    </row>
    <row r="75" spans="10:20">
      <c r="R75" s="52" t="e">
        <f>#REF!</f>
        <v>#REF!</v>
      </c>
      <c r="S75" s="52" t="e">
        <f>#REF!</f>
        <v>#REF!</v>
      </c>
      <c r="T75" s="52" t="e">
        <f>#REF!</f>
        <v>#REF!</v>
      </c>
    </row>
    <row r="76" spans="10:20">
      <c r="R76" s="52" t="e">
        <f>#REF!</f>
        <v>#REF!</v>
      </c>
      <c r="S76" s="52" t="e">
        <f>#REF!</f>
        <v>#REF!</v>
      </c>
      <c r="T76" s="52" t="e">
        <f>#REF!</f>
        <v>#REF!</v>
      </c>
    </row>
    <row r="77" spans="10:20">
      <c r="R77" s="52" t="e">
        <f>#REF!</f>
        <v>#REF!</v>
      </c>
      <c r="S77" s="52" t="e">
        <f>#REF!</f>
        <v>#REF!</v>
      </c>
      <c r="T77" s="52" t="e">
        <f>#REF!</f>
        <v>#REF!</v>
      </c>
    </row>
    <row r="78" spans="10:20">
      <c r="R78" s="52" t="e">
        <f>#REF!</f>
        <v>#REF!</v>
      </c>
      <c r="S78" s="52" t="e">
        <f>#REF!</f>
        <v>#REF!</v>
      </c>
      <c r="T78" s="52" t="e">
        <f>#REF!</f>
        <v>#REF!</v>
      </c>
    </row>
    <row r="79" spans="10:20">
      <c r="R79" s="52" t="e">
        <f>#REF!</f>
        <v>#REF!</v>
      </c>
      <c r="S79" s="52" t="e">
        <f>#REF!</f>
        <v>#REF!</v>
      </c>
      <c r="T79" s="52" t="e">
        <f>#REF!</f>
        <v>#REF!</v>
      </c>
    </row>
    <row r="80" spans="10:20">
      <c r="R80" s="52" t="e">
        <f>#REF!</f>
        <v>#REF!</v>
      </c>
      <c r="S80" s="52" t="e">
        <f>#REF!</f>
        <v>#REF!</v>
      </c>
      <c r="T80" s="52" t="e">
        <f>#REF!</f>
        <v>#REF!</v>
      </c>
    </row>
    <row r="81" spans="18:20">
      <c r="R81" s="52" t="e">
        <f>#REF!</f>
        <v>#REF!</v>
      </c>
      <c r="S81" s="52" t="e">
        <f>#REF!</f>
        <v>#REF!</v>
      </c>
      <c r="T81" s="52" t="e">
        <f>#REF!</f>
        <v>#REF!</v>
      </c>
    </row>
    <row r="82" spans="18:20">
      <c r="R82" s="52" t="e">
        <f>#REF!</f>
        <v>#REF!</v>
      </c>
      <c r="S82" s="52" t="e">
        <f>#REF!</f>
        <v>#REF!</v>
      </c>
      <c r="T82" s="52" t="e">
        <f>#REF!</f>
        <v>#REF!</v>
      </c>
    </row>
    <row r="83" spans="18:20">
      <c r="R83" s="52" t="e">
        <f>#REF!</f>
        <v>#REF!</v>
      </c>
      <c r="S83" s="52" t="e">
        <f>#REF!</f>
        <v>#REF!</v>
      </c>
      <c r="T83" s="52" t="e">
        <f>#REF!</f>
        <v>#REF!</v>
      </c>
    </row>
    <row r="84" spans="18:20">
      <c r="R84" s="52" t="e">
        <f>#REF!</f>
        <v>#REF!</v>
      </c>
      <c r="S84" s="52" t="e">
        <f>#REF!</f>
        <v>#REF!</v>
      </c>
      <c r="T84" s="52" t="e">
        <f>#REF!</f>
        <v>#REF!</v>
      </c>
    </row>
    <row r="85" spans="18:20">
      <c r="R85" s="52" t="e">
        <f>#REF!</f>
        <v>#REF!</v>
      </c>
      <c r="S85" s="52" t="e">
        <f>#REF!</f>
        <v>#REF!</v>
      </c>
      <c r="T85" s="52" t="e">
        <f>#REF!</f>
        <v>#REF!</v>
      </c>
    </row>
    <row r="86" spans="18:20">
      <c r="R86" s="52" t="e">
        <f>#REF!</f>
        <v>#REF!</v>
      </c>
      <c r="S86" s="52" t="e">
        <f>#REF!</f>
        <v>#REF!</v>
      </c>
      <c r="T86" s="52" t="e">
        <f>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B59"/>
  <sheetViews>
    <sheetView showGridLines="0" topLeftCell="C1" zoomScaleNormal="100" zoomScaleSheetLayoutView="100" workbookViewId="0">
      <selection activeCell="BY20" sqref="BY20"/>
    </sheetView>
  </sheetViews>
  <sheetFormatPr defaultColWidth="9" defaultRowHeight="13.5"/>
  <cols>
    <col min="1" max="1" width="0" style="69" hidden="1" customWidth="1"/>
    <col min="2" max="2" width="3.375" style="347" hidden="1" customWidth="1"/>
    <col min="3" max="3" width="5" style="347" customWidth="1"/>
    <col min="4" max="5" width="0.625" style="69" customWidth="1"/>
    <col min="6" max="6" width="2.375" style="141" customWidth="1"/>
    <col min="7" max="7" width="3" style="139" customWidth="1"/>
    <col min="8" max="8" width="2.375" style="346" customWidth="1"/>
    <col min="9" max="12" width="0.625" style="69" customWidth="1"/>
    <col min="13" max="13" width="2.375" style="141" customWidth="1"/>
    <col min="14" max="14" width="3" style="139" customWidth="1"/>
    <col min="15" max="15" width="2.375" style="346" customWidth="1"/>
    <col min="16" max="19" width="0.625" style="69" customWidth="1"/>
    <col min="20" max="20" width="2.375" style="141" customWidth="1"/>
    <col min="21" max="21" width="3" style="139" customWidth="1"/>
    <col min="22" max="22" width="2.375" style="346" customWidth="1"/>
    <col min="23" max="24" width="0.625" style="69" customWidth="1"/>
    <col min="25" max="28" width="5" style="347" customWidth="1"/>
    <col min="29" max="29" width="9" style="347" hidden="1" customWidth="1"/>
    <col min="30" max="30" width="1.875" style="347" customWidth="1"/>
    <col min="31" max="31" width="7.625" style="347" hidden="1" customWidth="1"/>
    <col min="32" max="32" width="5" style="347" customWidth="1"/>
    <col min="33" max="34" width="0.625" style="347" customWidth="1"/>
    <col min="35" max="35" width="2.375" style="347" customWidth="1"/>
    <col min="36" max="36" width="3" style="347" customWidth="1"/>
    <col min="37" max="37" width="2.375" style="347" customWidth="1"/>
    <col min="38" max="41" width="0.625" style="347" customWidth="1"/>
    <col min="42" max="42" width="2.375" style="347" customWidth="1"/>
    <col min="43" max="43" width="3" style="347" customWidth="1"/>
    <col min="44" max="44" width="2.375" style="347" customWidth="1"/>
    <col min="45" max="48" width="0.625" style="347" customWidth="1"/>
    <col min="49" max="49" width="2.375" style="347" customWidth="1"/>
    <col min="50" max="50" width="3" style="347" customWidth="1"/>
    <col min="51" max="51" width="2.375" style="347" customWidth="1"/>
    <col min="52" max="55" width="0.625" style="347" customWidth="1"/>
    <col min="56" max="56" width="2.375" style="347" customWidth="1"/>
    <col min="57" max="57" width="3" style="347" customWidth="1"/>
    <col min="58" max="58" width="2.375" style="347" customWidth="1"/>
    <col min="59" max="60" width="0.625" style="347" customWidth="1"/>
    <col min="61" max="64" width="5" style="347" customWidth="1"/>
    <col min="65" max="65" width="9" style="347" hidden="1" customWidth="1"/>
    <col min="66" max="70" width="2.375" style="347" customWidth="1"/>
    <col min="71" max="71" width="4.125" style="347" customWidth="1"/>
    <col min="72" max="104" width="2.375" style="347" customWidth="1"/>
    <col min="105" max="16384" width="9" style="347"/>
  </cols>
  <sheetData>
    <row r="1" spans="1:75" ht="24">
      <c r="C1" s="77" t="str">
        <f ca="1">"令和"&amp;IF(YEAR(NOW())=2019,"元",YEAR(NOW())-2018)&amp;"年度 第"&amp;YEAR(NOW())-1999&amp;"回 全能登中学校サッカー大会"</f>
        <v>令和3年度 第22回 全能登中学校サッカー大会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5">
      <c r="A2" s="69" t="str">
        <f>IF(CB39=CF39,"",IF(CB39&gt;CF39,BV41,CL41))</f>
        <v/>
      </c>
      <c r="AH2" s="69"/>
      <c r="AI2" s="69"/>
      <c r="AJ2" s="141"/>
      <c r="AK2" s="139"/>
      <c r="AL2" s="346"/>
      <c r="AM2" s="69"/>
      <c r="AN2" s="69"/>
      <c r="AO2" s="69"/>
      <c r="AP2" s="69"/>
      <c r="AQ2" s="141"/>
      <c r="AR2" s="139"/>
      <c r="AS2" s="346"/>
      <c r="AT2" s="69"/>
      <c r="AU2" s="69"/>
      <c r="AV2" s="69"/>
      <c r="AW2" s="69"/>
      <c r="AX2" s="141"/>
      <c r="AY2" s="139"/>
      <c r="AZ2" s="346"/>
      <c r="BA2" s="69"/>
      <c r="BB2" s="69"/>
    </row>
    <row r="3" spans="1:75" ht="25.5" customHeight="1">
      <c r="A3" s="69" t="str">
        <f>IF(CB39=CF39,"",IF(CB39&lt;CF39,BV41,CL41))</f>
        <v/>
      </c>
      <c r="F3" s="385" t="s">
        <v>140</v>
      </c>
      <c r="G3" s="385"/>
      <c r="H3" s="385"/>
      <c r="I3" s="386" t="str">
        <f>IF(A2="","",IF(VLOOKUP(A2,予選学校名!$I$3:$L$32,3,FALSE)="",IF(VLOOKUP(A2,予選学校名!$I$3:$L$32,4,FALSE)="","",VLOOKUP(A2,予選学校名!$I$3:$L$32,4,FALSE)),VLOOKUP(A2,予選学校名!$I$3:$L$32,3,FALSE)&amp;"立")&amp;A2&amp;"中学校")</f>
        <v/>
      </c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48" t="str">
        <f>IF(A2="","","（"&amp;VLOOKUP(A2,予選学校名!$I$3:$L$32,2,FALSE)&amp;")")</f>
        <v/>
      </c>
      <c r="AB3" s="349"/>
      <c r="AC3" s="387" t="s">
        <v>141</v>
      </c>
      <c r="AD3" s="387"/>
      <c r="AE3" s="387"/>
      <c r="AF3" s="387"/>
      <c r="AG3" s="387"/>
      <c r="AH3" s="387"/>
      <c r="AI3" s="387"/>
    </row>
    <row r="4" spans="1:75" ht="25.5" customHeight="1">
      <c r="A4" s="69" t="str">
        <f>IF(CS47=CW47,"",IF(CS47&gt;CW47,CR55,CX55))</f>
        <v/>
      </c>
      <c r="F4" s="385" t="s">
        <v>142</v>
      </c>
      <c r="G4" s="385"/>
      <c r="H4" s="385"/>
      <c r="I4" s="386" t="str">
        <f>IF(A3="","",IF(VLOOKUP(A3,予選学校名!$I$3:$L$32,3,FALSE)="",IF(VLOOKUP(A3,予選学校名!$I$3:$L$32,4,FALSE)="","",VLOOKUP(A3,予選学校名!$I$3:$L$32,4,FALSE)),VLOOKUP(A3,予選学校名!$I$3:$L$32,3,FALSE)&amp;"立")&amp;A3&amp;"中学校")</f>
        <v/>
      </c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48" t="str">
        <f>IF(A3="","","（"&amp;VLOOKUP(A3,予選学校名!$I$3:$L$32,2,FALSE)&amp;")")</f>
        <v/>
      </c>
      <c r="AB4" s="350"/>
      <c r="AC4" s="387" t="s">
        <v>141</v>
      </c>
      <c r="AD4" s="387"/>
      <c r="AE4" s="387"/>
      <c r="AF4" s="387"/>
      <c r="AG4" s="387"/>
      <c r="AH4" s="387"/>
      <c r="AI4" s="387"/>
    </row>
    <row r="5" spans="1:75" ht="25.5" customHeight="1">
      <c r="A5" s="69" t="str">
        <f>IF(CS47=CW47,"",IF(CS47&lt;CW47,CR55,CX55))</f>
        <v/>
      </c>
      <c r="F5" s="385" t="s">
        <v>143</v>
      </c>
      <c r="G5" s="385"/>
      <c r="H5" s="385"/>
      <c r="I5" s="386" t="str">
        <f>IF(A4="","",IF(VLOOKUP(A4,予選学校名!$I$3:$L$32,3,FALSE)="",IF(VLOOKUP(A4,予選学校名!$I$3:$L$32,4,FALSE)="","",VLOOKUP(A4,予選学校名!$I$3:$L$32,4,FALSE)),VLOOKUP(A4,予選学校名!$I$3:$L$32,3,FALSE)&amp;"立")&amp;A4&amp;"中学校")</f>
        <v/>
      </c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48" t="str">
        <f>IF(A4="","","（"&amp;VLOOKUP(A4,予選学校名!$I$3:$L$32,2,FALSE)&amp;")")</f>
        <v/>
      </c>
      <c r="AB5" s="350"/>
      <c r="AC5" s="387" t="s">
        <v>141</v>
      </c>
      <c r="AD5" s="387"/>
      <c r="AE5" s="387"/>
      <c r="AF5" s="387"/>
      <c r="AG5" s="387"/>
      <c r="AH5" s="387"/>
      <c r="AI5" s="387"/>
      <c r="AJ5" s="139"/>
      <c r="AK5" s="346"/>
      <c r="AL5" s="69"/>
      <c r="AM5" s="69"/>
      <c r="AN5" s="69"/>
      <c r="AO5" s="69"/>
      <c r="AP5" s="141"/>
      <c r="AQ5" s="139"/>
      <c r="AR5" s="346"/>
      <c r="AS5" s="69"/>
      <c r="AT5" s="69"/>
      <c r="AU5" s="69"/>
      <c r="AV5" s="69"/>
      <c r="AW5" s="141"/>
      <c r="AX5" s="139"/>
      <c r="AY5" s="346"/>
      <c r="AZ5" s="69"/>
      <c r="BA5" s="69"/>
      <c r="BB5" s="69"/>
      <c r="BC5" s="69"/>
    </row>
    <row r="6" spans="1:75" ht="25.5" customHeight="1">
      <c r="A6" s="69" t="str">
        <f>IF(DA51=DE51,"",IF(DA51&gt;DE51,CU53,DK53))</f>
        <v/>
      </c>
      <c r="I6" s="386" t="str">
        <f>IF(A5="","",IF(VLOOKUP(A5,予選学校名!$I$3:$L$32,3,FALSE)="",IF(VLOOKUP(A5,予選学校名!$I$3:$L$32,4,FALSE)="","",VLOOKUP(A5,予選学校名!$I$3:$L$32,4,FALSE)),VLOOKUP(A5,予選学校名!$I$3:$L$32,3,FALSE)&amp;"立")&amp;A5&amp;"中学校")</f>
        <v/>
      </c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48" t="str">
        <f>IF(A5="","","（"&amp;VLOOKUP(A5,予選学校名!$I$3:$L$32,2,FALSE)&amp;")")</f>
        <v/>
      </c>
      <c r="AB6" s="350"/>
      <c r="AG6" s="69"/>
      <c r="AH6" s="69"/>
      <c r="AI6" s="141"/>
      <c r="AJ6" s="139"/>
      <c r="AK6" s="346"/>
      <c r="AL6" s="69"/>
      <c r="AM6" s="69"/>
      <c r="AN6" s="69"/>
      <c r="AO6" s="69"/>
      <c r="AP6" s="141"/>
      <c r="AQ6" s="139"/>
      <c r="AR6" s="346"/>
      <c r="AS6" s="69"/>
      <c r="AT6" s="69"/>
      <c r="AU6" s="69"/>
      <c r="AV6" s="69"/>
      <c r="AW6" s="141"/>
      <c r="AX6" s="139"/>
      <c r="AY6" s="346"/>
      <c r="AZ6" s="69"/>
      <c r="BA6" s="69"/>
      <c r="BB6" s="69"/>
      <c r="BC6" s="69"/>
    </row>
    <row r="7" spans="1:75">
      <c r="AH7" s="69"/>
      <c r="AI7" s="69"/>
      <c r="AJ7" s="141"/>
      <c r="AK7" s="139"/>
      <c r="AL7" s="346"/>
      <c r="AM7" s="69"/>
      <c r="AN7" s="69"/>
      <c r="AO7" s="69"/>
      <c r="AP7" s="69"/>
      <c r="AQ7" s="141"/>
      <c r="AR7" s="139"/>
      <c r="AS7" s="346"/>
      <c r="AT7" s="69"/>
      <c r="AU7" s="69"/>
      <c r="AV7" s="69"/>
      <c r="AW7" s="69"/>
      <c r="AX7" s="141"/>
      <c r="AY7" s="139"/>
      <c r="AZ7" s="346"/>
      <c r="BA7" s="69"/>
      <c r="BB7" s="69"/>
    </row>
    <row r="8" spans="1:75" s="352" customFormat="1" ht="17.25">
      <c r="A8" s="351"/>
      <c r="C8" s="352" t="s">
        <v>144</v>
      </c>
      <c r="D8" s="351"/>
      <c r="E8" s="351"/>
      <c r="F8" s="342"/>
      <c r="G8" s="140"/>
      <c r="H8" s="353"/>
      <c r="I8" s="351"/>
      <c r="J8" s="351"/>
      <c r="K8" s="351"/>
      <c r="L8" s="351"/>
      <c r="M8" s="342"/>
      <c r="N8" s="140"/>
      <c r="O8" s="353"/>
      <c r="P8" s="351"/>
      <c r="Q8" s="351"/>
      <c r="R8" s="351"/>
      <c r="S8" s="351"/>
      <c r="T8" s="342"/>
      <c r="U8" s="140"/>
      <c r="V8" s="353"/>
      <c r="W8" s="351"/>
      <c r="X8" s="351"/>
      <c r="AF8" s="352" t="s">
        <v>145</v>
      </c>
      <c r="AG8" s="351"/>
      <c r="AH8" s="351"/>
      <c r="AI8" s="342"/>
      <c r="AJ8" s="140"/>
      <c r="AK8" s="353"/>
      <c r="AL8" s="351"/>
      <c r="AM8" s="351"/>
      <c r="AN8" s="351"/>
      <c r="AO8" s="351"/>
      <c r="AP8" s="342"/>
      <c r="AQ8" s="140"/>
      <c r="AR8" s="353"/>
      <c r="AS8" s="351"/>
      <c r="AT8" s="351"/>
      <c r="AU8" s="351"/>
      <c r="AV8" s="351"/>
      <c r="AW8" s="342"/>
      <c r="AX8" s="140"/>
      <c r="AY8" s="353"/>
      <c r="AZ8" s="351"/>
      <c r="BA8" s="351"/>
      <c r="BR8" s="352" t="s">
        <v>146</v>
      </c>
      <c r="BS8" s="352">
        <v>10</v>
      </c>
      <c r="BT8" s="352" t="s">
        <v>137</v>
      </c>
      <c r="BU8" s="352" t="s">
        <v>147</v>
      </c>
      <c r="BV8" s="352" t="s">
        <v>148</v>
      </c>
      <c r="BW8" s="352" t="s">
        <v>149</v>
      </c>
    </row>
    <row r="9" spans="1:75" ht="30" customHeight="1">
      <c r="C9" s="354"/>
      <c r="D9" s="388" t="str">
        <f>C10</f>
        <v/>
      </c>
      <c r="E9" s="388"/>
      <c r="F9" s="388"/>
      <c r="G9" s="388"/>
      <c r="H9" s="388"/>
      <c r="I9" s="388"/>
      <c r="J9" s="388"/>
      <c r="K9" s="388" t="str">
        <f>C14</f>
        <v/>
      </c>
      <c r="L9" s="388"/>
      <c r="M9" s="388"/>
      <c r="N9" s="388"/>
      <c r="O9" s="388"/>
      <c r="P9" s="388"/>
      <c r="Q9" s="388"/>
      <c r="R9" s="388" t="str">
        <f>C18</f>
        <v/>
      </c>
      <c r="S9" s="388"/>
      <c r="T9" s="388"/>
      <c r="U9" s="388"/>
      <c r="V9" s="388"/>
      <c r="W9" s="388"/>
      <c r="X9" s="388"/>
      <c r="Y9" s="355" t="s">
        <v>150</v>
      </c>
      <c r="Z9" s="356" t="s">
        <v>151</v>
      </c>
      <c r="AA9" s="355" t="s">
        <v>152</v>
      </c>
      <c r="AB9" s="355" t="s">
        <v>0</v>
      </c>
      <c r="AF9" s="354"/>
      <c r="AG9" s="388" t="str">
        <f>AF10</f>
        <v/>
      </c>
      <c r="AH9" s="388"/>
      <c r="AI9" s="388"/>
      <c r="AJ9" s="388"/>
      <c r="AK9" s="388"/>
      <c r="AL9" s="388"/>
      <c r="AM9" s="388"/>
      <c r="AN9" s="388" t="str">
        <f>AF14</f>
        <v/>
      </c>
      <c r="AO9" s="388"/>
      <c r="AP9" s="388"/>
      <c r="AQ9" s="388"/>
      <c r="AR9" s="388"/>
      <c r="AS9" s="388"/>
      <c r="AT9" s="388"/>
      <c r="AU9" s="388" t="str">
        <f>AF18</f>
        <v/>
      </c>
      <c r="AV9" s="388"/>
      <c r="AW9" s="388"/>
      <c r="AX9" s="388"/>
      <c r="AY9" s="388"/>
      <c r="AZ9" s="388"/>
      <c r="BA9" s="388"/>
      <c r="BB9" s="388" t="str">
        <f>AF22</f>
        <v/>
      </c>
      <c r="BC9" s="388"/>
      <c r="BD9" s="388"/>
      <c r="BE9" s="388"/>
      <c r="BF9" s="388"/>
      <c r="BG9" s="388"/>
      <c r="BH9" s="388"/>
      <c r="BI9" s="355" t="s">
        <v>150</v>
      </c>
      <c r="BJ9" s="356" t="s">
        <v>151</v>
      </c>
      <c r="BK9" s="355" t="s">
        <v>152</v>
      </c>
      <c r="BL9" s="355" t="s">
        <v>0</v>
      </c>
    </row>
    <row r="10" spans="1:75" ht="19.5" customHeight="1">
      <c r="B10" s="347">
        <v>1</v>
      </c>
      <c r="C10" s="389" t="str">
        <f>IF(ISERROR(MATCH('能登(7)'!B10,予選学校名!$H$22:$H$32,0)),"",INDEX(予選学校名!$H$22:$K$32,MATCH('能登(7)'!B10,予選学校名!$H$22:$H$32,0),2))</f>
        <v/>
      </c>
      <c r="D10" s="390"/>
      <c r="E10" s="391"/>
      <c r="F10" s="391"/>
      <c r="G10" s="392"/>
      <c r="H10" s="392"/>
      <c r="I10" s="392"/>
      <c r="J10" s="393"/>
      <c r="K10" s="400" t="str">
        <f>IF(M11="","",SUM(M11,M12))</f>
        <v/>
      </c>
      <c r="L10" s="401"/>
      <c r="M10" s="401"/>
      <c r="N10" s="343" t="str">
        <f>IF(K10="","",IF(K10&gt;O10,"○",IF(K10&lt;O10,"●","△")))</f>
        <v/>
      </c>
      <c r="O10" s="401" t="str">
        <f>IF(O11="","",SUM(O11,O12))</f>
        <v/>
      </c>
      <c r="P10" s="401"/>
      <c r="Q10" s="402"/>
      <c r="R10" s="400" t="str">
        <f>IF(T11="","",SUM(T11,T12))</f>
        <v/>
      </c>
      <c r="S10" s="401"/>
      <c r="T10" s="401"/>
      <c r="U10" s="343" t="str">
        <f>IF(R10="","",IF(R10&gt;V10,"○",IF(R10&lt;V10,"●","△")))</f>
        <v/>
      </c>
      <c r="V10" s="401" t="str">
        <f>IF(V11="","",SUM(V11,V12))</f>
        <v/>
      </c>
      <c r="W10" s="401"/>
      <c r="X10" s="402"/>
      <c r="Y10" s="403" t="str">
        <f>IF(COUNT(D11:X11)=0,"",COUNTIF(D10:X10,"○")*3+COUNTIF(D10:X10,"△"))</f>
        <v/>
      </c>
      <c r="Z10" s="403" t="str">
        <f>IF(Y10="","",SUM(H10:H21)/2-SUM(D10:D21))</f>
        <v/>
      </c>
      <c r="AA10" s="403" t="str">
        <f>IF(Y10="","",SUM(H10:H21)/2)</f>
        <v/>
      </c>
      <c r="AB10" s="403" t="str">
        <f>IF(OR(Y10="",MOD(COUNT(D10:X10),2)=1),"",RANK(AC10,$AC$10:$AC$21))</f>
        <v/>
      </c>
      <c r="AC10" s="345" t="str">
        <f>IF(OR(Y10="",MOD(COUNT(D10:X10),2)=1),"",Y10*10000+Z10*100+AA10)</f>
        <v/>
      </c>
      <c r="AD10" s="345"/>
      <c r="AE10" s="347">
        <v>4</v>
      </c>
      <c r="AF10" s="389" t="str">
        <f>IF(ISERROR(MATCH('能登(7)'!AE10,予選学校名!$H$22:$H$32,0)),"",INDEX(予選学校名!$H$22:$K$32,MATCH('能登(7)'!AE10,予選学校名!$H$22:$H$32,0),2))</f>
        <v/>
      </c>
      <c r="AG10" s="390"/>
      <c r="AH10" s="391"/>
      <c r="AI10" s="391"/>
      <c r="AJ10" s="392"/>
      <c r="AK10" s="392"/>
      <c r="AL10" s="392"/>
      <c r="AM10" s="393"/>
      <c r="AN10" s="400" t="str">
        <f>IF(AP11="","",SUM(AP11,AP12))</f>
        <v/>
      </c>
      <c r="AO10" s="401"/>
      <c r="AP10" s="401"/>
      <c r="AQ10" s="343" t="str">
        <f>IF(AN10="","",IF(AN10&gt;AR10,"○",IF(AN10&lt;AR10,"●","△")))</f>
        <v/>
      </c>
      <c r="AR10" s="401" t="str">
        <f>IF(AR11="","",SUM(AR11,AR12))</f>
        <v/>
      </c>
      <c r="AS10" s="401"/>
      <c r="AT10" s="402"/>
      <c r="AU10" s="404" t="s">
        <v>253</v>
      </c>
      <c r="AV10" s="405"/>
      <c r="AW10" s="405"/>
      <c r="AX10" s="405"/>
      <c r="AY10" s="405"/>
      <c r="AZ10" s="405"/>
      <c r="BA10" s="406"/>
      <c r="BB10" s="400" t="str">
        <f>IF(BD11="","",SUM(BD11,BD12))</f>
        <v/>
      </c>
      <c r="BC10" s="401"/>
      <c r="BD10" s="401"/>
      <c r="BE10" s="343" t="str">
        <f>IF(BB10="","",IF(BB10&gt;BF10,"○",IF(BB10&lt;BF10,"●","△")))</f>
        <v/>
      </c>
      <c r="BF10" s="401" t="str">
        <f>IF(BF11="","",SUM(BF11,BF12))</f>
        <v/>
      </c>
      <c r="BG10" s="401"/>
      <c r="BH10" s="402"/>
      <c r="BI10" s="403" t="str">
        <f>IF(COUNT(AG11:BH11)=0,"",COUNTIF(AG10:BH10,"○")*3+COUNTIF(AG10:BH10,"△"))</f>
        <v/>
      </c>
      <c r="BJ10" s="403" t="str">
        <f>IF(BI10="","",SUM(AK10:AK25)/2-SUM(AG10:AG25))</f>
        <v/>
      </c>
      <c r="BK10" s="403" t="str">
        <f>IF(BI10="","",SUM(AK10:AK25)/2)</f>
        <v/>
      </c>
      <c r="BL10" s="403" t="str">
        <f>IF(OR(BI10="",MOD(COUNT(AG10:BH10),2)=1),"",RANK(BM10,$BM$10:$BM$25))</f>
        <v/>
      </c>
      <c r="BM10" s="345" t="str">
        <f>IF(OR(BI10="",MOD(COUNT(AG10:BH10),2)=1),"",BI10*10000+BJ10*100+BK10)</f>
        <v/>
      </c>
    </row>
    <row r="11" spans="1:75" ht="19.5" customHeight="1">
      <c r="C11" s="389"/>
      <c r="D11" s="394"/>
      <c r="E11" s="395"/>
      <c r="F11" s="395"/>
      <c r="G11" s="395"/>
      <c r="H11" s="395"/>
      <c r="I11" s="395"/>
      <c r="J11" s="396"/>
      <c r="K11" s="332"/>
      <c r="L11" s="64"/>
      <c r="M11" s="172"/>
      <c r="N11" s="341" t="s">
        <v>54</v>
      </c>
      <c r="O11" s="173"/>
      <c r="P11" s="64"/>
      <c r="Q11" s="357"/>
      <c r="R11" s="332"/>
      <c r="S11" s="64"/>
      <c r="T11" s="172"/>
      <c r="U11" s="341" t="s">
        <v>54</v>
      </c>
      <c r="V11" s="173"/>
      <c r="W11" s="64"/>
      <c r="X11" s="357"/>
      <c r="Y11" s="403"/>
      <c r="Z11" s="403"/>
      <c r="AA11" s="403"/>
      <c r="AB11" s="403"/>
      <c r="AC11" s="345"/>
      <c r="AD11" s="345"/>
      <c r="AF11" s="389"/>
      <c r="AG11" s="394"/>
      <c r="AH11" s="395"/>
      <c r="AI11" s="395"/>
      <c r="AJ11" s="395"/>
      <c r="AK11" s="395"/>
      <c r="AL11" s="395"/>
      <c r="AM11" s="396"/>
      <c r="AN11" s="332"/>
      <c r="AO11" s="64"/>
      <c r="AP11" s="172"/>
      <c r="AQ11" s="341" t="s">
        <v>54</v>
      </c>
      <c r="AR11" s="173"/>
      <c r="AS11" s="64"/>
      <c r="AT11" s="357"/>
      <c r="AU11" s="407"/>
      <c r="AV11" s="408"/>
      <c r="AW11" s="408"/>
      <c r="AX11" s="408"/>
      <c r="AY11" s="408"/>
      <c r="AZ11" s="408"/>
      <c r="BA11" s="409"/>
      <c r="BB11" s="332"/>
      <c r="BC11" s="64"/>
      <c r="BD11" s="172"/>
      <c r="BE11" s="341" t="s">
        <v>54</v>
      </c>
      <c r="BF11" s="173"/>
      <c r="BG11" s="64"/>
      <c r="BH11" s="357"/>
      <c r="BI11" s="403"/>
      <c r="BJ11" s="403"/>
      <c r="BK11" s="403"/>
      <c r="BL11" s="403"/>
      <c r="BM11" s="345"/>
    </row>
    <row r="12" spans="1:75" ht="19.5" customHeight="1">
      <c r="C12" s="389"/>
      <c r="D12" s="394"/>
      <c r="E12" s="395"/>
      <c r="F12" s="395"/>
      <c r="G12" s="395"/>
      <c r="H12" s="395"/>
      <c r="I12" s="395"/>
      <c r="J12" s="396"/>
      <c r="K12" s="332"/>
      <c r="L12" s="64"/>
      <c r="M12" s="172"/>
      <c r="N12" s="341" t="s">
        <v>54</v>
      </c>
      <c r="O12" s="173"/>
      <c r="P12" s="64"/>
      <c r="Q12" s="357"/>
      <c r="R12" s="332"/>
      <c r="S12" s="64"/>
      <c r="T12" s="172"/>
      <c r="U12" s="341" t="s">
        <v>54</v>
      </c>
      <c r="V12" s="173"/>
      <c r="W12" s="64"/>
      <c r="X12" s="357"/>
      <c r="Y12" s="403"/>
      <c r="Z12" s="403"/>
      <c r="AA12" s="403"/>
      <c r="AB12" s="403"/>
      <c r="AC12" s="345"/>
      <c r="AD12" s="345"/>
      <c r="AF12" s="389"/>
      <c r="AG12" s="394"/>
      <c r="AH12" s="395"/>
      <c r="AI12" s="395"/>
      <c r="AJ12" s="395"/>
      <c r="AK12" s="395"/>
      <c r="AL12" s="395"/>
      <c r="AM12" s="396"/>
      <c r="AN12" s="332"/>
      <c r="AO12" s="64"/>
      <c r="AP12" s="172"/>
      <c r="AQ12" s="341" t="s">
        <v>54</v>
      </c>
      <c r="AR12" s="173"/>
      <c r="AS12" s="64"/>
      <c r="AT12" s="357"/>
      <c r="AU12" s="407"/>
      <c r="AV12" s="408"/>
      <c r="AW12" s="408"/>
      <c r="AX12" s="408"/>
      <c r="AY12" s="408"/>
      <c r="AZ12" s="408"/>
      <c r="BA12" s="409"/>
      <c r="BB12" s="332"/>
      <c r="BC12" s="64"/>
      <c r="BD12" s="172"/>
      <c r="BE12" s="341" t="s">
        <v>54</v>
      </c>
      <c r="BF12" s="173"/>
      <c r="BG12" s="64"/>
      <c r="BH12" s="357"/>
      <c r="BI12" s="403"/>
      <c r="BJ12" s="403"/>
      <c r="BK12" s="403"/>
      <c r="BL12" s="403"/>
      <c r="BM12" s="345"/>
    </row>
    <row r="13" spans="1:75" ht="3.75" customHeight="1">
      <c r="C13" s="389"/>
      <c r="D13" s="397"/>
      <c r="E13" s="398"/>
      <c r="F13" s="398"/>
      <c r="G13" s="398"/>
      <c r="H13" s="398"/>
      <c r="I13" s="398"/>
      <c r="J13" s="399"/>
      <c r="K13" s="334"/>
      <c r="L13" s="335"/>
      <c r="M13" s="358"/>
      <c r="N13" s="359"/>
      <c r="O13" s="360"/>
      <c r="P13" s="335"/>
      <c r="Q13" s="361"/>
      <c r="R13" s="334"/>
      <c r="S13" s="335"/>
      <c r="T13" s="358"/>
      <c r="U13" s="359"/>
      <c r="V13" s="360"/>
      <c r="W13" s="335"/>
      <c r="X13" s="361"/>
      <c r="Y13" s="403"/>
      <c r="Z13" s="403"/>
      <c r="AA13" s="403"/>
      <c r="AB13" s="403"/>
      <c r="AC13" s="345"/>
      <c r="AD13" s="345"/>
      <c r="AF13" s="389"/>
      <c r="AG13" s="397"/>
      <c r="AH13" s="398"/>
      <c r="AI13" s="398"/>
      <c r="AJ13" s="398"/>
      <c r="AK13" s="398"/>
      <c r="AL13" s="398"/>
      <c r="AM13" s="399"/>
      <c r="AN13" s="334"/>
      <c r="AO13" s="335"/>
      <c r="AP13" s="358"/>
      <c r="AQ13" s="359"/>
      <c r="AR13" s="360"/>
      <c r="AS13" s="335"/>
      <c r="AT13" s="361"/>
      <c r="AU13" s="334"/>
      <c r="AV13" s="335"/>
      <c r="AW13" s="358"/>
      <c r="AX13" s="359"/>
      <c r="AY13" s="360"/>
      <c r="AZ13" s="335"/>
      <c r="BA13" s="361"/>
      <c r="BB13" s="334"/>
      <c r="BC13" s="335"/>
      <c r="BD13" s="358"/>
      <c r="BE13" s="359"/>
      <c r="BF13" s="360"/>
      <c r="BG13" s="335"/>
      <c r="BH13" s="361"/>
      <c r="BI13" s="403"/>
      <c r="BJ13" s="403"/>
      <c r="BK13" s="403"/>
      <c r="BL13" s="403"/>
      <c r="BM13" s="345"/>
    </row>
    <row r="14" spans="1:75" ht="19.5" customHeight="1">
      <c r="B14" s="347">
        <v>2</v>
      </c>
      <c r="C14" s="389" t="str">
        <f>IF(ISERROR(MATCH('能登(7)'!B14,予選学校名!$H$22:$H$32,0)),"",INDEX(予選学校名!$H$22:$K$32,MATCH('能登(7)'!B14,予選学校名!$H$22:$H$32,0),2))</f>
        <v/>
      </c>
      <c r="D14" s="400" t="str">
        <f>IF(F15="","",SUM(F15,F16))</f>
        <v/>
      </c>
      <c r="E14" s="401"/>
      <c r="F14" s="401"/>
      <c r="G14" s="343" t="str">
        <f>IF(D14="","",IF(D14&gt;H14,"○",IF(D14&lt;H14,"●","△")))</f>
        <v/>
      </c>
      <c r="H14" s="401" t="str">
        <f>IF(H15="","",SUM(H15,H16))</f>
        <v/>
      </c>
      <c r="I14" s="401"/>
      <c r="J14" s="402"/>
      <c r="K14" s="390"/>
      <c r="L14" s="391"/>
      <c r="M14" s="391"/>
      <c r="N14" s="392"/>
      <c r="O14" s="392"/>
      <c r="P14" s="392"/>
      <c r="Q14" s="393"/>
      <c r="R14" s="400" t="str">
        <f>IF(T15="","",SUM(T15,T16))</f>
        <v/>
      </c>
      <c r="S14" s="401"/>
      <c r="T14" s="401"/>
      <c r="U14" s="343" t="str">
        <f>IF(R14="","",IF(R14&gt;V14,"○",IF(R14&lt;V14,"●","△")))</f>
        <v/>
      </c>
      <c r="V14" s="401" t="str">
        <f>IF(V15="","",SUM(V15,V16))</f>
        <v/>
      </c>
      <c r="W14" s="401"/>
      <c r="X14" s="402"/>
      <c r="Y14" s="403" t="str">
        <f>IF(COUNT(D15:X15)=0,"",COUNTIF(D14:X14,"○")*3+COUNTIF(D14:X14,"△"))</f>
        <v/>
      </c>
      <c r="Z14" s="403" t="str">
        <f>IF(Y14="","",SUM(O10:O21)/2-SUM(K10:K21))</f>
        <v/>
      </c>
      <c r="AA14" s="403" t="str">
        <f>IF(Y14="","",SUM(O10:O21)/2)</f>
        <v/>
      </c>
      <c r="AB14" s="403" t="str">
        <f>IF(OR(Y14="",MOD(COUNT(D14:X14),2)=1),"",RANK(AC14,$AC$10:$AC$21))</f>
        <v/>
      </c>
      <c r="AC14" s="345" t="str">
        <f>IF(OR(Y14="",MOD(COUNT(D14:X14),2)=1),"",Y14*10000+Z14*100+AA14)</f>
        <v/>
      </c>
      <c r="AD14" s="345"/>
      <c r="AE14" s="347">
        <v>5</v>
      </c>
      <c r="AF14" s="389" t="str">
        <f>IF(ISERROR(MATCH('能登(7)'!AE14,予選学校名!$H$22:$H$32,0)),"",INDEX(予選学校名!$H$22:$K$32,MATCH('能登(7)'!AE14,予選学校名!$H$22:$H$32,0),2))</f>
        <v/>
      </c>
      <c r="AG14" s="400" t="str">
        <f>IF(AI15="","",SUM(AI15,AI16))</f>
        <v/>
      </c>
      <c r="AH14" s="401"/>
      <c r="AI14" s="401"/>
      <c r="AJ14" s="343" t="str">
        <f>IF(AG14="","",IF(AG14&gt;AK14,"○",IF(AG14&lt;AK14,"●","△")))</f>
        <v/>
      </c>
      <c r="AK14" s="401" t="str">
        <f>IF(AK15="","",SUM(AK15,AK16))</f>
        <v/>
      </c>
      <c r="AL14" s="401"/>
      <c r="AM14" s="402"/>
      <c r="AN14" s="390"/>
      <c r="AO14" s="391"/>
      <c r="AP14" s="391"/>
      <c r="AQ14" s="392"/>
      <c r="AR14" s="392"/>
      <c r="AS14" s="392"/>
      <c r="AT14" s="393"/>
      <c r="AU14" s="400" t="str">
        <f>IF(AW15="","",SUM(AW15,AW16))</f>
        <v/>
      </c>
      <c r="AV14" s="401"/>
      <c r="AW14" s="401"/>
      <c r="AX14" s="343" t="str">
        <f>IF(AU14="","",IF(AU14&gt;AY14,"○",IF(AU14&lt;AY14,"●","△")))</f>
        <v/>
      </c>
      <c r="AY14" s="401" t="str">
        <f>IF(AY15="","",SUM(AY15,AY16))</f>
        <v/>
      </c>
      <c r="AZ14" s="401"/>
      <c r="BA14" s="402"/>
      <c r="BB14" s="404" t="s">
        <v>253</v>
      </c>
      <c r="BC14" s="405"/>
      <c r="BD14" s="405"/>
      <c r="BE14" s="405"/>
      <c r="BF14" s="405"/>
      <c r="BG14" s="405"/>
      <c r="BH14" s="406"/>
      <c r="BI14" s="403" t="str">
        <f>IF(COUNT(AG15:BH15)=0,"",COUNTIF(AG14:BH14,"○")*3+COUNTIF(AG14:BH14,"△"))</f>
        <v/>
      </c>
      <c r="BJ14" s="403" t="str">
        <f>IF(BI14="","",SUM(AR10:AR25)/2-SUM(AN10:AN25))</f>
        <v/>
      </c>
      <c r="BK14" s="403" t="str">
        <f>IF(BI14="","",SUM(AR10:AR25)/2)</f>
        <v/>
      </c>
      <c r="BL14" s="403" t="str">
        <f>IF(OR(BI14="",MOD(COUNT(AG14:BH14),2)=1),"",RANK(BM14,$BM$10:$BM$25))</f>
        <v/>
      </c>
      <c r="BM14" s="345" t="str">
        <f t="shared" ref="BM14" si="0">IF(OR(BI14="",MOD(COUNT(AG14:BH14),2)=1),"",BI14*10000+BJ14*100+BK14)</f>
        <v/>
      </c>
    </row>
    <row r="15" spans="1:75" ht="19.5" customHeight="1">
      <c r="C15" s="389"/>
      <c r="D15" s="332"/>
      <c r="E15" s="64"/>
      <c r="F15" s="339" t="str">
        <f>IF(O11="","",O11)</f>
        <v/>
      </c>
      <c r="G15" s="341" t="s">
        <v>54</v>
      </c>
      <c r="H15" s="340" t="str">
        <f>IF(M11="","",M11)</f>
        <v/>
      </c>
      <c r="I15" s="64"/>
      <c r="J15" s="357"/>
      <c r="K15" s="394"/>
      <c r="L15" s="395"/>
      <c r="M15" s="395"/>
      <c r="N15" s="395"/>
      <c r="O15" s="395"/>
      <c r="P15" s="395"/>
      <c r="Q15" s="396"/>
      <c r="R15" s="332"/>
      <c r="S15" s="64"/>
      <c r="T15" s="172"/>
      <c r="U15" s="341" t="s">
        <v>54</v>
      </c>
      <c r="V15" s="173"/>
      <c r="W15" s="64"/>
      <c r="X15" s="357"/>
      <c r="Y15" s="403"/>
      <c r="Z15" s="403"/>
      <c r="AA15" s="403"/>
      <c r="AB15" s="403"/>
      <c r="AC15" s="345"/>
      <c r="AD15" s="345"/>
      <c r="AF15" s="389"/>
      <c r="AG15" s="332"/>
      <c r="AH15" s="64"/>
      <c r="AI15" s="339" t="str">
        <f>IF(AR11="","",AR11)</f>
        <v/>
      </c>
      <c r="AJ15" s="341" t="s">
        <v>54</v>
      </c>
      <c r="AK15" s="340" t="str">
        <f>IF(AP11="","",AP11)</f>
        <v/>
      </c>
      <c r="AL15" s="64"/>
      <c r="AM15" s="357"/>
      <c r="AN15" s="394"/>
      <c r="AO15" s="395"/>
      <c r="AP15" s="395"/>
      <c r="AQ15" s="395"/>
      <c r="AR15" s="395"/>
      <c r="AS15" s="395"/>
      <c r="AT15" s="396"/>
      <c r="AU15" s="332"/>
      <c r="AV15" s="64"/>
      <c r="AW15" s="172"/>
      <c r="AX15" s="341" t="s">
        <v>54</v>
      </c>
      <c r="AY15" s="173"/>
      <c r="AZ15" s="64"/>
      <c r="BA15" s="357"/>
      <c r="BB15" s="407"/>
      <c r="BC15" s="408"/>
      <c r="BD15" s="408"/>
      <c r="BE15" s="408"/>
      <c r="BF15" s="408"/>
      <c r="BG15" s="408"/>
      <c r="BH15" s="409"/>
      <c r="BI15" s="403"/>
      <c r="BJ15" s="403"/>
      <c r="BK15" s="403"/>
      <c r="BL15" s="403"/>
      <c r="BM15" s="345"/>
    </row>
    <row r="16" spans="1:75" ht="19.5" customHeight="1">
      <c r="C16" s="389"/>
      <c r="D16" s="332"/>
      <c r="E16" s="64"/>
      <c r="F16" s="339" t="str">
        <f>IF(O12="","",O12)</f>
        <v/>
      </c>
      <c r="G16" s="341" t="s">
        <v>54</v>
      </c>
      <c r="H16" s="340" t="str">
        <f>IF(M12="","",M12)</f>
        <v/>
      </c>
      <c r="I16" s="64"/>
      <c r="J16" s="357"/>
      <c r="K16" s="394"/>
      <c r="L16" s="395"/>
      <c r="M16" s="395"/>
      <c r="N16" s="395"/>
      <c r="O16" s="395"/>
      <c r="P16" s="395"/>
      <c r="Q16" s="396"/>
      <c r="R16" s="332"/>
      <c r="S16" s="64"/>
      <c r="T16" s="172"/>
      <c r="U16" s="341" t="s">
        <v>54</v>
      </c>
      <c r="V16" s="173"/>
      <c r="W16" s="64"/>
      <c r="X16" s="357"/>
      <c r="Y16" s="403"/>
      <c r="Z16" s="403"/>
      <c r="AA16" s="403"/>
      <c r="AB16" s="403"/>
      <c r="AC16" s="345"/>
      <c r="AD16" s="345"/>
      <c r="AF16" s="389"/>
      <c r="AG16" s="332"/>
      <c r="AH16" s="64"/>
      <c r="AI16" s="339" t="str">
        <f>IF(AR12="","",AR12)</f>
        <v/>
      </c>
      <c r="AJ16" s="341" t="s">
        <v>54</v>
      </c>
      <c r="AK16" s="340" t="str">
        <f>IF(AP12="","",AP12)</f>
        <v/>
      </c>
      <c r="AL16" s="64"/>
      <c r="AM16" s="357"/>
      <c r="AN16" s="394"/>
      <c r="AO16" s="395"/>
      <c r="AP16" s="395"/>
      <c r="AQ16" s="395"/>
      <c r="AR16" s="395"/>
      <c r="AS16" s="395"/>
      <c r="AT16" s="396"/>
      <c r="AU16" s="332"/>
      <c r="AV16" s="64"/>
      <c r="AW16" s="172"/>
      <c r="AX16" s="341" t="s">
        <v>54</v>
      </c>
      <c r="AY16" s="173"/>
      <c r="AZ16" s="64"/>
      <c r="BA16" s="357"/>
      <c r="BB16" s="407"/>
      <c r="BC16" s="408"/>
      <c r="BD16" s="408"/>
      <c r="BE16" s="408"/>
      <c r="BF16" s="408"/>
      <c r="BG16" s="408"/>
      <c r="BH16" s="409"/>
      <c r="BI16" s="403"/>
      <c r="BJ16" s="403"/>
      <c r="BK16" s="403"/>
      <c r="BL16" s="403"/>
      <c r="BM16" s="345"/>
    </row>
    <row r="17" spans="1:93" ht="3.75" customHeight="1">
      <c r="C17" s="389"/>
      <c r="D17" s="334"/>
      <c r="E17" s="335"/>
      <c r="F17" s="358"/>
      <c r="G17" s="359"/>
      <c r="H17" s="360"/>
      <c r="I17" s="335"/>
      <c r="J17" s="361"/>
      <c r="K17" s="397"/>
      <c r="L17" s="398"/>
      <c r="M17" s="398"/>
      <c r="N17" s="398"/>
      <c r="O17" s="398"/>
      <c r="P17" s="398"/>
      <c r="Q17" s="399"/>
      <c r="R17" s="334"/>
      <c r="S17" s="335"/>
      <c r="T17" s="358"/>
      <c r="U17" s="359"/>
      <c r="V17" s="360"/>
      <c r="W17" s="335"/>
      <c r="X17" s="361"/>
      <c r="Y17" s="403"/>
      <c r="Z17" s="403"/>
      <c r="AA17" s="403"/>
      <c r="AB17" s="403"/>
      <c r="AC17" s="345"/>
      <c r="AD17" s="345"/>
      <c r="AF17" s="389"/>
      <c r="AG17" s="334"/>
      <c r="AH17" s="335"/>
      <c r="AI17" s="358"/>
      <c r="AJ17" s="359"/>
      <c r="AK17" s="360"/>
      <c r="AL17" s="335"/>
      <c r="AM17" s="361"/>
      <c r="AN17" s="397"/>
      <c r="AO17" s="398"/>
      <c r="AP17" s="398"/>
      <c r="AQ17" s="398"/>
      <c r="AR17" s="398"/>
      <c r="AS17" s="398"/>
      <c r="AT17" s="399"/>
      <c r="AU17" s="334"/>
      <c r="AV17" s="335"/>
      <c r="AW17" s="358"/>
      <c r="AX17" s="359"/>
      <c r="AY17" s="360"/>
      <c r="AZ17" s="335"/>
      <c r="BA17" s="361"/>
      <c r="BB17" s="334"/>
      <c r="BC17" s="335"/>
      <c r="BD17" s="358"/>
      <c r="BE17" s="359"/>
      <c r="BF17" s="360"/>
      <c r="BG17" s="335"/>
      <c r="BH17" s="361"/>
      <c r="BI17" s="403"/>
      <c r="BJ17" s="403"/>
      <c r="BK17" s="403"/>
      <c r="BL17" s="403"/>
      <c r="BM17" s="345"/>
    </row>
    <row r="18" spans="1:93" ht="19.5" customHeight="1">
      <c r="B18" s="347">
        <v>3</v>
      </c>
      <c r="C18" s="389" t="str">
        <f>IF(ISERROR(MATCH('能登(7)'!B18,予選学校名!$H$22:$H$32,0)),"",INDEX(予選学校名!$H$22:$K$32,MATCH('能登(7)'!B18,予選学校名!$H$22:$H$32,0),2))</f>
        <v/>
      </c>
      <c r="D18" s="400" t="str">
        <f>IF(F19="","",SUM(F19,F20))</f>
        <v/>
      </c>
      <c r="E18" s="401"/>
      <c r="F18" s="401"/>
      <c r="G18" s="343" t="str">
        <f>IF(D18="","",IF(D18&gt;H18,"○",IF(D18&lt;H18,"●","△")))</f>
        <v/>
      </c>
      <c r="H18" s="401" t="str">
        <f>IF(H19="","",SUM(H19,H20))</f>
        <v/>
      </c>
      <c r="I18" s="401"/>
      <c r="J18" s="402"/>
      <c r="K18" s="400" t="str">
        <f>IF(M19="","",SUM(M19,M20))</f>
        <v/>
      </c>
      <c r="L18" s="401"/>
      <c r="M18" s="401"/>
      <c r="N18" s="343" t="str">
        <f>IF(K18="","",IF(K18&gt;O18,"○",IF(K18&lt;O18,"●","△")))</f>
        <v/>
      </c>
      <c r="O18" s="401" t="str">
        <f>IF(O19="","",SUM(O19,O20))</f>
        <v/>
      </c>
      <c r="P18" s="401"/>
      <c r="Q18" s="402"/>
      <c r="R18" s="390"/>
      <c r="S18" s="391"/>
      <c r="T18" s="391"/>
      <c r="U18" s="392"/>
      <c r="V18" s="392"/>
      <c r="W18" s="392"/>
      <c r="X18" s="393"/>
      <c r="Y18" s="403" t="str">
        <f>IF(COUNT(D19:X19)=0,"",COUNTIF(D18:X18,"○")*3+COUNTIF(D18:X18,"△"))</f>
        <v/>
      </c>
      <c r="Z18" s="403" t="str">
        <f>IF(Y18="","",SUM(V10:V21)/2-SUM(R10:R21))</f>
        <v/>
      </c>
      <c r="AA18" s="403" t="str">
        <f>IF(Y18="","",SUM(V10:V21)/2)</f>
        <v/>
      </c>
      <c r="AB18" s="403" t="str">
        <f>IF(OR(Y18="",MOD(COUNT(D18:X18),2)=1),"",RANK(AC18,$AC$10:$AC$21))</f>
        <v/>
      </c>
      <c r="AC18" s="345" t="str">
        <f>IF(OR(Y18="",MOD(COUNT(D18:X18),2)=1),"",Y18*10000+Z18*100+AA18)</f>
        <v/>
      </c>
      <c r="AD18" s="345"/>
      <c r="AE18" s="347">
        <v>6</v>
      </c>
      <c r="AF18" s="389" t="str">
        <f>IF(ISERROR(MATCH('能登(7)'!AE18,予選学校名!$H$22:$H$32,0)),"",INDEX(予選学校名!$H$22:$K$32,MATCH('能登(7)'!AE18,予選学校名!$H$22:$H$32,0),2))</f>
        <v/>
      </c>
      <c r="AG18" s="404" t="s">
        <v>253</v>
      </c>
      <c r="AH18" s="405"/>
      <c r="AI18" s="405"/>
      <c r="AJ18" s="405"/>
      <c r="AK18" s="405"/>
      <c r="AL18" s="405"/>
      <c r="AM18" s="406"/>
      <c r="AN18" s="400" t="str">
        <f>IF(AP19="","",SUM(AP19,AP20))</f>
        <v/>
      </c>
      <c r="AO18" s="401"/>
      <c r="AP18" s="401"/>
      <c r="AQ18" s="343" t="str">
        <f>IF(AN18="","",IF(AN18&gt;AR18,"○",IF(AN18&lt;AR18,"●","△")))</f>
        <v/>
      </c>
      <c r="AR18" s="401" t="str">
        <f>IF(AR19="","",SUM(AR19,AR20))</f>
        <v/>
      </c>
      <c r="AS18" s="401"/>
      <c r="AT18" s="402"/>
      <c r="AU18" s="390"/>
      <c r="AV18" s="391"/>
      <c r="AW18" s="391"/>
      <c r="AX18" s="392"/>
      <c r="AY18" s="392"/>
      <c r="AZ18" s="392"/>
      <c r="BA18" s="393"/>
      <c r="BB18" s="400" t="str">
        <f>IF(BD19="","",SUM(BD19,BD20))</f>
        <v/>
      </c>
      <c r="BC18" s="401"/>
      <c r="BD18" s="401"/>
      <c r="BE18" s="343" t="str">
        <f>IF(BB18="","",IF(BB18&gt;BF18,"○",IF(BB18&lt;BF18,"●","△")))</f>
        <v/>
      </c>
      <c r="BF18" s="401" t="str">
        <f>IF(BF19="","",SUM(BF19,BF20))</f>
        <v/>
      </c>
      <c r="BG18" s="401"/>
      <c r="BH18" s="402"/>
      <c r="BI18" s="403" t="str">
        <f>IF(COUNT(AG19:BH19)=0,"",COUNTIF(AG18:BH18,"○")*3+COUNTIF(AG18:BH18,"△"))</f>
        <v/>
      </c>
      <c r="BJ18" s="403" t="str">
        <f>IF(BI18="","",SUM(AY10:AY25)/2-SUM(AU10:AU25))</f>
        <v/>
      </c>
      <c r="BK18" s="403" t="str">
        <f>IF(BI18="","",SUM(AY10:AY25)/2)</f>
        <v/>
      </c>
      <c r="BL18" s="403" t="str">
        <f>IF(OR(BI18="",MOD(COUNT(AG18:BH18),2)=1),"",RANK(BM18,$BM$10:$BM$25))</f>
        <v/>
      </c>
      <c r="BM18" s="345" t="str">
        <f>IF(OR(BI18="",MOD(COUNT(AG18:BH18),2)=1),"",BI18*10000+BJ18*100+BK18)</f>
        <v/>
      </c>
    </row>
    <row r="19" spans="1:93" ht="19.5" customHeight="1">
      <c r="C19" s="389"/>
      <c r="D19" s="332"/>
      <c r="E19" s="64"/>
      <c r="F19" s="339" t="str">
        <f>IF(V11="","",V11)</f>
        <v/>
      </c>
      <c r="G19" s="341" t="s">
        <v>54</v>
      </c>
      <c r="H19" s="340" t="str">
        <f>IF(T11="","",T11)</f>
        <v/>
      </c>
      <c r="I19" s="64"/>
      <c r="J19" s="357"/>
      <c r="K19" s="332"/>
      <c r="L19" s="64"/>
      <c r="M19" s="339" t="str">
        <f>IF(V15="","",V15)</f>
        <v/>
      </c>
      <c r="N19" s="341" t="s">
        <v>54</v>
      </c>
      <c r="O19" s="340" t="str">
        <f>IF(T15="","",T15)</f>
        <v/>
      </c>
      <c r="P19" s="64"/>
      <c r="Q19" s="357"/>
      <c r="R19" s="394"/>
      <c r="S19" s="395"/>
      <c r="T19" s="395"/>
      <c r="U19" s="395"/>
      <c r="V19" s="395"/>
      <c r="W19" s="395"/>
      <c r="X19" s="396"/>
      <c r="Y19" s="403"/>
      <c r="Z19" s="403"/>
      <c r="AA19" s="403"/>
      <c r="AB19" s="403"/>
      <c r="AC19" s="345"/>
      <c r="AD19" s="345"/>
      <c r="AF19" s="389"/>
      <c r="AG19" s="407"/>
      <c r="AH19" s="408"/>
      <c r="AI19" s="408"/>
      <c r="AJ19" s="408"/>
      <c r="AK19" s="408"/>
      <c r="AL19" s="408"/>
      <c r="AM19" s="409"/>
      <c r="AN19" s="332"/>
      <c r="AO19" s="64"/>
      <c r="AP19" s="339" t="str">
        <f>IF(AY15="","",AY15)</f>
        <v/>
      </c>
      <c r="AQ19" s="341" t="s">
        <v>54</v>
      </c>
      <c r="AR19" s="340" t="str">
        <f>IF(AW15="","",AW15)</f>
        <v/>
      </c>
      <c r="AS19" s="64"/>
      <c r="AT19" s="357"/>
      <c r="AU19" s="394"/>
      <c r="AV19" s="395"/>
      <c r="AW19" s="395"/>
      <c r="AX19" s="395"/>
      <c r="AY19" s="395"/>
      <c r="AZ19" s="395"/>
      <c r="BA19" s="396"/>
      <c r="BB19" s="332"/>
      <c r="BC19" s="64"/>
      <c r="BD19" s="172"/>
      <c r="BE19" s="341" t="s">
        <v>54</v>
      </c>
      <c r="BF19" s="173"/>
      <c r="BG19" s="64"/>
      <c r="BH19" s="357"/>
      <c r="BI19" s="403"/>
      <c r="BJ19" s="403"/>
      <c r="BK19" s="403"/>
      <c r="BL19" s="403"/>
      <c r="BM19" s="345"/>
    </row>
    <row r="20" spans="1:93" ht="19.5" customHeight="1">
      <c r="C20" s="389"/>
      <c r="D20" s="332"/>
      <c r="E20" s="64"/>
      <c r="F20" s="339" t="str">
        <f>IF(V12="","",V12)</f>
        <v/>
      </c>
      <c r="G20" s="341" t="s">
        <v>54</v>
      </c>
      <c r="H20" s="340" t="str">
        <f>IF(T12="","",T12)</f>
        <v/>
      </c>
      <c r="I20" s="64"/>
      <c r="J20" s="357"/>
      <c r="K20" s="332"/>
      <c r="L20" s="64"/>
      <c r="M20" s="339" t="str">
        <f>IF(V16="","",V16)</f>
        <v/>
      </c>
      <c r="N20" s="341" t="s">
        <v>54</v>
      </c>
      <c r="O20" s="340" t="str">
        <f>IF(T16="","",T16)</f>
        <v/>
      </c>
      <c r="P20" s="64"/>
      <c r="Q20" s="357"/>
      <c r="R20" s="394"/>
      <c r="S20" s="395"/>
      <c r="T20" s="395"/>
      <c r="U20" s="395"/>
      <c r="V20" s="395"/>
      <c r="W20" s="395"/>
      <c r="X20" s="396"/>
      <c r="Y20" s="403"/>
      <c r="Z20" s="403"/>
      <c r="AA20" s="403"/>
      <c r="AB20" s="403"/>
      <c r="AC20" s="345"/>
      <c r="AD20" s="345"/>
      <c r="AF20" s="389"/>
      <c r="AG20" s="407"/>
      <c r="AH20" s="408"/>
      <c r="AI20" s="408"/>
      <c r="AJ20" s="408"/>
      <c r="AK20" s="408"/>
      <c r="AL20" s="408"/>
      <c r="AM20" s="409"/>
      <c r="AN20" s="332"/>
      <c r="AO20" s="64"/>
      <c r="AP20" s="339" t="str">
        <f>IF(AY16="","",AY16)</f>
        <v/>
      </c>
      <c r="AQ20" s="341" t="s">
        <v>54</v>
      </c>
      <c r="AR20" s="340" t="str">
        <f>IF(AW16="","",AW16)</f>
        <v/>
      </c>
      <c r="AS20" s="64"/>
      <c r="AT20" s="357"/>
      <c r="AU20" s="394"/>
      <c r="AV20" s="395"/>
      <c r="AW20" s="395"/>
      <c r="AX20" s="395"/>
      <c r="AY20" s="395"/>
      <c r="AZ20" s="395"/>
      <c r="BA20" s="396"/>
      <c r="BB20" s="332"/>
      <c r="BC20" s="64"/>
      <c r="BD20" s="172"/>
      <c r="BE20" s="341" t="s">
        <v>54</v>
      </c>
      <c r="BF20" s="173"/>
      <c r="BG20" s="64"/>
      <c r="BH20" s="357"/>
      <c r="BI20" s="403"/>
      <c r="BJ20" s="403"/>
      <c r="BK20" s="403"/>
      <c r="BL20" s="403"/>
      <c r="BM20" s="345"/>
    </row>
    <row r="21" spans="1:93" ht="3.75" customHeight="1">
      <c r="C21" s="389"/>
      <c r="D21" s="334"/>
      <c r="E21" s="335"/>
      <c r="F21" s="358"/>
      <c r="G21" s="359"/>
      <c r="H21" s="360"/>
      <c r="I21" s="335"/>
      <c r="J21" s="361"/>
      <c r="K21" s="334"/>
      <c r="L21" s="335"/>
      <c r="M21" s="358"/>
      <c r="N21" s="359"/>
      <c r="O21" s="360"/>
      <c r="P21" s="335"/>
      <c r="Q21" s="361"/>
      <c r="R21" s="397"/>
      <c r="S21" s="398"/>
      <c r="T21" s="398"/>
      <c r="U21" s="398"/>
      <c r="V21" s="398"/>
      <c r="W21" s="398"/>
      <c r="X21" s="399"/>
      <c r="Y21" s="403"/>
      <c r="Z21" s="403"/>
      <c r="AA21" s="403"/>
      <c r="AB21" s="403"/>
      <c r="AC21" s="345"/>
      <c r="AD21" s="345"/>
      <c r="AF21" s="389"/>
      <c r="AG21" s="334"/>
      <c r="AH21" s="335"/>
      <c r="AI21" s="358"/>
      <c r="AJ21" s="359"/>
      <c r="AK21" s="360"/>
      <c r="AL21" s="335"/>
      <c r="AM21" s="361"/>
      <c r="AN21" s="334"/>
      <c r="AO21" s="335"/>
      <c r="AP21" s="358"/>
      <c r="AQ21" s="359"/>
      <c r="AR21" s="360"/>
      <c r="AS21" s="335"/>
      <c r="AT21" s="361"/>
      <c r="AU21" s="397"/>
      <c r="AV21" s="398"/>
      <c r="AW21" s="398"/>
      <c r="AX21" s="398"/>
      <c r="AY21" s="398"/>
      <c r="AZ21" s="398"/>
      <c r="BA21" s="399"/>
      <c r="BB21" s="334"/>
      <c r="BC21" s="335"/>
      <c r="BD21" s="358"/>
      <c r="BE21" s="359"/>
      <c r="BF21" s="360"/>
      <c r="BG21" s="335"/>
      <c r="BH21" s="361"/>
      <c r="BI21" s="403"/>
      <c r="BJ21" s="403"/>
      <c r="BK21" s="403"/>
      <c r="BL21" s="403"/>
      <c r="BM21" s="345"/>
    </row>
    <row r="22" spans="1:93" ht="19.5" customHeight="1">
      <c r="C22" s="410"/>
      <c r="D22" s="401"/>
      <c r="E22" s="401"/>
      <c r="F22" s="401"/>
      <c r="G22" s="343"/>
      <c r="H22" s="401"/>
      <c r="I22" s="401"/>
      <c r="J22" s="401"/>
      <c r="K22" s="401"/>
      <c r="L22" s="401"/>
      <c r="M22" s="401"/>
      <c r="N22" s="343"/>
      <c r="O22" s="401"/>
      <c r="P22" s="401"/>
      <c r="Q22" s="401"/>
      <c r="R22" s="401"/>
      <c r="S22" s="401"/>
      <c r="T22" s="401"/>
      <c r="U22" s="343"/>
      <c r="V22" s="401"/>
      <c r="W22" s="401"/>
      <c r="X22" s="401"/>
      <c r="Y22" s="412"/>
      <c r="Z22" s="412"/>
      <c r="AA22" s="412"/>
      <c r="AB22" s="412"/>
      <c r="AC22" s="345" t="str">
        <f>IF(OR(Y22="",MOD(COUNT(D22:X22),2)=1),"",Y22*10000+Z22*100+AA22)</f>
        <v/>
      </c>
      <c r="AD22" s="345"/>
      <c r="AE22" s="347">
        <v>7</v>
      </c>
      <c r="AF22" s="389" t="str">
        <f>IF(ISERROR(MATCH('能登(7)'!AE22,予選学校名!$H$22:$H$32,0)),"",INDEX(予選学校名!$H$22:$K$32,MATCH('能登(7)'!AE22,予選学校名!$H$22:$H$32,0),2))</f>
        <v/>
      </c>
      <c r="AG22" s="400" t="str">
        <f>IF(AI23="","",SUM(AI23,AI24))</f>
        <v/>
      </c>
      <c r="AH22" s="401"/>
      <c r="AI22" s="401"/>
      <c r="AJ22" s="343" t="str">
        <f>IF(AG22="","",IF(AG22&gt;AK22,"○",IF(AG22&lt;AK22,"●","△")))</f>
        <v/>
      </c>
      <c r="AK22" s="401" t="str">
        <f>IF(AK23="","",SUM(AK23,AK24))</f>
        <v/>
      </c>
      <c r="AL22" s="401"/>
      <c r="AM22" s="402"/>
      <c r="AN22" s="404" t="s">
        <v>253</v>
      </c>
      <c r="AO22" s="405"/>
      <c r="AP22" s="405"/>
      <c r="AQ22" s="405"/>
      <c r="AR22" s="405"/>
      <c r="AS22" s="405"/>
      <c r="AT22" s="406"/>
      <c r="AU22" s="400" t="str">
        <f>IF(AW23="","",SUM(AW23,AW24))</f>
        <v/>
      </c>
      <c r="AV22" s="401"/>
      <c r="AW22" s="401"/>
      <c r="AX22" s="343" t="str">
        <f>IF(AU22="","",IF(AU22&gt;AY22,"○",IF(AU22&lt;AY22,"●","△")))</f>
        <v/>
      </c>
      <c r="AY22" s="401" t="str">
        <f>IF(AY23="","",SUM(AY23,AY24))</f>
        <v/>
      </c>
      <c r="AZ22" s="401"/>
      <c r="BA22" s="402"/>
      <c r="BB22" s="390"/>
      <c r="BC22" s="391"/>
      <c r="BD22" s="391"/>
      <c r="BE22" s="392"/>
      <c r="BF22" s="392"/>
      <c r="BG22" s="392"/>
      <c r="BH22" s="393"/>
      <c r="BI22" s="403" t="str">
        <f>IF(COUNT(AG23:BH23)=0,"",COUNTIF(AG22:BH22,"○")*3+COUNTIF(AG22:BH22,"△"))</f>
        <v/>
      </c>
      <c r="BJ22" s="403" t="str">
        <f>IF(BI22="","",SUM(BF10:BF25)/2-SUM(BB10:BB25))</f>
        <v/>
      </c>
      <c r="BK22" s="403" t="str">
        <f>IF(BI22="","",SUM(BF10:BF25)/2)</f>
        <v/>
      </c>
      <c r="BL22" s="403" t="str">
        <f>IF(OR(BI22="",MOD(COUNT(AG22:BH22),2)=1),"",RANK(BM22,$BM$10:$BM$25))</f>
        <v/>
      </c>
      <c r="BM22" s="345" t="str">
        <f>IF(OR(BI22="",MOD(COUNT(AG22:BH22),2)=1),"",BI22*10000+BJ22*100+BK22)</f>
        <v/>
      </c>
    </row>
    <row r="23" spans="1:93" ht="19.5" customHeight="1">
      <c r="C23" s="411"/>
      <c r="D23" s="64"/>
      <c r="E23" s="64"/>
      <c r="F23" s="339"/>
      <c r="G23" s="341"/>
      <c r="H23" s="340"/>
      <c r="I23" s="64"/>
      <c r="J23" s="64"/>
      <c r="K23" s="64"/>
      <c r="L23" s="64"/>
      <c r="M23" s="339"/>
      <c r="N23" s="341"/>
      <c r="O23" s="340"/>
      <c r="P23" s="64"/>
      <c r="Q23" s="64"/>
      <c r="R23" s="64"/>
      <c r="S23" s="64"/>
      <c r="T23" s="339"/>
      <c r="U23" s="341"/>
      <c r="V23" s="340"/>
      <c r="W23" s="64"/>
      <c r="X23" s="64"/>
      <c r="Y23" s="413"/>
      <c r="Z23" s="413"/>
      <c r="AA23" s="413"/>
      <c r="AB23" s="413"/>
      <c r="AC23" s="345"/>
      <c r="AD23" s="345"/>
      <c r="AF23" s="389"/>
      <c r="AG23" s="332"/>
      <c r="AH23" s="64"/>
      <c r="AI23" s="339" t="str">
        <f>IF(BF11="","",BF11)</f>
        <v/>
      </c>
      <c r="AJ23" s="341" t="s">
        <v>54</v>
      </c>
      <c r="AK23" s="340" t="str">
        <f>IF(BD11="","",BD11)</f>
        <v/>
      </c>
      <c r="AL23" s="64"/>
      <c r="AM23" s="357"/>
      <c r="AN23" s="407"/>
      <c r="AO23" s="408"/>
      <c r="AP23" s="408"/>
      <c r="AQ23" s="408"/>
      <c r="AR23" s="408"/>
      <c r="AS23" s="408"/>
      <c r="AT23" s="409"/>
      <c r="AU23" s="332"/>
      <c r="AV23" s="64"/>
      <c r="AW23" s="339" t="str">
        <f>IF(BF19="","",BF19)</f>
        <v/>
      </c>
      <c r="AX23" s="341" t="s">
        <v>54</v>
      </c>
      <c r="AY23" s="340" t="str">
        <f>IF(BD19="","",BD19)</f>
        <v/>
      </c>
      <c r="AZ23" s="64"/>
      <c r="BA23" s="357"/>
      <c r="BB23" s="394"/>
      <c r="BC23" s="395"/>
      <c r="BD23" s="395"/>
      <c r="BE23" s="395"/>
      <c r="BF23" s="395"/>
      <c r="BG23" s="395"/>
      <c r="BH23" s="396"/>
      <c r="BI23" s="403"/>
      <c r="BJ23" s="403"/>
      <c r="BK23" s="403"/>
      <c r="BL23" s="403"/>
      <c r="BM23" s="345"/>
    </row>
    <row r="24" spans="1:93" ht="19.5" customHeight="1">
      <c r="C24" s="411"/>
      <c r="D24" s="64"/>
      <c r="E24" s="64"/>
      <c r="F24" s="339"/>
      <c r="G24" s="341"/>
      <c r="H24" s="340"/>
      <c r="I24" s="64"/>
      <c r="J24" s="64"/>
      <c r="K24" s="64"/>
      <c r="L24" s="64"/>
      <c r="M24" s="339"/>
      <c r="N24" s="341"/>
      <c r="O24" s="340"/>
      <c r="P24" s="64"/>
      <c r="Q24" s="64"/>
      <c r="R24" s="64"/>
      <c r="S24" s="64"/>
      <c r="T24" s="339"/>
      <c r="U24" s="341"/>
      <c r="V24" s="340"/>
      <c r="W24" s="64"/>
      <c r="X24" s="64"/>
      <c r="Y24" s="413"/>
      <c r="Z24" s="413"/>
      <c r="AA24" s="413"/>
      <c r="AB24" s="413"/>
      <c r="AC24" s="345"/>
      <c r="AD24" s="345"/>
      <c r="AF24" s="389"/>
      <c r="AG24" s="332"/>
      <c r="AH24" s="64"/>
      <c r="AI24" s="339" t="str">
        <f>IF(BF12="","",BF12)</f>
        <v/>
      </c>
      <c r="AJ24" s="341" t="s">
        <v>54</v>
      </c>
      <c r="AK24" s="340" t="str">
        <f>IF(BD12="","",BD12)</f>
        <v/>
      </c>
      <c r="AL24" s="64"/>
      <c r="AM24" s="357"/>
      <c r="AN24" s="407"/>
      <c r="AO24" s="408"/>
      <c r="AP24" s="408"/>
      <c r="AQ24" s="408"/>
      <c r="AR24" s="408"/>
      <c r="AS24" s="408"/>
      <c r="AT24" s="409"/>
      <c r="AU24" s="332"/>
      <c r="AV24" s="64"/>
      <c r="AW24" s="339" t="str">
        <f>IF(BF20="","",BF20)</f>
        <v/>
      </c>
      <c r="AX24" s="341" t="s">
        <v>54</v>
      </c>
      <c r="AY24" s="340" t="str">
        <f>IF(BD20="","",BD20)</f>
        <v/>
      </c>
      <c r="AZ24" s="64"/>
      <c r="BA24" s="357"/>
      <c r="BB24" s="394"/>
      <c r="BC24" s="395"/>
      <c r="BD24" s="395"/>
      <c r="BE24" s="395"/>
      <c r="BF24" s="395"/>
      <c r="BG24" s="395"/>
      <c r="BH24" s="396"/>
      <c r="BI24" s="403"/>
      <c r="BJ24" s="403"/>
      <c r="BK24" s="403"/>
      <c r="BL24" s="403"/>
      <c r="BM24" s="345"/>
    </row>
    <row r="25" spans="1:93" ht="3.75" customHeight="1">
      <c r="C25" s="411"/>
      <c r="D25" s="64"/>
      <c r="E25" s="64"/>
      <c r="F25" s="339"/>
      <c r="G25" s="341"/>
      <c r="H25" s="340"/>
      <c r="I25" s="64"/>
      <c r="J25" s="64"/>
      <c r="K25" s="64"/>
      <c r="L25" s="64"/>
      <c r="M25" s="339"/>
      <c r="N25" s="341"/>
      <c r="O25" s="340"/>
      <c r="P25" s="64"/>
      <c r="Q25" s="64"/>
      <c r="R25" s="64"/>
      <c r="S25" s="64"/>
      <c r="T25" s="339"/>
      <c r="U25" s="341"/>
      <c r="V25" s="340"/>
      <c r="W25" s="64"/>
      <c r="X25" s="64"/>
      <c r="Y25" s="413"/>
      <c r="Z25" s="413"/>
      <c r="AA25" s="413"/>
      <c r="AB25" s="413"/>
      <c r="AC25" s="345"/>
      <c r="AD25" s="345"/>
      <c r="AF25" s="389"/>
      <c r="AG25" s="334"/>
      <c r="AH25" s="335"/>
      <c r="AI25" s="358"/>
      <c r="AJ25" s="359"/>
      <c r="AK25" s="360"/>
      <c r="AL25" s="335"/>
      <c r="AM25" s="361"/>
      <c r="AN25" s="334"/>
      <c r="AO25" s="335"/>
      <c r="AP25" s="358"/>
      <c r="AQ25" s="359"/>
      <c r="AR25" s="360"/>
      <c r="AS25" s="335"/>
      <c r="AT25" s="361"/>
      <c r="AU25" s="334"/>
      <c r="AV25" s="335"/>
      <c r="AW25" s="358"/>
      <c r="AX25" s="359"/>
      <c r="AY25" s="360"/>
      <c r="AZ25" s="335"/>
      <c r="BA25" s="361"/>
      <c r="BB25" s="397"/>
      <c r="BC25" s="398"/>
      <c r="BD25" s="398"/>
      <c r="BE25" s="398"/>
      <c r="BF25" s="398"/>
      <c r="BG25" s="398"/>
      <c r="BH25" s="399"/>
      <c r="BI25" s="403"/>
      <c r="BJ25" s="403"/>
      <c r="BK25" s="403"/>
      <c r="BL25" s="403"/>
      <c r="BM25" s="345"/>
    </row>
    <row r="26" spans="1:93" ht="7.5" customHeight="1">
      <c r="AG26" s="69"/>
      <c r="AH26" s="69"/>
      <c r="AI26" s="141"/>
      <c r="AJ26" s="139"/>
      <c r="AK26" s="346"/>
      <c r="AL26" s="69"/>
      <c r="AM26" s="69"/>
      <c r="AN26" s="69"/>
      <c r="AO26" s="69"/>
      <c r="AP26" s="141"/>
      <c r="AQ26" s="139"/>
      <c r="AR26" s="346"/>
      <c r="AS26" s="69"/>
      <c r="AT26" s="69"/>
      <c r="AU26" s="69"/>
      <c r="AV26" s="69"/>
      <c r="AW26" s="141"/>
      <c r="AX26" s="139"/>
      <c r="AY26" s="346"/>
      <c r="AZ26" s="69"/>
      <c r="BA26" s="69"/>
    </row>
    <row r="27" spans="1:93" s="352" customFormat="1" ht="17.25">
      <c r="A27" s="351"/>
    </row>
    <row r="28" spans="1:93" s="362" customFormat="1" ht="3.75" customHeight="1">
      <c r="A28" s="69"/>
      <c r="D28" s="64"/>
      <c r="E28" s="64"/>
      <c r="F28" s="339"/>
      <c r="G28" s="341"/>
      <c r="H28" s="340"/>
      <c r="I28" s="64"/>
      <c r="J28" s="64"/>
      <c r="K28" s="64"/>
      <c r="L28" s="64"/>
      <c r="M28" s="339"/>
      <c r="N28" s="341"/>
      <c r="O28" s="340"/>
      <c r="P28" s="64"/>
      <c r="Q28" s="64"/>
      <c r="R28" s="64"/>
      <c r="S28" s="64"/>
      <c r="T28" s="339"/>
      <c r="U28" s="341"/>
      <c r="V28" s="340"/>
      <c r="W28" s="64"/>
      <c r="X28" s="64"/>
      <c r="BB28" s="347"/>
      <c r="BN28" s="347"/>
      <c r="BO28" s="347"/>
      <c r="BP28" s="347"/>
    </row>
    <row r="29" spans="1:93" s="362" customFormat="1" ht="13.5" customHeight="1">
      <c r="A29" s="69"/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414"/>
      <c r="AF29" s="414"/>
      <c r="AG29" s="414"/>
      <c r="AH29" s="341"/>
      <c r="AI29" s="414"/>
      <c r="AJ29" s="414"/>
      <c r="AK29" s="414"/>
      <c r="AL29" s="414"/>
      <c r="AM29" s="414"/>
      <c r="AN29" s="414"/>
      <c r="AO29" s="341"/>
      <c r="AP29" s="414"/>
      <c r="AQ29" s="414"/>
      <c r="AR29" s="414"/>
      <c r="AS29" s="414"/>
      <c r="AT29" s="414"/>
      <c r="AU29" s="414"/>
      <c r="AV29" s="341"/>
      <c r="AW29" s="414"/>
      <c r="AX29" s="414"/>
      <c r="AY29" s="414"/>
      <c r="AZ29" s="413"/>
      <c r="BA29" s="413"/>
      <c r="BB29" s="347"/>
      <c r="BC29" s="414"/>
      <c r="BD29" s="414"/>
      <c r="BE29" s="414"/>
      <c r="BF29" s="413"/>
      <c r="BG29" s="413"/>
      <c r="BH29" s="413"/>
      <c r="BI29" s="345"/>
      <c r="BJ29" s="413"/>
      <c r="BK29" s="413"/>
      <c r="BL29" s="413"/>
      <c r="BM29" s="345"/>
      <c r="BN29" s="347"/>
      <c r="BO29" s="347"/>
      <c r="BP29" s="347"/>
      <c r="BQ29" s="345"/>
      <c r="BR29" s="345"/>
      <c r="BU29" s="415" t="s">
        <v>153</v>
      </c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</row>
    <row r="30" spans="1:93" ht="24" customHeight="1"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64"/>
      <c r="AF30" s="64"/>
      <c r="AG30" s="339"/>
      <c r="AH30" s="341"/>
      <c r="AI30" s="340"/>
      <c r="AJ30" s="64"/>
      <c r="AK30" s="64"/>
      <c r="AL30" s="64"/>
      <c r="AM30" s="64"/>
      <c r="AN30" s="339"/>
      <c r="AO30" s="341"/>
      <c r="AP30" s="340"/>
      <c r="AQ30" s="64"/>
      <c r="AR30" s="64"/>
      <c r="AS30" s="64"/>
      <c r="AT30" s="64"/>
      <c r="AU30" s="339"/>
      <c r="AV30" s="341"/>
      <c r="AW30" s="340"/>
      <c r="AX30" s="64"/>
      <c r="AY30" s="64"/>
      <c r="AZ30" s="362"/>
      <c r="BA30" s="362"/>
      <c r="BC30" s="340"/>
      <c r="BD30" s="64"/>
      <c r="BE30" s="64"/>
      <c r="BF30" s="362"/>
      <c r="BG30" s="362"/>
      <c r="BH30" s="362"/>
      <c r="BI30" s="345"/>
      <c r="BJ30" s="362"/>
      <c r="BK30" s="362"/>
      <c r="BL30" s="362"/>
      <c r="BM30" s="345"/>
      <c r="BQ30" s="345"/>
      <c r="BR30" s="345"/>
      <c r="BU30" s="415"/>
      <c r="BV30" s="415"/>
      <c r="BW30" s="415"/>
      <c r="BX30" s="415"/>
      <c r="BY30" s="415"/>
      <c r="BZ30" s="415"/>
      <c r="CA30" s="415"/>
      <c r="CB30" s="415"/>
      <c r="CC30" s="415"/>
      <c r="CD30" s="415"/>
      <c r="CE30" s="415"/>
      <c r="CF30" s="415"/>
      <c r="CG30" s="415"/>
      <c r="CH30" s="415"/>
      <c r="CI30" s="415"/>
      <c r="CJ30" s="415"/>
      <c r="CK30" s="415"/>
      <c r="CL30" s="415"/>
      <c r="CM30" s="415"/>
      <c r="CN30" s="415"/>
      <c r="CO30" s="415"/>
    </row>
    <row r="31" spans="1:93" ht="24" customHeight="1"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64"/>
      <c r="AF31" s="64"/>
      <c r="AG31" s="339"/>
      <c r="AH31" s="341"/>
      <c r="AI31" s="340"/>
      <c r="AJ31" s="64"/>
      <c r="AK31" s="64"/>
      <c r="AL31" s="64"/>
      <c r="AM31" s="64"/>
      <c r="AN31" s="339"/>
      <c r="AO31" s="341"/>
      <c r="AP31" s="340"/>
      <c r="AQ31" s="64"/>
      <c r="AR31" s="64"/>
      <c r="AS31" s="64"/>
      <c r="AT31" s="64"/>
      <c r="AU31" s="339"/>
      <c r="AV31" s="341"/>
      <c r="AW31" s="340"/>
      <c r="AX31" s="64"/>
      <c r="AY31" s="64"/>
      <c r="AZ31" s="362"/>
      <c r="BA31" s="362"/>
      <c r="BC31" s="340"/>
      <c r="BD31" s="64"/>
      <c r="BE31" s="64"/>
      <c r="BF31" s="362"/>
      <c r="BG31" s="362"/>
      <c r="BH31" s="362"/>
      <c r="BI31" s="345"/>
      <c r="BJ31" s="362"/>
      <c r="BK31" s="362"/>
      <c r="BL31" s="362"/>
      <c r="BM31" s="345"/>
      <c r="BQ31" s="345"/>
      <c r="BR31" s="345"/>
      <c r="BU31" s="415"/>
      <c r="BV31" s="415"/>
      <c r="BW31" s="415"/>
      <c r="BX31" s="415"/>
      <c r="BY31" s="415"/>
      <c r="BZ31" s="415"/>
      <c r="CA31" s="415"/>
      <c r="CB31" s="415"/>
      <c r="CC31" s="415"/>
      <c r="CD31" s="415"/>
      <c r="CE31" s="415"/>
      <c r="CF31" s="415"/>
      <c r="CG31" s="415"/>
      <c r="CH31" s="415"/>
      <c r="CI31" s="415"/>
      <c r="CJ31" s="415"/>
      <c r="CK31" s="415"/>
      <c r="CL31" s="415"/>
      <c r="CM31" s="415"/>
      <c r="CN31" s="415"/>
      <c r="CO31" s="415"/>
    </row>
    <row r="32" spans="1:93" ht="3.75" customHeight="1"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64"/>
      <c r="AF32" s="64"/>
      <c r="AG32" s="339"/>
      <c r="AH32" s="341"/>
      <c r="AI32" s="340"/>
      <c r="AJ32" s="64"/>
      <c r="AK32" s="64"/>
      <c r="AL32" s="64"/>
      <c r="AM32" s="64"/>
      <c r="AN32" s="339"/>
      <c r="AO32" s="341"/>
      <c r="AP32" s="340"/>
      <c r="AQ32" s="64"/>
      <c r="AR32" s="64"/>
      <c r="AS32" s="64"/>
      <c r="AT32" s="64"/>
      <c r="AU32" s="339"/>
      <c r="AV32" s="341"/>
      <c r="AW32" s="340"/>
      <c r="AX32" s="64"/>
      <c r="AY32" s="64"/>
      <c r="AZ32" s="362"/>
      <c r="BA32" s="362"/>
      <c r="BB32" s="363"/>
      <c r="BC32" s="340"/>
      <c r="BD32" s="64"/>
      <c r="BE32" s="64"/>
      <c r="BF32" s="362"/>
      <c r="BG32" s="362"/>
      <c r="BH32" s="362"/>
      <c r="BI32" s="345"/>
      <c r="BJ32" s="362"/>
      <c r="BK32" s="362"/>
      <c r="BL32" s="362"/>
      <c r="BM32" s="345"/>
      <c r="BN32" s="363"/>
      <c r="BO32" s="363"/>
      <c r="BP32" s="363"/>
      <c r="BQ32" s="345"/>
      <c r="BR32" s="345"/>
    </row>
    <row r="33" spans="1:104"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AE33" s="69"/>
      <c r="AF33" s="69"/>
      <c r="AG33" s="141"/>
      <c r="AH33" s="139"/>
      <c r="AI33" s="346"/>
      <c r="AJ33" s="69"/>
      <c r="AK33" s="69"/>
      <c r="AL33" s="69"/>
      <c r="AM33" s="69"/>
      <c r="AN33" s="141"/>
      <c r="AO33" s="139"/>
      <c r="AP33" s="346"/>
      <c r="AQ33" s="69"/>
      <c r="AR33" s="69"/>
      <c r="AS33" s="69"/>
      <c r="AT33" s="69"/>
      <c r="AU33" s="141"/>
      <c r="AV33" s="139"/>
      <c r="AW33" s="346"/>
      <c r="AX33" s="69"/>
      <c r="AY33" s="69"/>
      <c r="BC33" s="346"/>
      <c r="BD33" s="69"/>
      <c r="BE33" s="69"/>
      <c r="BI33" s="338"/>
    </row>
    <row r="34" spans="1:104" ht="43.5" customHeight="1"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AE34" s="69"/>
      <c r="AF34" s="69"/>
      <c r="AG34" s="141"/>
      <c r="AH34" s="139"/>
      <c r="AI34" s="346"/>
      <c r="AJ34" s="69"/>
      <c r="AK34" s="69"/>
      <c r="AL34" s="69"/>
      <c r="AM34" s="69"/>
      <c r="AN34" s="141"/>
      <c r="AO34" s="139"/>
      <c r="AP34" s="346"/>
      <c r="AQ34" s="69"/>
      <c r="AR34" s="69"/>
      <c r="AS34" s="69"/>
      <c r="AT34" s="69"/>
      <c r="AU34" s="141"/>
      <c r="AV34" s="139"/>
      <c r="AW34" s="346"/>
      <c r="AX34" s="69"/>
      <c r="AY34" s="69"/>
      <c r="BC34" s="346"/>
      <c r="BD34" s="69"/>
      <c r="BE34" s="69"/>
      <c r="BI34" s="338"/>
      <c r="BU34" s="364" t="s">
        <v>154</v>
      </c>
      <c r="CR34" s="364"/>
    </row>
    <row r="35" spans="1:104" ht="22.5" customHeight="1"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AE35" s="69"/>
      <c r="AF35" s="69"/>
      <c r="AG35" s="141"/>
      <c r="AH35" s="139"/>
      <c r="AI35" s="346"/>
      <c r="AJ35" s="69"/>
      <c r="AK35" s="69"/>
      <c r="AL35" s="69"/>
      <c r="AM35" s="69"/>
      <c r="AN35" s="141"/>
      <c r="AO35" s="139"/>
      <c r="AP35" s="346"/>
      <c r="AQ35" s="69"/>
      <c r="AR35" s="69"/>
      <c r="AS35" s="69"/>
      <c r="AT35" s="69"/>
      <c r="AU35" s="141"/>
      <c r="AV35" s="139"/>
      <c r="AW35" s="346"/>
      <c r="AX35" s="69"/>
      <c r="AY35" s="69"/>
      <c r="BC35" s="346"/>
      <c r="BD35" s="69"/>
      <c r="BE35" s="69"/>
      <c r="BI35" s="338"/>
      <c r="BV35" s="365"/>
      <c r="BX35" s="416" t="s">
        <v>79</v>
      </c>
      <c r="BY35" s="416"/>
      <c r="BZ35" s="416"/>
      <c r="CA35" s="366" t="str">
        <f>IF(I3="","",I3)</f>
        <v/>
      </c>
      <c r="CB35" s="365"/>
      <c r="CC35" s="365"/>
      <c r="CD35" s="365"/>
      <c r="CE35" s="365"/>
      <c r="CF35" s="365"/>
      <c r="CG35" s="365"/>
      <c r="CH35" s="365"/>
      <c r="CI35" s="365"/>
      <c r="CJ35" s="365"/>
      <c r="CK35" s="365"/>
      <c r="CL35" s="365"/>
      <c r="CM35" s="365"/>
      <c r="CN35" s="365"/>
      <c r="CP35" s="365"/>
      <c r="CQ35" s="365"/>
      <c r="CR35" s="365"/>
      <c r="CS35" s="365"/>
    </row>
    <row r="36" spans="1:104" ht="3.75" customHeight="1"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AE36" s="69"/>
      <c r="AF36" s="69"/>
      <c r="AG36" s="141"/>
      <c r="AH36" s="139"/>
      <c r="AI36" s="346"/>
      <c r="AJ36" s="69"/>
      <c r="AK36" s="69"/>
      <c r="AL36" s="69"/>
      <c r="AM36" s="69"/>
      <c r="AN36" s="141"/>
      <c r="AO36" s="139"/>
      <c r="AP36" s="346"/>
      <c r="AQ36" s="69"/>
      <c r="AR36" s="69"/>
      <c r="AS36" s="69"/>
      <c r="AT36" s="69"/>
      <c r="AU36" s="141"/>
      <c r="AV36" s="139"/>
      <c r="AW36" s="346"/>
      <c r="AX36" s="69"/>
      <c r="AY36" s="69"/>
      <c r="BC36" s="346"/>
      <c r="BD36" s="69"/>
      <c r="BE36" s="69"/>
      <c r="BI36" s="338"/>
      <c r="BV36" s="365"/>
      <c r="BX36" s="131"/>
      <c r="BY36" s="131"/>
      <c r="BZ36" s="131"/>
      <c r="CA36" s="366"/>
      <c r="CB36" s="365"/>
      <c r="CC36" s="365"/>
      <c r="CD36" s="365"/>
      <c r="CE36" s="365"/>
      <c r="CF36" s="365"/>
      <c r="CG36" s="365"/>
      <c r="CH36" s="365"/>
      <c r="CI36" s="365"/>
      <c r="CJ36" s="365"/>
      <c r="CK36" s="365"/>
      <c r="CL36" s="365"/>
      <c r="CM36" s="365"/>
      <c r="CN36" s="365"/>
      <c r="CP36" s="365"/>
      <c r="CQ36" s="365"/>
      <c r="CR36" s="365"/>
      <c r="CS36" s="365"/>
    </row>
    <row r="37" spans="1:104"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AE37" s="69"/>
      <c r="AF37" s="69"/>
      <c r="AG37" s="141"/>
      <c r="AH37" s="139"/>
      <c r="AI37" s="346"/>
      <c r="AJ37" s="69"/>
      <c r="AK37" s="69"/>
      <c r="AL37" s="69"/>
      <c r="AM37" s="69"/>
      <c r="AN37" s="141"/>
      <c r="AO37" s="139"/>
      <c r="AP37" s="346"/>
      <c r="AQ37" s="69"/>
      <c r="AR37" s="69"/>
      <c r="AS37" s="69"/>
      <c r="AT37" s="69"/>
      <c r="AU37" s="141"/>
      <c r="AV37" s="139"/>
      <c r="AW37" s="346"/>
      <c r="AX37" s="69"/>
      <c r="AY37" s="69"/>
      <c r="BC37" s="346"/>
      <c r="BD37" s="69"/>
      <c r="BE37" s="69"/>
      <c r="BI37" s="338"/>
      <c r="CD37" s="417"/>
    </row>
    <row r="38" spans="1:104"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AE38" s="69"/>
      <c r="AF38" s="69"/>
      <c r="AG38" s="141"/>
      <c r="AH38" s="139"/>
      <c r="AI38" s="346"/>
      <c r="AJ38" s="69"/>
      <c r="AK38" s="69"/>
      <c r="AL38" s="69"/>
      <c r="AM38" s="69"/>
      <c r="AN38" s="141"/>
      <c r="AO38" s="139"/>
      <c r="AP38" s="346"/>
      <c r="AQ38" s="69"/>
      <c r="AR38" s="69"/>
      <c r="AS38" s="69"/>
      <c r="AT38" s="69"/>
      <c r="AU38" s="141"/>
      <c r="AV38" s="139"/>
      <c r="AW38" s="346"/>
      <c r="AX38" s="69"/>
      <c r="AY38" s="69"/>
      <c r="BC38" s="346"/>
      <c r="BD38" s="69"/>
      <c r="BE38" s="69"/>
      <c r="BI38" s="338"/>
      <c r="CB38" s="416" t="str">
        <f>IF(CB41="","",SUM(CB41:CC44))</f>
        <v/>
      </c>
      <c r="CC38" s="416"/>
      <c r="CD38" s="417"/>
      <c r="CF38" s="387" t="str">
        <f>IF(CF41="","",SUM(CF41:CG44))</f>
        <v/>
      </c>
      <c r="CG38" s="387"/>
      <c r="CQ38" s="387"/>
      <c r="CR38" s="387"/>
    </row>
    <row r="39" spans="1:104" s="363" customFormat="1" ht="13.5" hidden="1" customHeight="1">
      <c r="A39" s="69"/>
      <c r="AE39" s="367"/>
      <c r="AF39" s="367"/>
      <c r="AG39" s="368"/>
      <c r="AH39" s="369"/>
      <c r="AI39" s="370"/>
      <c r="AJ39" s="367"/>
      <c r="AK39" s="367"/>
      <c r="AL39" s="367"/>
      <c r="AM39" s="367"/>
      <c r="AN39" s="368"/>
      <c r="AO39" s="369"/>
      <c r="AP39" s="370"/>
      <c r="AQ39" s="367"/>
      <c r="AR39" s="367"/>
      <c r="AS39" s="367"/>
      <c r="AT39" s="367"/>
      <c r="AU39" s="368"/>
      <c r="AV39" s="369"/>
      <c r="AW39" s="370"/>
      <c r="AX39" s="367"/>
      <c r="AY39" s="367"/>
      <c r="BB39" s="347"/>
      <c r="BC39" s="370"/>
      <c r="BD39" s="367"/>
      <c r="BE39" s="367"/>
      <c r="BI39" s="371"/>
      <c r="BN39" s="347"/>
      <c r="BO39" s="347"/>
      <c r="BP39" s="347"/>
      <c r="CB39" s="419" t="str">
        <f>IF(CB41="","",SUM(CB41:CC45))</f>
        <v/>
      </c>
      <c r="CC39" s="419"/>
      <c r="CD39" s="417"/>
      <c r="CF39" s="420" t="str">
        <f>IF(CF41="","",SUM(CF41:CG45))</f>
        <v/>
      </c>
      <c r="CG39" s="420"/>
      <c r="CQ39" s="420"/>
      <c r="CR39" s="420"/>
    </row>
    <row r="40" spans="1:104" ht="7.5" customHeight="1" thickBot="1"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AE40" s="69"/>
      <c r="AF40" s="69"/>
      <c r="AG40" s="141"/>
      <c r="AH40" s="139"/>
      <c r="AI40" s="346"/>
      <c r="AJ40" s="69"/>
      <c r="AK40" s="69"/>
      <c r="AL40" s="69"/>
      <c r="AM40" s="69"/>
      <c r="AN40" s="141"/>
      <c r="AO40" s="139"/>
      <c r="AP40" s="346"/>
      <c r="AQ40" s="69"/>
      <c r="AR40" s="69"/>
      <c r="AS40" s="69"/>
      <c r="AT40" s="69"/>
      <c r="AU40" s="141"/>
      <c r="AV40" s="139"/>
      <c r="AW40" s="346"/>
      <c r="AX40" s="69"/>
      <c r="AY40" s="69"/>
      <c r="BC40" s="346"/>
      <c r="BD40" s="69"/>
      <c r="BE40" s="69"/>
      <c r="BI40" s="338"/>
      <c r="BX40" s="365"/>
      <c r="BY40" s="421"/>
      <c r="BZ40" s="421"/>
      <c r="CA40" s="421"/>
      <c r="CB40" s="421"/>
      <c r="CC40" s="421"/>
      <c r="CD40" s="418"/>
      <c r="CE40" s="421"/>
      <c r="CF40" s="421"/>
      <c r="CG40" s="421"/>
      <c r="CH40" s="421"/>
      <c r="CI40" s="421"/>
      <c r="CJ40" s="421"/>
      <c r="CQ40" s="422" t="s">
        <v>155</v>
      </c>
      <c r="CR40" s="422"/>
      <c r="CS40" s="422"/>
      <c r="CT40" s="422"/>
      <c r="CU40" s="422"/>
      <c r="CV40" s="422"/>
      <c r="CW40" s="422"/>
      <c r="CX40" s="422"/>
      <c r="CY40" s="422"/>
      <c r="CZ40" s="422"/>
    </row>
    <row r="41" spans="1:104" ht="14.25" customHeight="1" thickTop="1"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AE41" s="69"/>
      <c r="AF41" s="69"/>
      <c r="AG41" s="141"/>
      <c r="AH41" s="139"/>
      <c r="AI41" s="346"/>
      <c r="AJ41" s="69"/>
      <c r="AK41" s="69"/>
      <c r="AL41" s="69"/>
      <c r="AM41" s="69"/>
      <c r="AN41" s="141"/>
      <c r="AO41" s="139"/>
      <c r="AP41" s="346"/>
      <c r="AQ41" s="69"/>
      <c r="AR41" s="69"/>
      <c r="AS41" s="69"/>
      <c r="AT41" s="69"/>
      <c r="AU41" s="141"/>
      <c r="AV41" s="139"/>
      <c r="AW41" s="346"/>
      <c r="AX41" s="69"/>
      <c r="AY41" s="69"/>
      <c r="BB41" s="363"/>
      <c r="BC41" s="346"/>
      <c r="BD41" s="69"/>
      <c r="BE41" s="69"/>
      <c r="BI41" s="338"/>
      <c r="BN41" s="363"/>
      <c r="BO41" s="363"/>
      <c r="BP41" s="363"/>
      <c r="BV41" s="423" t="str">
        <f>IF(BV47=BZ47,"",IF(BZ47&lt;BV47,BU55,CA55))</f>
        <v/>
      </c>
      <c r="BW41" s="423"/>
      <c r="BX41" s="417"/>
      <c r="CB41" s="424"/>
      <c r="CC41" s="424"/>
      <c r="CD41" s="413" t="s">
        <v>54</v>
      </c>
      <c r="CE41" s="413"/>
      <c r="CF41" s="425"/>
      <c r="CG41" s="425"/>
      <c r="CK41" s="426"/>
      <c r="CL41" s="432" t="str">
        <f>IF(CH47=CL47,"",IF(CL47&lt;CH47,CG55,CM55))</f>
        <v/>
      </c>
      <c r="CM41" s="432"/>
      <c r="CP41" s="345"/>
      <c r="CQ41" s="422"/>
      <c r="CR41" s="422"/>
      <c r="CS41" s="422"/>
      <c r="CT41" s="422"/>
      <c r="CU41" s="422"/>
      <c r="CV41" s="422"/>
      <c r="CW41" s="422"/>
      <c r="CX41" s="422"/>
      <c r="CY41" s="422"/>
      <c r="CZ41" s="422"/>
    </row>
    <row r="42" spans="1:104" ht="13.5" customHeight="1"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AE42" s="69"/>
      <c r="AF42" s="69"/>
      <c r="AG42" s="141"/>
      <c r="AH42" s="139"/>
      <c r="AI42" s="346"/>
      <c r="AJ42" s="69"/>
      <c r="AK42" s="69"/>
      <c r="AL42" s="69"/>
      <c r="AM42" s="69"/>
      <c r="AN42" s="141"/>
      <c r="AO42" s="139"/>
      <c r="AP42" s="346"/>
      <c r="AQ42" s="69"/>
      <c r="AR42" s="69"/>
      <c r="AS42" s="69"/>
      <c r="AT42" s="69"/>
      <c r="AU42" s="141"/>
      <c r="AV42" s="139"/>
      <c r="AW42" s="346"/>
      <c r="AX42" s="69"/>
      <c r="AY42" s="69"/>
      <c r="BC42" s="346"/>
      <c r="BD42" s="69"/>
      <c r="BE42" s="69"/>
      <c r="BI42" s="338"/>
      <c r="BV42" s="423"/>
      <c r="BW42" s="423"/>
      <c r="BX42" s="417"/>
      <c r="CB42" s="429"/>
      <c r="CC42" s="429"/>
      <c r="CD42" s="430" t="s">
        <v>54</v>
      </c>
      <c r="CE42" s="430"/>
      <c r="CF42" s="431"/>
      <c r="CG42" s="431"/>
      <c r="CK42" s="426"/>
      <c r="CL42" s="432"/>
      <c r="CM42" s="432"/>
      <c r="CP42" s="338"/>
      <c r="CQ42" s="422"/>
      <c r="CR42" s="422"/>
      <c r="CS42" s="422"/>
      <c r="CT42" s="422"/>
      <c r="CU42" s="422"/>
      <c r="CV42" s="422"/>
      <c r="CW42" s="422"/>
      <c r="CX42" s="422"/>
      <c r="CY42" s="422"/>
      <c r="CZ42" s="422"/>
    </row>
    <row r="43" spans="1:104"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AE43" s="69"/>
      <c r="AF43" s="69"/>
      <c r="AG43" s="141"/>
      <c r="AH43" s="139"/>
      <c r="AI43" s="346"/>
      <c r="AJ43" s="69"/>
      <c r="AK43" s="69"/>
      <c r="AL43" s="69"/>
      <c r="AM43" s="69"/>
      <c r="AN43" s="141"/>
      <c r="AO43" s="139"/>
      <c r="AP43" s="346"/>
      <c r="AQ43" s="69"/>
      <c r="AR43" s="69"/>
      <c r="AS43" s="69"/>
      <c r="AT43" s="69"/>
      <c r="AU43" s="141"/>
      <c r="AV43" s="139"/>
      <c r="AW43" s="346"/>
      <c r="AX43" s="69"/>
      <c r="AY43" s="69"/>
      <c r="BC43" s="346"/>
      <c r="BD43" s="69"/>
      <c r="BE43" s="69"/>
      <c r="BI43" s="338"/>
      <c r="BV43" s="423"/>
      <c r="BW43" s="423"/>
      <c r="BX43" s="417"/>
      <c r="CB43" s="429"/>
      <c r="CC43" s="429"/>
      <c r="CD43" s="430" t="str">
        <f>IF(CB43="","","－")</f>
        <v/>
      </c>
      <c r="CE43" s="430"/>
      <c r="CF43" s="431"/>
      <c r="CG43" s="431"/>
      <c r="CK43" s="426"/>
      <c r="CL43" s="432"/>
      <c r="CM43" s="432"/>
      <c r="CP43" s="338"/>
      <c r="CS43" s="428" t="str">
        <f>A4</f>
        <v/>
      </c>
      <c r="CT43" s="428"/>
      <c r="CU43" s="428"/>
      <c r="CV43" s="428"/>
      <c r="CW43" s="428"/>
      <c r="CX43" s="428"/>
    </row>
    <row r="44" spans="1:104"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AE44" s="69"/>
      <c r="AF44" s="69"/>
      <c r="AG44" s="141"/>
      <c r="AH44" s="139"/>
      <c r="AI44" s="346"/>
      <c r="AJ44" s="69"/>
      <c r="AK44" s="69"/>
      <c r="AL44" s="69"/>
      <c r="AM44" s="69"/>
      <c r="AN44" s="141"/>
      <c r="AO44" s="139"/>
      <c r="AP44" s="346"/>
      <c r="AQ44" s="69"/>
      <c r="AR44" s="69"/>
      <c r="AS44" s="69"/>
      <c r="AT44" s="69"/>
      <c r="AU44" s="141"/>
      <c r="AV44" s="139"/>
      <c r="AW44" s="346"/>
      <c r="AX44" s="69"/>
      <c r="AY44" s="69"/>
      <c r="BC44" s="346"/>
      <c r="BD44" s="69"/>
      <c r="BE44" s="69"/>
      <c r="BI44" s="338"/>
      <c r="BV44" s="423"/>
      <c r="BW44" s="423"/>
      <c r="BX44" s="417"/>
      <c r="CB44" s="429"/>
      <c r="CC44" s="429"/>
      <c r="CD44" s="430" t="str">
        <f>IF(CB44="","","－")</f>
        <v/>
      </c>
      <c r="CE44" s="430"/>
      <c r="CF44" s="431"/>
      <c r="CG44" s="431"/>
      <c r="CK44" s="426"/>
      <c r="CL44" s="432"/>
      <c r="CM44" s="432"/>
      <c r="CP44" s="338"/>
      <c r="CS44" s="428"/>
      <c r="CT44" s="428"/>
      <c r="CU44" s="428"/>
      <c r="CV44" s="428"/>
      <c r="CW44" s="428"/>
      <c r="CX44" s="428"/>
    </row>
    <row r="45" spans="1:104"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AE45" s="69"/>
      <c r="AF45" s="69"/>
      <c r="AG45" s="141"/>
      <c r="AH45" s="139"/>
      <c r="AI45" s="346"/>
      <c r="AJ45" s="69"/>
      <c r="AK45" s="69"/>
      <c r="AL45" s="69"/>
      <c r="AM45" s="69"/>
      <c r="AN45" s="141"/>
      <c r="AO45" s="139"/>
      <c r="AP45" s="346"/>
      <c r="AQ45" s="69"/>
      <c r="AR45" s="69"/>
      <c r="AS45" s="69"/>
      <c r="AT45" s="69"/>
      <c r="AU45" s="141"/>
      <c r="AV45" s="139"/>
      <c r="AW45" s="346"/>
      <c r="AX45" s="69"/>
      <c r="AY45" s="69"/>
      <c r="BC45" s="346"/>
      <c r="BD45" s="69"/>
      <c r="BE45" s="69"/>
      <c r="BI45" s="338"/>
      <c r="BX45" s="417"/>
      <c r="CB45" s="429"/>
      <c r="CC45" s="429"/>
      <c r="CD45" s="430" t="str">
        <f>IF(CB45="","","PK")</f>
        <v/>
      </c>
      <c r="CE45" s="430"/>
      <c r="CF45" s="431"/>
      <c r="CG45" s="431"/>
      <c r="CK45" s="426"/>
      <c r="CP45" s="338"/>
      <c r="CQ45" s="387"/>
      <c r="CR45" s="387"/>
      <c r="CV45" s="426"/>
      <c r="CW45" s="362"/>
      <c r="CX45" s="362"/>
    </row>
    <row r="46" spans="1:104"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AE46" s="69"/>
      <c r="AF46" s="69"/>
      <c r="AG46" s="141"/>
      <c r="AH46" s="139"/>
      <c r="AI46" s="346"/>
      <c r="AJ46" s="69"/>
      <c r="AK46" s="69"/>
      <c r="AL46" s="69"/>
      <c r="AM46" s="69"/>
      <c r="AN46" s="141"/>
      <c r="AO46" s="139"/>
      <c r="AP46" s="346"/>
      <c r="AQ46" s="69"/>
      <c r="AR46" s="69"/>
      <c r="AS46" s="69"/>
      <c r="AT46" s="69"/>
      <c r="AU46" s="141"/>
      <c r="AV46" s="139"/>
      <c r="AW46" s="346"/>
      <c r="AX46" s="69"/>
      <c r="AY46" s="69"/>
      <c r="BC46" s="346"/>
      <c r="BD46" s="69"/>
      <c r="BE46" s="69"/>
      <c r="BI46" s="338"/>
      <c r="BV46" s="416" t="str">
        <f>IF(BV49="","",SUM(BV49:BW52))</f>
        <v/>
      </c>
      <c r="BW46" s="416"/>
      <c r="BX46" s="417"/>
      <c r="BZ46" s="387" t="str">
        <f>IF(BZ49="","",SUM(BZ49:CA52))</f>
        <v/>
      </c>
      <c r="CA46" s="387"/>
      <c r="CD46" s="430"/>
      <c r="CE46" s="430"/>
      <c r="CH46" s="416" t="str">
        <f>IF(CH49="","",SUM(CH49:CI52))</f>
        <v/>
      </c>
      <c r="CI46" s="416"/>
      <c r="CK46" s="426"/>
      <c r="CL46" s="387" t="str">
        <f>IF(CL49="","",SUM(CL49:CM52))</f>
        <v/>
      </c>
      <c r="CM46" s="387"/>
      <c r="CP46" s="338"/>
      <c r="CS46" s="416" t="str">
        <f>IF(CS49="","",SUM(CS49:CT52))</f>
        <v/>
      </c>
      <c r="CT46" s="416"/>
      <c r="CV46" s="426"/>
      <c r="CW46" s="433" t="str">
        <f>IF(CW49="","",SUM(CW49:CX52))</f>
        <v/>
      </c>
      <c r="CX46" s="433"/>
    </row>
    <row r="47" spans="1:104" s="363" customFormat="1" ht="13.5" hidden="1" customHeight="1">
      <c r="A47" s="69"/>
      <c r="AE47" s="367"/>
      <c r="AF47" s="367"/>
      <c r="AG47" s="368"/>
      <c r="AH47" s="369"/>
      <c r="AI47" s="370"/>
      <c r="AJ47" s="367"/>
      <c r="AK47" s="367"/>
      <c r="AL47" s="367"/>
      <c r="AM47" s="367"/>
      <c r="AN47" s="368"/>
      <c r="AO47" s="369"/>
      <c r="AP47" s="370"/>
      <c r="AQ47" s="367"/>
      <c r="AR47" s="367"/>
      <c r="AS47" s="367"/>
      <c r="AT47" s="367"/>
      <c r="AU47" s="368"/>
      <c r="AV47" s="369"/>
      <c r="AW47" s="370"/>
      <c r="AX47" s="367"/>
      <c r="AY47" s="367"/>
      <c r="BB47" s="347"/>
      <c r="BC47" s="370"/>
      <c r="BD47" s="367"/>
      <c r="BE47" s="367"/>
      <c r="BI47" s="371"/>
      <c r="BN47" s="347"/>
      <c r="BO47" s="347"/>
      <c r="BP47" s="347"/>
      <c r="BV47" s="419" t="str">
        <f>IF(BV49="","",SUM(BV49:BW53))</f>
        <v/>
      </c>
      <c r="BW47" s="419"/>
      <c r="BX47" s="417"/>
      <c r="BZ47" s="420" t="str">
        <f>IF(BZ49="","",SUM(BZ49:CA53))</f>
        <v/>
      </c>
      <c r="CA47" s="420"/>
      <c r="CH47" s="419" t="str">
        <f>IF(CH49="","",SUM(CH49:CI53))</f>
        <v/>
      </c>
      <c r="CI47" s="419"/>
      <c r="CK47" s="426"/>
      <c r="CL47" s="420" t="str">
        <f>IF(CL49="","",SUM(CL49:CM53))</f>
        <v/>
      </c>
      <c r="CM47" s="420"/>
      <c r="CS47" s="419" t="str">
        <f>IF(CS49="","",SUM(CS49:CT53))</f>
        <v/>
      </c>
      <c r="CT47" s="419"/>
      <c r="CV47" s="426"/>
      <c r="CW47" s="434" t="str">
        <f>IF(CW49="","",SUM(CW49:CX53))</f>
        <v/>
      </c>
      <c r="CX47" s="434"/>
    </row>
    <row r="48" spans="1:104" ht="7.5" customHeight="1" thickBot="1"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AE48" s="69"/>
      <c r="AF48" s="69"/>
      <c r="AG48" s="141"/>
      <c r="AH48" s="139"/>
      <c r="AI48" s="346"/>
      <c r="AJ48" s="69"/>
      <c r="AK48" s="69"/>
      <c r="AL48" s="69"/>
      <c r="AM48" s="69"/>
      <c r="AN48" s="141"/>
      <c r="AO48" s="139"/>
      <c r="AP48" s="346"/>
      <c r="AQ48" s="69"/>
      <c r="AR48" s="69"/>
      <c r="AS48" s="69"/>
      <c r="AT48" s="69"/>
      <c r="AU48" s="141"/>
      <c r="AV48" s="139"/>
      <c r="AW48" s="346"/>
      <c r="AX48" s="69"/>
      <c r="AY48" s="69"/>
      <c r="BC48" s="346"/>
      <c r="BD48" s="69"/>
      <c r="BE48" s="69"/>
      <c r="BI48" s="338"/>
      <c r="BV48" s="421"/>
      <c r="BW48" s="421"/>
      <c r="BX48" s="418"/>
      <c r="BY48" s="421"/>
      <c r="BZ48" s="421"/>
      <c r="CA48" s="421"/>
      <c r="CH48" s="421"/>
      <c r="CI48" s="421"/>
      <c r="CJ48" s="421"/>
      <c r="CK48" s="427"/>
      <c r="CL48" s="421"/>
      <c r="CM48" s="421"/>
      <c r="CS48" s="421"/>
      <c r="CT48" s="421"/>
      <c r="CU48" s="421"/>
      <c r="CV48" s="427"/>
      <c r="CW48" s="421"/>
      <c r="CX48" s="421"/>
    </row>
    <row r="49" spans="1:106" ht="14.25" thickTop="1"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AE49" s="69"/>
      <c r="AF49" s="69"/>
      <c r="AG49" s="141"/>
      <c r="AH49" s="139"/>
      <c r="AI49" s="346"/>
      <c r="AJ49" s="69"/>
      <c r="AK49" s="69"/>
      <c r="AL49" s="69"/>
      <c r="AM49" s="69"/>
      <c r="AN49" s="141"/>
      <c r="AO49" s="139"/>
      <c r="AP49" s="346"/>
      <c r="AQ49" s="69"/>
      <c r="AR49" s="69"/>
      <c r="AS49" s="69"/>
      <c r="AT49" s="69"/>
      <c r="AU49" s="141"/>
      <c r="AV49" s="139"/>
      <c r="AW49" s="346"/>
      <c r="AX49" s="69"/>
      <c r="AY49" s="69"/>
      <c r="BB49" s="365"/>
      <c r="BC49" s="346"/>
      <c r="BD49" s="69"/>
      <c r="BE49" s="69"/>
      <c r="BI49" s="338"/>
      <c r="BN49" s="365"/>
      <c r="BO49" s="365"/>
      <c r="BP49" s="365"/>
      <c r="BU49" s="417"/>
      <c r="BV49" s="424"/>
      <c r="BW49" s="424"/>
      <c r="BX49" s="413" t="s">
        <v>54</v>
      </c>
      <c r="BY49" s="413"/>
      <c r="BZ49" s="425"/>
      <c r="CA49" s="425"/>
      <c r="CB49" s="426"/>
      <c r="CF49" s="362"/>
      <c r="CG49" s="417"/>
      <c r="CH49" s="424"/>
      <c r="CI49" s="424"/>
      <c r="CJ49" s="413" t="s">
        <v>54</v>
      </c>
      <c r="CK49" s="413"/>
      <c r="CL49" s="425"/>
      <c r="CM49" s="425"/>
      <c r="CN49" s="426"/>
      <c r="CQ49" s="362"/>
      <c r="CR49" s="417"/>
      <c r="CS49" s="424"/>
      <c r="CT49" s="424"/>
      <c r="CU49" s="413" t="s">
        <v>54</v>
      </c>
      <c r="CV49" s="413"/>
      <c r="CW49" s="425"/>
      <c r="CX49" s="425"/>
      <c r="CY49" s="426"/>
    </row>
    <row r="50" spans="1:106"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AE50" s="69"/>
      <c r="AF50" s="69"/>
      <c r="AG50" s="141"/>
      <c r="AH50" s="139"/>
      <c r="AI50" s="346"/>
      <c r="AJ50" s="69"/>
      <c r="AK50" s="69"/>
      <c r="AL50" s="69"/>
      <c r="AM50" s="69"/>
      <c r="AN50" s="141"/>
      <c r="AO50" s="139"/>
      <c r="AP50" s="346"/>
      <c r="AQ50" s="69"/>
      <c r="AR50" s="69"/>
      <c r="AS50" s="69"/>
      <c r="AT50" s="69"/>
      <c r="AU50" s="141"/>
      <c r="AV50" s="139"/>
      <c r="AW50" s="346"/>
      <c r="AX50" s="69"/>
      <c r="AY50" s="69"/>
      <c r="BC50" s="346"/>
      <c r="BD50" s="69"/>
      <c r="BE50" s="69"/>
      <c r="BI50" s="338"/>
      <c r="BU50" s="417"/>
      <c r="BV50" s="424"/>
      <c r="BW50" s="429"/>
      <c r="BX50" s="430" t="s">
        <v>54</v>
      </c>
      <c r="BY50" s="430"/>
      <c r="BZ50" s="431"/>
      <c r="CA50" s="425"/>
      <c r="CB50" s="426"/>
      <c r="CF50" s="362"/>
      <c r="CG50" s="417"/>
      <c r="CH50" s="424"/>
      <c r="CI50" s="429"/>
      <c r="CJ50" s="430" t="s">
        <v>54</v>
      </c>
      <c r="CK50" s="430"/>
      <c r="CL50" s="431"/>
      <c r="CM50" s="425"/>
      <c r="CN50" s="426"/>
      <c r="CQ50" s="362"/>
      <c r="CR50" s="417"/>
      <c r="CS50" s="424"/>
      <c r="CT50" s="429"/>
      <c r="CU50" s="430" t="s">
        <v>54</v>
      </c>
      <c r="CV50" s="430"/>
      <c r="CW50" s="431"/>
      <c r="CX50" s="425"/>
      <c r="CY50" s="426"/>
    </row>
    <row r="51" spans="1:106">
      <c r="A51" s="36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AE51" s="69"/>
      <c r="AF51" s="69"/>
      <c r="AG51" s="141"/>
      <c r="AH51" s="139"/>
      <c r="AI51" s="346"/>
      <c r="AJ51" s="69"/>
      <c r="AK51" s="69"/>
      <c r="AL51" s="69"/>
      <c r="AM51" s="69"/>
      <c r="AN51" s="141"/>
      <c r="AO51" s="139"/>
      <c r="AP51" s="346"/>
      <c r="AQ51" s="69"/>
      <c r="AR51" s="69"/>
      <c r="AS51" s="69"/>
      <c r="AT51" s="69"/>
      <c r="AU51" s="141"/>
      <c r="AV51" s="139"/>
      <c r="AW51" s="346"/>
      <c r="AX51" s="69"/>
      <c r="AY51" s="69"/>
      <c r="BC51" s="346"/>
      <c r="BD51" s="69"/>
      <c r="BE51" s="69"/>
      <c r="BI51" s="338"/>
      <c r="BU51" s="417"/>
      <c r="BV51" s="424"/>
      <c r="BW51" s="429"/>
      <c r="BX51" s="430" t="str">
        <f>IF(BV51="","","－")</f>
        <v/>
      </c>
      <c r="BY51" s="430"/>
      <c r="BZ51" s="431"/>
      <c r="CA51" s="425"/>
      <c r="CB51" s="426"/>
      <c r="CF51" s="362"/>
      <c r="CG51" s="417"/>
      <c r="CH51" s="424"/>
      <c r="CI51" s="429"/>
      <c r="CJ51" s="430" t="str">
        <f>IF(CH51="","","－")</f>
        <v/>
      </c>
      <c r="CK51" s="430"/>
      <c r="CL51" s="431"/>
      <c r="CM51" s="425"/>
      <c r="CN51" s="426"/>
      <c r="CQ51" s="362"/>
      <c r="CR51" s="417"/>
      <c r="CS51" s="424"/>
      <c r="CT51" s="429"/>
      <c r="CU51" s="430" t="str">
        <f>IF(CS51="","","－")</f>
        <v/>
      </c>
      <c r="CV51" s="430"/>
      <c r="CW51" s="431"/>
      <c r="CX51" s="425"/>
      <c r="CY51" s="426"/>
    </row>
    <row r="52" spans="1:106"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AE52" s="69"/>
      <c r="AF52" s="69"/>
      <c r="AG52" s="141"/>
      <c r="AH52" s="139"/>
      <c r="AI52" s="346"/>
      <c r="AJ52" s="69"/>
      <c r="AK52" s="69"/>
      <c r="AL52" s="69"/>
      <c r="AM52" s="69"/>
      <c r="AN52" s="141"/>
      <c r="AO52" s="139"/>
      <c r="AP52" s="346"/>
      <c r="AQ52" s="69"/>
      <c r="AR52" s="69"/>
      <c r="AS52" s="69"/>
      <c r="AT52" s="69"/>
      <c r="AU52" s="141"/>
      <c r="AV52" s="139"/>
      <c r="AW52" s="346"/>
      <c r="AX52" s="69"/>
      <c r="AY52" s="69"/>
      <c r="BC52" s="346"/>
      <c r="BD52" s="69"/>
      <c r="BE52" s="69"/>
      <c r="BI52" s="338"/>
      <c r="BU52" s="417"/>
      <c r="BV52" s="424"/>
      <c r="BW52" s="429"/>
      <c r="BX52" s="430" t="str">
        <f>IF(BV52="","","－")</f>
        <v/>
      </c>
      <c r="BY52" s="430"/>
      <c r="BZ52" s="431"/>
      <c r="CA52" s="425"/>
      <c r="CB52" s="426"/>
      <c r="CF52" s="362"/>
      <c r="CG52" s="417"/>
      <c r="CH52" s="424"/>
      <c r="CI52" s="429"/>
      <c r="CJ52" s="430" t="str">
        <f>IF(CH52="","","－")</f>
        <v/>
      </c>
      <c r="CK52" s="430"/>
      <c r="CL52" s="431"/>
      <c r="CM52" s="425"/>
      <c r="CN52" s="426"/>
      <c r="CQ52" s="362"/>
      <c r="CR52" s="417"/>
      <c r="CS52" s="424"/>
      <c r="CT52" s="429"/>
      <c r="CU52" s="430" t="str">
        <f>IF(CS52="","","－")</f>
        <v/>
      </c>
      <c r="CV52" s="430"/>
      <c r="CW52" s="431"/>
      <c r="CX52" s="425"/>
      <c r="CY52" s="426"/>
    </row>
    <row r="53" spans="1:106"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AE53" s="69"/>
      <c r="AF53" s="69"/>
      <c r="AG53" s="141"/>
      <c r="AH53" s="139"/>
      <c r="AI53" s="346"/>
      <c r="AJ53" s="69"/>
      <c r="AK53" s="69"/>
      <c r="AL53" s="69"/>
      <c r="AM53" s="69"/>
      <c r="AN53" s="141"/>
      <c r="AO53" s="139"/>
      <c r="AP53" s="346"/>
      <c r="AQ53" s="69"/>
      <c r="AR53" s="69"/>
      <c r="AS53" s="69"/>
      <c r="AT53" s="69"/>
      <c r="AU53" s="141"/>
      <c r="AV53" s="139"/>
      <c r="AW53" s="346"/>
      <c r="AX53" s="69"/>
      <c r="AY53" s="69"/>
      <c r="BC53" s="346"/>
      <c r="BD53" s="69"/>
      <c r="BE53" s="69"/>
      <c r="BI53" s="338"/>
      <c r="BU53" s="417"/>
      <c r="BV53" s="424"/>
      <c r="BW53" s="429"/>
      <c r="BX53" s="430" t="str">
        <f>IF(BV53="","","PK")</f>
        <v/>
      </c>
      <c r="BY53" s="430"/>
      <c r="BZ53" s="431"/>
      <c r="CA53" s="425"/>
      <c r="CB53" s="426"/>
      <c r="CF53" s="362"/>
      <c r="CG53" s="417"/>
      <c r="CH53" s="424"/>
      <c r="CI53" s="429"/>
      <c r="CJ53" s="430" t="str">
        <f>IF(CH53="","","PK")</f>
        <v/>
      </c>
      <c r="CK53" s="430"/>
      <c r="CL53" s="431"/>
      <c r="CM53" s="425"/>
      <c r="CN53" s="426"/>
      <c r="CQ53" s="362"/>
      <c r="CR53" s="417"/>
      <c r="CS53" s="424"/>
      <c r="CT53" s="429"/>
      <c r="CU53" s="430" t="str">
        <f>IF(CS53="","","PK")</f>
        <v/>
      </c>
      <c r="CV53" s="430"/>
      <c r="CW53" s="431"/>
      <c r="CX53" s="425"/>
      <c r="CY53" s="426"/>
    </row>
    <row r="54" spans="1:106"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AE54" s="69"/>
      <c r="AF54" s="69"/>
      <c r="AG54" s="141"/>
      <c r="AH54" s="139"/>
      <c r="AI54" s="346"/>
      <c r="AJ54" s="69"/>
      <c r="AK54" s="69"/>
      <c r="AL54" s="69"/>
      <c r="AM54" s="69"/>
      <c r="AN54" s="141"/>
      <c r="AO54" s="139"/>
      <c r="AP54" s="346"/>
      <c r="AQ54" s="69"/>
      <c r="AR54" s="69"/>
      <c r="AS54" s="69"/>
      <c r="AT54" s="69"/>
      <c r="AU54" s="141"/>
      <c r="AV54" s="139"/>
      <c r="AW54" s="346"/>
      <c r="AX54" s="69"/>
      <c r="AY54" s="69"/>
      <c r="BC54" s="346"/>
      <c r="BD54" s="69"/>
      <c r="BE54" s="69"/>
      <c r="BI54" s="338"/>
      <c r="BU54" s="417"/>
      <c r="BX54" s="430"/>
      <c r="BY54" s="430"/>
      <c r="CB54" s="426"/>
      <c r="CF54" s="362"/>
      <c r="CG54" s="417"/>
      <c r="CJ54" s="430"/>
      <c r="CK54" s="430"/>
      <c r="CN54" s="426"/>
      <c r="CQ54" s="362"/>
      <c r="CR54" s="417"/>
      <c r="CU54" s="430"/>
      <c r="CV54" s="430"/>
      <c r="CY54" s="426"/>
    </row>
    <row r="55" spans="1:106" s="366" customFormat="1" ht="183.75" customHeight="1">
      <c r="A55" s="351" t="str">
        <f>IF(CC51=CG51,"",IF(BW53=BI67,BO67,BI67))</f>
        <v/>
      </c>
      <c r="AE55" s="351"/>
      <c r="AF55" s="351"/>
      <c r="AG55" s="342"/>
      <c r="AH55" s="140"/>
      <c r="AI55" s="353"/>
      <c r="AJ55" s="351"/>
      <c r="AK55" s="351"/>
      <c r="AL55" s="351"/>
      <c r="AM55" s="351"/>
      <c r="AN55" s="342"/>
      <c r="AO55" s="140"/>
      <c r="AP55" s="353"/>
      <c r="AQ55" s="351"/>
      <c r="AR55" s="351"/>
      <c r="AS55" s="351"/>
      <c r="AT55" s="351"/>
      <c r="AU55" s="342"/>
      <c r="AV55" s="140"/>
      <c r="AW55" s="353"/>
      <c r="AX55" s="351"/>
      <c r="AY55" s="351"/>
      <c r="BB55" s="352"/>
      <c r="BC55" s="353"/>
      <c r="BD55" s="351"/>
      <c r="BE55" s="351"/>
      <c r="BI55" s="133"/>
      <c r="BN55" s="352"/>
      <c r="BO55" s="352"/>
      <c r="BP55" s="352"/>
      <c r="BU55" s="435" t="str">
        <f>IF(ISERROR(MATCH(1,$AB$10:$AB$25,0)),"A1位（　　　　　)",INDEX($C$10:$C$25,MATCH(1,$AB$10:$AB$25,0),1))</f>
        <v>A1位（　　　　　)</v>
      </c>
      <c r="BV55" s="435"/>
      <c r="BW55" s="372"/>
      <c r="BX55" s="372"/>
      <c r="BY55" s="372"/>
      <c r="BZ55" s="372"/>
      <c r="CA55" s="435" t="str">
        <f>IF(ISERROR(MATCH(2,$BL$10:$BL$25,0)),"B2位（　　　　　)",INDEX($AF$10:$AF$25,MATCH(2,$BL$10:$BL$25,0),1))</f>
        <v>B2位（　　　　　)</v>
      </c>
      <c r="CB55" s="435"/>
      <c r="CC55" s="372"/>
      <c r="CD55" s="372"/>
      <c r="CE55" s="372"/>
      <c r="CF55" s="372"/>
      <c r="CG55" s="435" t="str">
        <f>IF(ISERROR(MATCH(2,$AB$10:$AB$25,0)),"A2位（　　　　　)",INDEX($C$10:$C$25,MATCH(2,$AB$10:$AB$25,0),1))</f>
        <v>A2位（　　　　　)</v>
      </c>
      <c r="CH55" s="435"/>
      <c r="CI55" s="372"/>
      <c r="CJ55" s="372"/>
      <c r="CK55" s="372"/>
      <c r="CL55" s="372"/>
      <c r="CM55" s="435" t="str">
        <f>IF(ISERROR(MATCH(1,$BL$10:$BL$25,0)),"B1位（　　　　　)",INDEX($AF$10:$AF$25,MATCH(1,$BL$10:$BL$25,0),1))</f>
        <v>B1位（　　　　　)</v>
      </c>
      <c r="CN55" s="435"/>
      <c r="CO55" s="372"/>
      <c r="CP55" s="372"/>
      <c r="CQ55" s="372"/>
      <c r="CR55" s="435" t="str">
        <f>IF(BV47=BZ47,"",IF(BZ47&gt;BV47,BU55,CA55))</f>
        <v/>
      </c>
      <c r="CS55" s="435"/>
      <c r="CT55" s="372"/>
      <c r="CU55" s="372"/>
      <c r="CV55" s="372"/>
      <c r="CW55" s="372"/>
      <c r="CX55" s="435" t="str">
        <f>IF(CH47=CL47,"",IF(CL47&gt;CH47,CG55,CM55))</f>
        <v/>
      </c>
      <c r="CY55" s="435"/>
      <c r="CZ55" s="133"/>
      <c r="DA55" s="133"/>
      <c r="DB55" s="133"/>
    </row>
    <row r="56" spans="1:106">
      <c r="A56" s="69" t="str">
        <f>IF(CC51=CG51,"",IF(CM53=CA67,BU67,BI67))</f>
        <v/>
      </c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AE56" s="69"/>
      <c r="AF56" s="69"/>
      <c r="AG56" s="141"/>
      <c r="AH56" s="139"/>
      <c r="AI56" s="346"/>
      <c r="AJ56" s="69"/>
      <c r="AK56" s="69"/>
      <c r="AL56" s="69"/>
      <c r="AM56" s="69"/>
      <c r="AN56" s="141"/>
      <c r="AO56" s="139"/>
      <c r="AP56" s="346"/>
      <c r="AQ56" s="69"/>
      <c r="AR56" s="69"/>
      <c r="AS56" s="69"/>
      <c r="AT56" s="69"/>
      <c r="AU56" s="141"/>
      <c r="AV56" s="139"/>
      <c r="AW56" s="346"/>
      <c r="AX56" s="69"/>
      <c r="AY56" s="69"/>
    </row>
    <row r="59" spans="1:106">
      <c r="A59" s="367"/>
    </row>
  </sheetData>
  <sheetProtection sheet="1" objects="1" scenarios="1"/>
  <mergeCells count="225">
    <mergeCell ref="BV52:BW52"/>
    <mergeCell ref="BX52:BY52"/>
    <mergeCell ref="BZ52:CA52"/>
    <mergeCell ref="CH52:CI52"/>
    <mergeCell ref="CX55:CY55"/>
    <mergeCell ref="BX54:BY54"/>
    <mergeCell ref="CJ54:CK54"/>
    <mergeCell ref="CU54:CV54"/>
    <mergeCell ref="BU55:BV55"/>
    <mergeCell ref="CA55:CB55"/>
    <mergeCell ref="CG55:CH55"/>
    <mergeCell ref="CM55:CN55"/>
    <mergeCell ref="CR55:CS55"/>
    <mergeCell ref="CY49:CY54"/>
    <mergeCell ref="BV50:BW50"/>
    <mergeCell ref="BX50:BY50"/>
    <mergeCell ref="BZ50:CA50"/>
    <mergeCell ref="CH50:CI50"/>
    <mergeCell ref="CJ50:CK50"/>
    <mergeCell ref="CL50:CM50"/>
    <mergeCell ref="CG49:CG54"/>
    <mergeCell ref="CH49:CI49"/>
    <mergeCell ref="CJ49:CK49"/>
    <mergeCell ref="CL49:CM49"/>
    <mergeCell ref="CN49:CN54"/>
    <mergeCell ref="CR49:CR54"/>
    <mergeCell ref="CS50:CT50"/>
    <mergeCell ref="CU50:CV50"/>
    <mergeCell ref="CW50:CX50"/>
    <mergeCell ref="CJ52:CK52"/>
    <mergeCell ref="CL52:CM52"/>
    <mergeCell ref="CS52:CT52"/>
    <mergeCell ref="CU52:CV52"/>
    <mergeCell ref="CW52:CX52"/>
    <mergeCell ref="CJ53:CK53"/>
    <mergeCell ref="CL53:CM53"/>
    <mergeCell ref="CS53:CT53"/>
    <mergeCell ref="CU53:CV53"/>
    <mergeCell ref="CW53:CX53"/>
    <mergeCell ref="BV51:BW51"/>
    <mergeCell ref="BX51:BY51"/>
    <mergeCell ref="BZ51:CA51"/>
    <mergeCell ref="CL48:CM48"/>
    <mergeCell ref="CS48:CU48"/>
    <mergeCell ref="CW48:CX48"/>
    <mergeCell ref="BU49:BU54"/>
    <mergeCell ref="BV49:BW49"/>
    <mergeCell ref="BX49:BY49"/>
    <mergeCell ref="BZ49:CA49"/>
    <mergeCell ref="CB49:CB54"/>
    <mergeCell ref="CS49:CT49"/>
    <mergeCell ref="CU49:CV49"/>
    <mergeCell ref="CW49:CX49"/>
    <mergeCell ref="CH51:CI51"/>
    <mergeCell ref="CJ51:CK51"/>
    <mergeCell ref="CL51:CM51"/>
    <mergeCell ref="CS51:CT51"/>
    <mergeCell ref="CU51:CV51"/>
    <mergeCell ref="CW51:CX51"/>
    <mergeCell ref="BV53:BW53"/>
    <mergeCell ref="BX53:BY53"/>
    <mergeCell ref="BZ53:CA53"/>
    <mergeCell ref="CH53:CI53"/>
    <mergeCell ref="CS43:CX44"/>
    <mergeCell ref="CB44:CC44"/>
    <mergeCell ref="CD44:CE44"/>
    <mergeCell ref="CF44:CG44"/>
    <mergeCell ref="CB45:CC45"/>
    <mergeCell ref="CD45:CE45"/>
    <mergeCell ref="CF45:CG45"/>
    <mergeCell ref="CQ45:CR45"/>
    <mergeCell ref="CV45:CV48"/>
    <mergeCell ref="CD46:CE46"/>
    <mergeCell ref="CL41:CM44"/>
    <mergeCell ref="CB42:CC42"/>
    <mergeCell ref="CD42:CE42"/>
    <mergeCell ref="CF42:CG42"/>
    <mergeCell ref="CB43:CC43"/>
    <mergeCell ref="CD43:CE43"/>
    <mergeCell ref="CF43:CG43"/>
    <mergeCell ref="CL46:CM46"/>
    <mergeCell ref="CS46:CT46"/>
    <mergeCell ref="CW46:CX46"/>
    <mergeCell ref="CH47:CI47"/>
    <mergeCell ref="CL47:CM47"/>
    <mergeCell ref="CS47:CT47"/>
    <mergeCell ref="CW47:CX47"/>
    <mergeCell ref="BV41:BW44"/>
    <mergeCell ref="BX41:BX48"/>
    <mergeCell ref="CB41:CC41"/>
    <mergeCell ref="CD41:CE41"/>
    <mergeCell ref="CF41:CG41"/>
    <mergeCell ref="CK41:CK48"/>
    <mergeCell ref="BV46:BW46"/>
    <mergeCell ref="BZ46:CA46"/>
    <mergeCell ref="CH46:CI46"/>
    <mergeCell ref="BV48:BW48"/>
    <mergeCell ref="BV47:BW47"/>
    <mergeCell ref="BZ47:CA47"/>
    <mergeCell ref="BY48:CA48"/>
    <mergeCell ref="CH48:CJ48"/>
    <mergeCell ref="CD37:CD40"/>
    <mergeCell ref="CB38:CC38"/>
    <mergeCell ref="CF38:CG38"/>
    <mergeCell ref="CQ38:CR38"/>
    <mergeCell ref="CB39:CC39"/>
    <mergeCell ref="CF39:CG39"/>
    <mergeCell ref="CQ39:CR39"/>
    <mergeCell ref="BY40:CC40"/>
    <mergeCell ref="CE40:CJ40"/>
    <mergeCell ref="CQ40:CZ42"/>
    <mergeCell ref="BC29:BE29"/>
    <mergeCell ref="BF29:BH29"/>
    <mergeCell ref="AG18:AM20"/>
    <mergeCell ref="BJ29:BL29"/>
    <mergeCell ref="BU29:CO31"/>
    <mergeCell ref="BX35:BZ35"/>
    <mergeCell ref="BI22:BI25"/>
    <mergeCell ref="BJ22:BJ25"/>
    <mergeCell ref="BK22:BK25"/>
    <mergeCell ref="BL22:BL25"/>
    <mergeCell ref="BB22:BH25"/>
    <mergeCell ref="AN22:AT24"/>
    <mergeCell ref="AE29:AG29"/>
    <mergeCell ref="AI29:AK29"/>
    <mergeCell ref="AL29:AN29"/>
    <mergeCell ref="AP29:AR29"/>
    <mergeCell ref="AS29:AU29"/>
    <mergeCell ref="AW29:AY29"/>
    <mergeCell ref="AK22:AM22"/>
    <mergeCell ref="AU22:AW22"/>
    <mergeCell ref="AY22:BA22"/>
    <mergeCell ref="AZ29:BA29"/>
    <mergeCell ref="BL18:BL21"/>
    <mergeCell ref="AU18:BA21"/>
    <mergeCell ref="C22:C25"/>
    <mergeCell ref="D22:F22"/>
    <mergeCell ref="H22:J22"/>
    <mergeCell ref="K22:M22"/>
    <mergeCell ref="O22:Q22"/>
    <mergeCell ref="R22:T22"/>
    <mergeCell ref="V22:X22"/>
    <mergeCell ref="AN18:AP18"/>
    <mergeCell ref="AR18:AT18"/>
    <mergeCell ref="Z18:Z21"/>
    <mergeCell ref="AA18:AA21"/>
    <mergeCell ref="AB18:AB21"/>
    <mergeCell ref="AF18:AF21"/>
    <mergeCell ref="Y22:Y25"/>
    <mergeCell ref="Z22:Z25"/>
    <mergeCell ref="AA22:AA25"/>
    <mergeCell ref="AB22:AB25"/>
    <mergeCell ref="AF22:AF25"/>
    <mergeCell ref="AG22:AI22"/>
    <mergeCell ref="BJ18:BJ21"/>
    <mergeCell ref="BK18:BK21"/>
    <mergeCell ref="BB14:BH16"/>
    <mergeCell ref="C18:C21"/>
    <mergeCell ref="D18:F18"/>
    <mergeCell ref="H18:J18"/>
    <mergeCell ref="K18:M18"/>
    <mergeCell ref="O18:Q18"/>
    <mergeCell ref="R18:X21"/>
    <mergeCell ref="Y18:Y21"/>
    <mergeCell ref="AN14:AT17"/>
    <mergeCell ref="AU14:AW14"/>
    <mergeCell ref="BB18:BD18"/>
    <mergeCell ref="BF18:BH18"/>
    <mergeCell ref="BI18:BI21"/>
    <mergeCell ref="BI14:BI17"/>
    <mergeCell ref="Z14:Z17"/>
    <mergeCell ref="AA14:AA17"/>
    <mergeCell ref="AB14:AB17"/>
    <mergeCell ref="AF14:AF17"/>
    <mergeCell ref="AG14:AI14"/>
    <mergeCell ref="AK14:AM14"/>
    <mergeCell ref="BJ10:BJ13"/>
    <mergeCell ref="BK10:BK13"/>
    <mergeCell ref="BL10:BL13"/>
    <mergeCell ref="C14:C17"/>
    <mergeCell ref="D14:F14"/>
    <mergeCell ref="H14:J14"/>
    <mergeCell ref="K14:Q17"/>
    <mergeCell ref="R14:T14"/>
    <mergeCell ref="V14:X14"/>
    <mergeCell ref="Y14:Y17"/>
    <mergeCell ref="AR10:AT10"/>
    <mergeCell ref="BB10:BD10"/>
    <mergeCell ref="BF10:BH10"/>
    <mergeCell ref="BI10:BI13"/>
    <mergeCell ref="Z10:Z13"/>
    <mergeCell ref="AA10:AA13"/>
    <mergeCell ref="AB10:AB13"/>
    <mergeCell ref="AF10:AF13"/>
    <mergeCell ref="AG10:AM13"/>
    <mergeCell ref="AN10:AP10"/>
    <mergeCell ref="BJ14:BJ17"/>
    <mergeCell ref="BK14:BK17"/>
    <mergeCell ref="BL14:BL17"/>
    <mergeCell ref="AY14:BA14"/>
    <mergeCell ref="AN9:AT9"/>
    <mergeCell ref="AU9:BA9"/>
    <mergeCell ref="BB9:BH9"/>
    <mergeCell ref="C10:C13"/>
    <mergeCell ref="D10:J13"/>
    <mergeCell ref="K10:M10"/>
    <mergeCell ref="O10:Q10"/>
    <mergeCell ref="R10:T10"/>
    <mergeCell ref="V10:X10"/>
    <mergeCell ref="Y10:Y13"/>
    <mergeCell ref="AU10:BA12"/>
    <mergeCell ref="F5:H5"/>
    <mergeCell ref="I5:Z5"/>
    <mergeCell ref="AC5:AI5"/>
    <mergeCell ref="I6:Z6"/>
    <mergeCell ref="D9:J9"/>
    <mergeCell ref="K9:Q9"/>
    <mergeCell ref="R9:X9"/>
    <mergeCell ref="AG9:AM9"/>
    <mergeCell ref="F3:H3"/>
    <mergeCell ref="I3:Z3"/>
    <mergeCell ref="AC3:AI3"/>
    <mergeCell ref="F4:H4"/>
    <mergeCell ref="I4:Z4"/>
    <mergeCell ref="AC4:AI4"/>
  </mergeCells>
  <phoneticPr fontId="2"/>
  <conditionalFormatting sqref="BU49:BU54">
    <cfRule type="expression" dxfId="379" priority="22" stopIfTrue="1">
      <formula>$BV$47&lt;=$BZ$47</formula>
    </cfRule>
  </conditionalFormatting>
  <conditionalFormatting sqref="CG49:CG54">
    <cfRule type="expression" dxfId="378" priority="21" stopIfTrue="1">
      <formula>$CH$47&lt;=$CL$47</formula>
    </cfRule>
  </conditionalFormatting>
  <conditionalFormatting sqref="BV48:BW48">
    <cfRule type="expression" dxfId="377" priority="20" stopIfTrue="1">
      <formula>$BV$47&lt;=$BZ$47</formula>
    </cfRule>
  </conditionalFormatting>
  <conditionalFormatting sqref="BY48:CA48">
    <cfRule type="expression" dxfId="376" priority="19" stopIfTrue="1">
      <formula>$BZ$47&lt;=$BV$47</formula>
    </cfRule>
  </conditionalFormatting>
  <conditionalFormatting sqref="CB49:CB54">
    <cfRule type="expression" dxfId="375" priority="18" stopIfTrue="1">
      <formula>$BZ$47&lt;=$BV$47</formula>
    </cfRule>
  </conditionalFormatting>
  <conditionalFormatting sqref="BX41:BX48">
    <cfRule type="expression" dxfId="374" priority="16" stopIfTrue="1">
      <formula>$BV$47=$BZ$47</formula>
    </cfRule>
    <cfRule type="expression" dxfId="373" priority="17" stopIfTrue="1">
      <formula>$BV$47&lt;$BZ$47</formula>
    </cfRule>
  </conditionalFormatting>
  <conditionalFormatting sqref="CH48:CJ48">
    <cfRule type="expression" dxfId="372" priority="15" stopIfTrue="1">
      <formula>$CH$47&lt;=$CL$47</formula>
    </cfRule>
  </conditionalFormatting>
  <conditionalFormatting sqref="CL48:CM48">
    <cfRule type="expression" dxfId="371" priority="14" stopIfTrue="1">
      <formula>$CL$47&lt;=$CH$47</formula>
    </cfRule>
  </conditionalFormatting>
  <conditionalFormatting sqref="CN49:CN54">
    <cfRule type="expression" dxfId="370" priority="13" stopIfTrue="1">
      <formula>$CL$47&lt;=$CH$47</formula>
    </cfRule>
  </conditionalFormatting>
  <conditionalFormatting sqref="CK41:CK48">
    <cfRule type="expression" dxfId="369" priority="11" stopIfTrue="1">
      <formula>$CL$47=$CH$47</formula>
    </cfRule>
    <cfRule type="expression" dxfId="368" priority="12" stopIfTrue="1">
      <formula>$CL$47&lt;$CH$47</formula>
    </cfRule>
  </conditionalFormatting>
  <conditionalFormatting sqref="BY40:CC40">
    <cfRule type="expression" dxfId="367" priority="10" stopIfTrue="1">
      <formula>$CB$39&lt;=$CF$39</formula>
    </cfRule>
  </conditionalFormatting>
  <conditionalFormatting sqref="CE40:CJ40">
    <cfRule type="expression" dxfId="366" priority="9" stopIfTrue="1">
      <formula>$CF$39&lt;=$CB$39</formula>
    </cfRule>
  </conditionalFormatting>
  <conditionalFormatting sqref="CD37:CD40">
    <cfRule type="expression" dxfId="365" priority="7" stopIfTrue="1">
      <formula>$CB$39=$CF$39</formula>
    </cfRule>
    <cfRule type="expression" dxfId="364" priority="8" stopIfTrue="1">
      <formula>$CB$39&lt;$CF$39</formula>
    </cfRule>
  </conditionalFormatting>
  <conditionalFormatting sqref="CR49:CR54">
    <cfRule type="expression" dxfId="363" priority="6" stopIfTrue="1">
      <formula>$CS$47&lt;=$CW$47</formula>
    </cfRule>
  </conditionalFormatting>
  <conditionalFormatting sqref="CS48:CU48">
    <cfRule type="expression" dxfId="362" priority="5" stopIfTrue="1">
      <formula>$CS$47&lt;=$CW$47</formula>
    </cfRule>
  </conditionalFormatting>
  <conditionalFormatting sqref="CW48:CX48">
    <cfRule type="expression" dxfId="361" priority="4" stopIfTrue="1">
      <formula>$CW$47&lt;=$CS$47</formula>
    </cfRule>
  </conditionalFormatting>
  <conditionalFormatting sqref="CY49:CY54">
    <cfRule type="expression" dxfId="360" priority="3" stopIfTrue="1">
      <formula>$CW$47&lt;=$CS$47</formula>
    </cfRule>
  </conditionalFormatting>
  <conditionalFormatting sqref="CV45:CV48">
    <cfRule type="expression" dxfId="359" priority="1" stopIfTrue="1">
      <formula>$CW$47=$CS$47</formula>
    </cfRule>
    <cfRule type="expression" dxfId="358" priority="2" stopIfTrue="1">
      <formula>$CW$47&lt;$CS$47</formula>
    </cfRule>
  </conditionalFormatting>
  <printOptions horizontalCentered="1"/>
  <pageMargins left="0.39370078740157483" right="0.39370078740157483" top="0.59055118110236227" bottom="0.74803149606299213" header="0.31496062992125984" footer="0.31496062992125984"/>
  <pageSetup paperSize="9"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B59"/>
  <sheetViews>
    <sheetView showGridLines="0" topLeftCell="C13" zoomScale="85" zoomScaleNormal="85" zoomScaleSheetLayoutView="100" workbookViewId="0">
      <selection activeCell="C1" sqref="C1"/>
    </sheetView>
  </sheetViews>
  <sheetFormatPr defaultColWidth="9" defaultRowHeight="13.5"/>
  <cols>
    <col min="1" max="1" width="0" style="75" hidden="1" customWidth="1"/>
    <col min="2" max="2" width="4.125" style="76" hidden="1" customWidth="1"/>
    <col min="3" max="3" width="5" style="76" customWidth="1"/>
    <col min="4" max="5" width="0.625" style="75" customWidth="1"/>
    <col min="6" max="6" width="2.375" style="78" customWidth="1"/>
    <col min="7" max="7" width="3.125" style="79" customWidth="1"/>
    <col min="8" max="8" width="2.375" style="80" customWidth="1"/>
    <col min="9" max="12" width="0.625" style="75" customWidth="1"/>
    <col min="13" max="13" width="2.375" style="78" customWidth="1"/>
    <col min="14" max="14" width="3.125" style="79" customWidth="1"/>
    <col min="15" max="15" width="2.375" style="80" customWidth="1"/>
    <col min="16" max="19" width="0.625" style="75" customWidth="1"/>
    <col min="20" max="20" width="2.375" style="78" customWidth="1"/>
    <col min="21" max="21" width="3.125" style="79" customWidth="1"/>
    <col min="22" max="22" width="2.375" style="80" customWidth="1"/>
    <col min="23" max="24" width="0.625" style="75" customWidth="1"/>
    <col min="25" max="28" width="6.25" style="76" customWidth="1"/>
    <col min="29" max="29" width="9" style="76" hidden="1" customWidth="1"/>
    <col min="30" max="30" width="1.875" style="76" customWidth="1"/>
    <col min="31" max="31" width="2.875" style="76" hidden="1" customWidth="1"/>
    <col min="32" max="32" width="5" style="76" customWidth="1"/>
    <col min="33" max="34" width="0.625" style="76" customWidth="1"/>
    <col min="35" max="35" width="2.375" style="76" customWidth="1"/>
    <col min="36" max="36" width="3.125" style="76" customWidth="1"/>
    <col min="37" max="37" width="2.375" style="76" customWidth="1"/>
    <col min="38" max="41" width="0.625" style="76" customWidth="1"/>
    <col min="42" max="42" width="2.375" style="76" customWidth="1"/>
    <col min="43" max="43" width="3.125" style="76" customWidth="1"/>
    <col min="44" max="44" width="2.375" style="76" customWidth="1"/>
    <col min="45" max="48" width="0.625" style="76" customWidth="1"/>
    <col min="49" max="49" width="2.375" style="76" customWidth="1"/>
    <col min="50" max="50" width="3.125" style="76" customWidth="1"/>
    <col min="51" max="51" width="2.375" style="76" customWidth="1"/>
    <col min="52" max="55" width="0.625" style="76" customWidth="1"/>
    <col min="56" max="56" width="2.375" style="76" customWidth="1"/>
    <col min="57" max="57" width="3.125" style="76" customWidth="1"/>
    <col min="58" max="58" width="2.375" style="76" customWidth="1"/>
    <col min="59" max="60" width="0.625" style="76" customWidth="1"/>
    <col min="61" max="64" width="6.25" style="76" customWidth="1"/>
    <col min="65" max="70" width="2.375" style="76" customWidth="1"/>
    <col min="71" max="71" width="3.625" style="76" bestFit="1" customWidth="1"/>
    <col min="72" max="104" width="2.375" style="76" customWidth="1"/>
    <col min="105" max="16384" width="9" style="76"/>
  </cols>
  <sheetData>
    <row r="1" spans="1:75" ht="24">
      <c r="C1" s="120" t="str">
        <f ca="1">"令和"&amp;IF(YEAR(NOW())=2019,"元",YEAR(NOW())-2018)&amp;"年度 第"&amp;YEAR(NOW())-1999&amp;"回 全能登中学校サッカー大会"</f>
        <v>令和3年度 第22回 全能登中学校サッカー大会</v>
      </c>
      <c r="AH1" s="75"/>
      <c r="AI1" s="75"/>
      <c r="AJ1" s="78"/>
      <c r="AK1" s="79"/>
      <c r="AL1" s="80"/>
      <c r="AM1" s="75"/>
      <c r="AN1" s="75"/>
      <c r="AO1" s="75"/>
      <c r="AP1" s="75"/>
      <c r="AQ1" s="78"/>
      <c r="AR1" s="79"/>
      <c r="AS1" s="80"/>
      <c r="AT1" s="75"/>
      <c r="AU1" s="75"/>
      <c r="AV1" s="75"/>
      <c r="AW1" s="75"/>
      <c r="AX1" s="78"/>
      <c r="AY1" s="79"/>
      <c r="AZ1" s="80"/>
      <c r="BA1" s="75"/>
      <c r="BB1" s="75"/>
      <c r="BR1" s="75" t="s">
        <v>238</v>
      </c>
      <c r="BS1" s="76">
        <v>13</v>
      </c>
      <c r="BT1" s="76" t="s">
        <v>137</v>
      </c>
      <c r="BU1" s="76" t="str">
        <f t="shared" ref="BU1:BU7" si="0">CHAR(10)</f>
        <v xml:space="preserve">
</v>
      </c>
      <c r="BV1" s="121" t="s">
        <v>247</v>
      </c>
      <c r="BW1" s="76" t="str">
        <f>BS1&amp;BT1&amp;BU1&amp;BV1</f>
        <v>13日
8:30</v>
      </c>
    </row>
    <row r="2" spans="1:75">
      <c r="A2" s="75" t="str">
        <f>IF(CB39=CF39,"",IF(CB39&gt;CF39,BV41,CL41))</f>
        <v/>
      </c>
      <c r="AH2" s="75"/>
      <c r="AI2" s="75"/>
      <c r="AJ2" s="78"/>
      <c r="AK2" s="79"/>
      <c r="AL2" s="80"/>
      <c r="AM2" s="75"/>
      <c r="AN2" s="75"/>
      <c r="AO2" s="75"/>
      <c r="AP2" s="75"/>
      <c r="AQ2" s="78"/>
      <c r="AR2" s="79"/>
      <c r="AS2" s="80"/>
      <c r="AT2" s="75"/>
      <c r="AU2" s="75"/>
      <c r="AV2" s="75"/>
      <c r="AW2" s="75"/>
      <c r="AX2" s="78"/>
      <c r="AY2" s="79"/>
      <c r="AZ2" s="80"/>
      <c r="BA2" s="75"/>
      <c r="BB2" s="75"/>
      <c r="BR2" s="75" t="s">
        <v>146</v>
      </c>
      <c r="BS2" s="76">
        <v>13</v>
      </c>
      <c r="BT2" s="76" t="s">
        <v>137</v>
      </c>
      <c r="BU2" s="76" t="str">
        <f t="shared" si="0"/>
        <v xml:space="preserve">
</v>
      </c>
      <c r="BV2" s="121" t="s">
        <v>248</v>
      </c>
      <c r="BW2" s="76" t="str">
        <f t="shared" ref="BW2:BW7" si="1">BS2&amp;BT2&amp;BU2&amp;BV2</f>
        <v>13日
9:40</v>
      </c>
    </row>
    <row r="3" spans="1:75" ht="25.5" customHeight="1">
      <c r="A3" s="75" t="str">
        <f>IF(CB39=CF39,"",IF(CB39&lt;CF39,BV41,CL41))</f>
        <v/>
      </c>
      <c r="F3" s="439" t="s">
        <v>140</v>
      </c>
      <c r="G3" s="439"/>
      <c r="H3" s="439"/>
      <c r="I3" s="440" t="str">
        <f>IF(A2="","",IF(VLOOKUP(A2,予選学校名!$I$3:$L$32,3,FALSE)="",IF(VLOOKUP(A2,予選学校名!$I$3:$L$32,4,FALSE)="","",VLOOKUP(A2,予選学校名!$I$3:$L$32,4,FALSE)),VLOOKUP(A2,予選学校名!$I$3:$L$32,3,FALSE)&amp;"立")&amp;A2&amp;"中学校")</f>
        <v/>
      </c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81" t="str">
        <f>IF(A2="","","（"&amp;VLOOKUP(A2,予選学校名!$I$3:$L$32,2,FALSE)&amp;")")</f>
        <v/>
      </c>
      <c r="Z3" s="82"/>
      <c r="AA3" s="122" t="s">
        <v>141</v>
      </c>
      <c r="BR3" s="75" t="s">
        <v>157</v>
      </c>
      <c r="BS3" s="76">
        <v>13</v>
      </c>
      <c r="BT3" s="76" t="s">
        <v>137</v>
      </c>
      <c r="BU3" s="76" t="str">
        <f t="shared" si="0"/>
        <v xml:space="preserve">
</v>
      </c>
      <c r="BV3" s="121" t="s">
        <v>249</v>
      </c>
      <c r="BW3" s="76" t="str">
        <f t="shared" si="1"/>
        <v>13日
10:50</v>
      </c>
    </row>
    <row r="4" spans="1:75" ht="25.5" customHeight="1">
      <c r="A4" s="75" t="str">
        <f>IF(CS47=CW47,"",IF(CS47&gt;CW47,CR55,CX55))</f>
        <v/>
      </c>
      <c r="F4" s="439" t="s">
        <v>142</v>
      </c>
      <c r="G4" s="439"/>
      <c r="H4" s="439"/>
      <c r="I4" s="436" t="str">
        <f>IF(A3="","",IF(VLOOKUP(A3,予選学校名!$I$3:$L$32,3,FALSE)="",IF(VLOOKUP(A3,予選学校名!$I$3:$L$32,4,FALSE)="","",VLOOKUP(A3,予選学校名!$I$3:$L$32,4,FALSE)),VLOOKUP(A3,予選学校名!$I$3:$L$32,3,FALSE)&amp;"立")&amp;A3&amp;"中学校")</f>
        <v/>
      </c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123" t="str">
        <f>IF(A3="","","（"&amp;VLOOKUP(A3,予選学校名!$I$3:$L$32,2,FALSE)&amp;")")</f>
        <v/>
      </c>
      <c r="Z4" s="83"/>
      <c r="AA4" s="122" t="s">
        <v>141</v>
      </c>
      <c r="BR4" s="75" t="s">
        <v>239</v>
      </c>
      <c r="BS4" s="76">
        <v>13</v>
      </c>
      <c r="BT4" s="76" t="s">
        <v>137</v>
      </c>
      <c r="BU4" s="76" t="str">
        <f t="shared" si="0"/>
        <v xml:space="preserve">
</v>
      </c>
      <c r="BV4" s="121" t="s">
        <v>250</v>
      </c>
      <c r="BW4" s="76" t="str">
        <f t="shared" si="1"/>
        <v>13日
12:00</v>
      </c>
    </row>
    <row r="5" spans="1:75" ht="25.5" customHeight="1">
      <c r="A5" s="75" t="str">
        <f>IF(CS47=CW47,"",IF(CS47&lt;CW47,CR55,CX55))</f>
        <v/>
      </c>
      <c r="F5" s="439" t="s">
        <v>143</v>
      </c>
      <c r="G5" s="439"/>
      <c r="H5" s="439"/>
      <c r="I5" s="436" t="str">
        <f>IF(A4="","",IF(VLOOKUP(A4,予選学校名!$I$3:$L$32,3,FALSE)="",IF(VLOOKUP(A4,予選学校名!$I$3:$L$32,4,FALSE)="","",VLOOKUP(A4,予選学校名!$I$3:$L$32,4,FALSE)),VLOOKUP(A4,予選学校名!$I$3:$L$32,3,FALSE)&amp;"立")&amp;A4&amp;"中学校")</f>
        <v/>
      </c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123" t="str">
        <f>IF(A4="","","（"&amp;VLOOKUP(A4,予選学校名!$I$3:$L$32,2,FALSE)&amp;")")</f>
        <v/>
      </c>
      <c r="Z5" s="83"/>
      <c r="AA5" s="122" t="s">
        <v>141</v>
      </c>
      <c r="AE5" s="75"/>
      <c r="AF5" s="75"/>
      <c r="AG5" s="78"/>
      <c r="AH5" s="79"/>
      <c r="AI5" s="80"/>
      <c r="AJ5" s="75"/>
      <c r="AK5" s="75"/>
      <c r="AL5" s="75"/>
      <c r="AM5" s="75"/>
      <c r="AN5" s="78"/>
      <c r="AO5" s="79"/>
      <c r="AP5" s="80"/>
      <c r="AQ5" s="75"/>
      <c r="AR5" s="75"/>
      <c r="AS5" s="75"/>
      <c r="AT5" s="75"/>
      <c r="AU5" s="78"/>
      <c r="AV5" s="79"/>
      <c r="AW5" s="80"/>
      <c r="AX5" s="75"/>
      <c r="AY5" s="75"/>
      <c r="AZ5" s="75"/>
      <c r="BA5" s="75"/>
      <c r="BR5" s="75" t="s">
        <v>160</v>
      </c>
      <c r="BS5" s="76">
        <v>13</v>
      </c>
      <c r="BT5" s="76" t="s">
        <v>137</v>
      </c>
      <c r="BU5" s="76" t="str">
        <f t="shared" si="0"/>
        <v xml:space="preserve">
</v>
      </c>
      <c r="BV5" s="121" t="s">
        <v>251</v>
      </c>
      <c r="BW5" s="76" t="str">
        <f t="shared" si="1"/>
        <v>13日
13:10</v>
      </c>
    </row>
    <row r="6" spans="1:75" ht="25.5" customHeight="1">
      <c r="A6" s="75" t="str">
        <f>IF(DA51=DE51,"",IF(DA51&gt;DE51,CU53,DK53))</f>
        <v/>
      </c>
      <c r="I6" s="436" t="str">
        <f>IF(A5="","",IF(VLOOKUP(A5,予選学校名!$I$3:$L$32,3,FALSE)="",IF(VLOOKUP(A5,予選学校名!$I$3:$L$32,4,FALSE)="","",VLOOKUP(A5,予選学校名!$I$3:$L$32,4,FALSE)),VLOOKUP(A5,予選学校名!$I$3:$L$32,3,FALSE)&amp;"立")&amp;A5&amp;"中学校")</f>
        <v/>
      </c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123" t="str">
        <f>IF(A5="","","（"&amp;VLOOKUP(A5,予選学校名!$I$3:$L$32,2,FALSE)&amp;")")</f>
        <v/>
      </c>
      <c r="Z6" s="83"/>
      <c r="AE6" s="75"/>
      <c r="AF6" s="75"/>
      <c r="AG6" s="78"/>
      <c r="AH6" s="79"/>
      <c r="AI6" s="80"/>
      <c r="AJ6" s="75"/>
      <c r="AK6" s="75"/>
      <c r="AL6" s="75"/>
      <c r="AM6" s="75"/>
      <c r="AN6" s="78"/>
      <c r="AO6" s="79"/>
      <c r="AP6" s="80"/>
      <c r="AQ6" s="75"/>
      <c r="AR6" s="75"/>
      <c r="AS6" s="75"/>
      <c r="AT6" s="75"/>
      <c r="AU6" s="78"/>
      <c r="AV6" s="79"/>
      <c r="AW6" s="80"/>
      <c r="AX6" s="75"/>
      <c r="AY6" s="75"/>
      <c r="AZ6" s="75"/>
      <c r="BA6" s="75"/>
      <c r="BR6" s="75" t="s">
        <v>240</v>
      </c>
      <c r="BS6" s="76">
        <v>13</v>
      </c>
      <c r="BT6" s="76" t="s">
        <v>137</v>
      </c>
      <c r="BU6" s="76" t="str">
        <f t="shared" si="0"/>
        <v xml:space="preserve">
</v>
      </c>
      <c r="BV6" s="121" t="s">
        <v>252</v>
      </c>
      <c r="BW6" s="76" t="str">
        <f t="shared" si="1"/>
        <v>13日
14:20</v>
      </c>
    </row>
    <row r="7" spans="1:75">
      <c r="AH7" s="75"/>
      <c r="AI7" s="75"/>
      <c r="AJ7" s="78"/>
      <c r="AK7" s="79"/>
      <c r="AL7" s="80"/>
      <c r="AM7" s="75"/>
      <c r="AN7" s="75"/>
      <c r="AO7" s="75"/>
      <c r="AP7" s="75"/>
      <c r="AQ7" s="78"/>
      <c r="AR7" s="79"/>
      <c r="AS7" s="80"/>
      <c r="AT7" s="75"/>
      <c r="AU7" s="75"/>
      <c r="AV7" s="75"/>
      <c r="AW7" s="75"/>
      <c r="AX7" s="78"/>
      <c r="AY7" s="79"/>
      <c r="AZ7" s="80"/>
      <c r="BA7" s="75"/>
      <c r="BB7" s="75"/>
      <c r="BR7" s="75" t="s">
        <v>241</v>
      </c>
      <c r="BS7" s="76">
        <v>13</v>
      </c>
      <c r="BT7" s="76" t="s">
        <v>137</v>
      </c>
      <c r="BU7" s="76" t="str">
        <f t="shared" si="0"/>
        <v xml:space="preserve">
</v>
      </c>
      <c r="BV7" s="121" t="s">
        <v>159</v>
      </c>
      <c r="BW7" s="76" t="str">
        <f t="shared" si="1"/>
        <v>13日
15:30</v>
      </c>
    </row>
    <row r="8" spans="1:75" s="85" customFormat="1" ht="17.25">
      <c r="A8" s="84"/>
      <c r="C8" s="85" t="s">
        <v>162</v>
      </c>
      <c r="D8" s="84"/>
      <c r="E8" s="84"/>
      <c r="F8" s="86"/>
      <c r="G8" s="87"/>
      <c r="H8" s="88"/>
      <c r="I8" s="84"/>
      <c r="J8" s="84"/>
      <c r="K8" s="84"/>
      <c r="L8" s="84"/>
      <c r="M8" s="86"/>
      <c r="N8" s="87"/>
      <c r="O8" s="88"/>
      <c r="P8" s="84"/>
      <c r="Q8" s="84"/>
      <c r="R8" s="84"/>
      <c r="S8" s="84"/>
      <c r="T8" s="86"/>
      <c r="U8" s="87"/>
      <c r="V8" s="88"/>
      <c r="W8" s="84"/>
      <c r="X8" s="84"/>
      <c r="AF8" s="85" t="s">
        <v>237</v>
      </c>
      <c r="AG8" s="84"/>
      <c r="AH8" s="84"/>
      <c r="AI8" s="86"/>
      <c r="AJ8" s="87"/>
      <c r="AK8" s="88"/>
      <c r="AL8" s="84"/>
      <c r="AM8" s="84"/>
      <c r="AN8" s="84"/>
      <c r="AO8" s="84"/>
      <c r="AP8" s="86"/>
      <c r="AQ8" s="87"/>
      <c r="AR8" s="88"/>
      <c r="AS8" s="84"/>
      <c r="AT8" s="84"/>
      <c r="AU8" s="84"/>
      <c r="AV8" s="84"/>
      <c r="AW8" s="86"/>
      <c r="AX8" s="87"/>
      <c r="AY8" s="88"/>
      <c r="AZ8" s="84"/>
      <c r="BA8" s="84"/>
      <c r="BR8" s="75"/>
      <c r="BS8" s="76"/>
      <c r="BT8" s="76"/>
      <c r="BU8" s="76"/>
      <c r="BV8" s="121"/>
      <c r="BW8" s="76"/>
    </row>
    <row r="9" spans="1:75" ht="30" customHeight="1">
      <c r="C9" s="89"/>
      <c r="D9" s="438" t="str">
        <f>C10</f>
        <v/>
      </c>
      <c r="E9" s="438"/>
      <c r="F9" s="438"/>
      <c r="G9" s="438"/>
      <c r="H9" s="438"/>
      <c r="I9" s="438"/>
      <c r="J9" s="438"/>
      <c r="K9" s="438" t="str">
        <f>C14</f>
        <v/>
      </c>
      <c r="L9" s="438"/>
      <c r="M9" s="438"/>
      <c r="N9" s="438"/>
      <c r="O9" s="438"/>
      <c r="P9" s="438"/>
      <c r="Q9" s="438"/>
      <c r="R9" s="438" t="str">
        <f>C18</f>
        <v/>
      </c>
      <c r="S9" s="438"/>
      <c r="T9" s="438"/>
      <c r="U9" s="438"/>
      <c r="V9" s="438"/>
      <c r="W9" s="438"/>
      <c r="X9" s="438"/>
      <c r="Y9" s="90" t="s">
        <v>150</v>
      </c>
      <c r="Z9" s="91" t="s">
        <v>151</v>
      </c>
      <c r="AA9" s="90" t="s">
        <v>152</v>
      </c>
      <c r="AB9" s="90" t="s">
        <v>0</v>
      </c>
      <c r="AF9" s="89"/>
      <c r="AG9" s="438" t="str">
        <f>AF10</f>
        <v/>
      </c>
      <c r="AH9" s="438"/>
      <c r="AI9" s="438"/>
      <c r="AJ9" s="438"/>
      <c r="AK9" s="438"/>
      <c r="AL9" s="438"/>
      <c r="AM9" s="438"/>
      <c r="AN9" s="438" t="str">
        <f>AF14</f>
        <v/>
      </c>
      <c r="AO9" s="438"/>
      <c r="AP9" s="438"/>
      <c r="AQ9" s="438"/>
      <c r="AR9" s="438"/>
      <c r="AS9" s="438"/>
      <c r="AT9" s="438"/>
      <c r="AU9" s="438" t="str">
        <f>AF18</f>
        <v/>
      </c>
      <c r="AV9" s="438"/>
      <c r="AW9" s="438"/>
      <c r="AX9" s="438"/>
      <c r="AY9" s="438"/>
      <c r="AZ9" s="438"/>
      <c r="BA9" s="438"/>
      <c r="BB9" s="438" t="str">
        <f>AF22</f>
        <v/>
      </c>
      <c r="BC9" s="438"/>
      <c r="BD9" s="438"/>
      <c r="BE9" s="438"/>
      <c r="BF9" s="438"/>
      <c r="BG9" s="438"/>
      <c r="BH9" s="438"/>
      <c r="BI9" s="90" t="s">
        <v>150</v>
      </c>
      <c r="BJ9" s="91" t="s">
        <v>151</v>
      </c>
      <c r="BK9" s="90" t="s">
        <v>152</v>
      </c>
      <c r="BL9" s="90" t="s">
        <v>0</v>
      </c>
      <c r="BR9" s="75"/>
      <c r="BV9" s="121"/>
    </row>
    <row r="10" spans="1:75" ht="19.5" customHeight="1">
      <c r="B10" s="76">
        <v>1</v>
      </c>
      <c r="C10" s="442" t="str">
        <f>IF(ISERROR(MATCH('能登(7時刻)'!B10,予選学校名!$H$22:$H$32,0)),"",INDEX(予選学校名!$H$22:$K$32,MATCH('能登(7時刻)'!B10,予選学校名!$H$22:$H$32,0),2))</f>
        <v/>
      </c>
      <c r="D10" s="443"/>
      <c r="E10" s="444"/>
      <c r="F10" s="444"/>
      <c r="G10" s="444"/>
      <c r="H10" s="444"/>
      <c r="I10" s="444"/>
      <c r="J10" s="445"/>
      <c r="K10" s="452" t="str">
        <f>VLOOKUP(D14,$BR$1:$BW$9,6,FALSE)</f>
        <v>13日
8:30</v>
      </c>
      <c r="L10" s="453"/>
      <c r="M10" s="453"/>
      <c r="N10" s="453"/>
      <c r="O10" s="453"/>
      <c r="P10" s="453"/>
      <c r="Q10" s="454"/>
      <c r="R10" s="452" t="str">
        <f>VLOOKUP(D18,$BR$1:$BW$9,6,FALSE)</f>
        <v>13日
14:20</v>
      </c>
      <c r="S10" s="453"/>
      <c r="T10" s="453"/>
      <c r="U10" s="453"/>
      <c r="V10" s="453"/>
      <c r="W10" s="453"/>
      <c r="X10" s="454"/>
      <c r="Y10" s="461" t="str">
        <f>IF(COUNT(D11:X11)=0,"",COUNTIF(D10:X10,"○")*3+COUNTIF(D10:X10,"△"))</f>
        <v/>
      </c>
      <c r="Z10" s="461" t="str">
        <f>IF(Y10="","",SUM(H10:H25)/2-SUM(D10:D25))</f>
        <v/>
      </c>
      <c r="AA10" s="461" t="str">
        <f>IF(Y10="","",SUM(H10:H25)/2)</f>
        <v/>
      </c>
      <c r="AB10" s="461" t="str">
        <f>IF(OR(Y10="",MOD(COUNT(D10:X10),2)=1),"",RANK(AC10,$AC$10:$AC$25))</f>
        <v/>
      </c>
      <c r="AC10" s="93" t="str">
        <f>IF(OR(Y10="",MOD(COUNT(D10:X10),2)=1),"",Y10*10000+Z10*100+AA10)</f>
        <v/>
      </c>
      <c r="AD10" s="93"/>
      <c r="AE10" s="76">
        <v>4</v>
      </c>
      <c r="AF10" s="442" t="str">
        <f>IF(ISERROR(MATCH('能登(7時刻)'!AE10,予選学校名!$H$22:$H$32,0)),"",INDEX(予選学校名!$H$22:$K$32,MATCH('能登(7時刻)'!AE10,予選学校名!$H$22:$H$32,0),2))</f>
        <v/>
      </c>
      <c r="AG10" s="443"/>
      <c r="AH10" s="444"/>
      <c r="AI10" s="444"/>
      <c r="AJ10" s="444"/>
      <c r="AK10" s="444"/>
      <c r="AL10" s="444"/>
      <c r="AM10" s="445"/>
      <c r="AN10" s="452" t="str">
        <f>VLOOKUP(AG14,$BR$1:$BW$9,6,FALSE)</f>
        <v>13日
9:40</v>
      </c>
      <c r="AO10" s="453"/>
      <c r="AP10" s="453"/>
      <c r="AQ10" s="453"/>
      <c r="AR10" s="453"/>
      <c r="AS10" s="453"/>
      <c r="AT10" s="454"/>
      <c r="AU10" s="452" t="s">
        <v>235</v>
      </c>
      <c r="AV10" s="453"/>
      <c r="AW10" s="453"/>
      <c r="AX10" s="453"/>
      <c r="AY10" s="453"/>
      <c r="AZ10" s="453"/>
      <c r="BA10" s="454"/>
      <c r="BB10" s="452" t="str">
        <f>VLOOKUP(AG22,$BR$1:$BW$9,6,FALSE)</f>
        <v>13日
15:30</v>
      </c>
      <c r="BC10" s="453"/>
      <c r="BD10" s="453"/>
      <c r="BE10" s="453"/>
      <c r="BF10" s="453"/>
      <c r="BG10" s="453"/>
      <c r="BH10" s="454"/>
      <c r="BI10" s="461" t="str">
        <f>IF(COUNT(AG11:BH11)=0,"",COUNTIF(AG10:BH10,"○")*3+COUNTIF(AG10:BH10,"△"))</f>
        <v/>
      </c>
      <c r="BJ10" s="461" t="str">
        <f>IF(BI10="","",SUM(AK10:AK25)/2-SUM(AG10:AG25))</f>
        <v/>
      </c>
      <c r="BK10" s="461" t="str">
        <f>IF(BI10="","",SUM(AK10:AK25)/2)</f>
        <v/>
      </c>
      <c r="BL10" s="461" t="str">
        <f>IF(OR(BI10="",MOD(COUNT(AG10:BH10),2)=1),"",RANK(BM10,$AC$10:$AC$25))</f>
        <v/>
      </c>
    </row>
    <row r="11" spans="1:75" ht="19.5" customHeight="1">
      <c r="C11" s="442"/>
      <c r="D11" s="446"/>
      <c r="E11" s="447"/>
      <c r="F11" s="447"/>
      <c r="G11" s="447"/>
      <c r="H11" s="447"/>
      <c r="I11" s="447"/>
      <c r="J11" s="448"/>
      <c r="K11" s="455"/>
      <c r="L11" s="456"/>
      <c r="M11" s="456"/>
      <c r="N11" s="456"/>
      <c r="O11" s="456"/>
      <c r="P11" s="456"/>
      <c r="Q11" s="457"/>
      <c r="R11" s="455"/>
      <c r="S11" s="456"/>
      <c r="T11" s="456"/>
      <c r="U11" s="456"/>
      <c r="V11" s="456"/>
      <c r="W11" s="456"/>
      <c r="X11" s="457"/>
      <c r="Y11" s="461"/>
      <c r="Z11" s="461"/>
      <c r="AA11" s="461"/>
      <c r="AB11" s="461"/>
      <c r="AC11" s="93"/>
      <c r="AD11" s="93"/>
      <c r="AF11" s="442"/>
      <c r="AG11" s="446"/>
      <c r="AH11" s="447"/>
      <c r="AI11" s="447"/>
      <c r="AJ11" s="447"/>
      <c r="AK11" s="447"/>
      <c r="AL11" s="447"/>
      <c r="AM11" s="448"/>
      <c r="AN11" s="455"/>
      <c r="AO11" s="456"/>
      <c r="AP11" s="456"/>
      <c r="AQ11" s="456"/>
      <c r="AR11" s="456"/>
      <c r="AS11" s="456"/>
      <c r="AT11" s="457"/>
      <c r="AU11" s="455"/>
      <c r="AV11" s="456"/>
      <c r="AW11" s="456"/>
      <c r="AX11" s="456"/>
      <c r="AY11" s="456"/>
      <c r="AZ11" s="456"/>
      <c r="BA11" s="457"/>
      <c r="BB11" s="455"/>
      <c r="BC11" s="456"/>
      <c r="BD11" s="456"/>
      <c r="BE11" s="456"/>
      <c r="BF11" s="456"/>
      <c r="BG11" s="456"/>
      <c r="BH11" s="457"/>
      <c r="BI11" s="461"/>
      <c r="BJ11" s="461"/>
      <c r="BK11" s="461"/>
      <c r="BL11" s="461"/>
    </row>
    <row r="12" spans="1:75" ht="19.5" customHeight="1">
      <c r="C12" s="442"/>
      <c r="D12" s="446"/>
      <c r="E12" s="447"/>
      <c r="F12" s="447"/>
      <c r="G12" s="447"/>
      <c r="H12" s="447"/>
      <c r="I12" s="447"/>
      <c r="J12" s="448"/>
      <c r="K12" s="455"/>
      <c r="L12" s="456"/>
      <c r="M12" s="456"/>
      <c r="N12" s="456"/>
      <c r="O12" s="456"/>
      <c r="P12" s="456"/>
      <c r="Q12" s="457"/>
      <c r="R12" s="455"/>
      <c r="S12" s="456"/>
      <c r="T12" s="456"/>
      <c r="U12" s="456"/>
      <c r="V12" s="456"/>
      <c r="W12" s="456"/>
      <c r="X12" s="457"/>
      <c r="Y12" s="461"/>
      <c r="Z12" s="461"/>
      <c r="AA12" s="461"/>
      <c r="AB12" s="461"/>
      <c r="AC12" s="93"/>
      <c r="AD12" s="93"/>
      <c r="AF12" s="442"/>
      <c r="AG12" s="446"/>
      <c r="AH12" s="447"/>
      <c r="AI12" s="447"/>
      <c r="AJ12" s="447"/>
      <c r="AK12" s="447"/>
      <c r="AL12" s="447"/>
      <c r="AM12" s="448"/>
      <c r="AN12" s="455"/>
      <c r="AO12" s="456"/>
      <c r="AP12" s="456"/>
      <c r="AQ12" s="456"/>
      <c r="AR12" s="456"/>
      <c r="AS12" s="456"/>
      <c r="AT12" s="457"/>
      <c r="AU12" s="455"/>
      <c r="AV12" s="456"/>
      <c r="AW12" s="456"/>
      <c r="AX12" s="456"/>
      <c r="AY12" s="456"/>
      <c r="AZ12" s="456"/>
      <c r="BA12" s="457"/>
      <c r="BB12" s="455"/>
      <c r="BC12" s="456"/>
      <c r="BD12" s="456"/>
      <c r="BE12" s="456"/>
      <c r="BF12" s="456"/>
      <c r="BG12" s="456"/>
      <c r="BH12" s="457"/>
      <c r="BI12" s="461"/>
      <c r="BJ12" s="461"/>
      <c r="BK12" s="461"/>
      <c r="BL12" s="461"/>
    </row>
    <row r="13" spans="1:75" ht="3.75" customHeight="1">
      <c r="C13" s="442"/>
      <c r="D13" s="449"/>
      <c r="E13" s="450"/>
      <c r="F13" s="450"/>
      <c r="G13" s="450"/>
      <c r="H13" s="450"/>
      <c r="I13" s="450"/>
      <c r="J13" s="451"/>
      <c r="K13" s="458"/>
      <c r="L13" s="459"/>
      <c r="M13" s="459"/>
      <c r="N13" s="459"/>
      <c r="O13" s="459"/>
      <c r="P13" s="459"/>
      <c r="Q13" s="460"/>
      <c r="R13" s="458"/>
      <c r="S13" s="459"/>
      <c r="T13" s="459"/>
      <c r="U13" s="459"/>
      <c r="V13" s="459"/>
      <c r="W13" s="459"/>
      <c r="X13" s="460"/>
      <c r="Y13" s="461"/>
      <c r="Z13" s="461"/>
      <c r="AA13" s="461"/>
      <c r="AB13" s="461"/>
      <c r="AC13" s="93"/>
      <c r="AD13" s="93"/>
      <c r="AF13" s="442"/>
      <c r="AG13" s="449"/>
      <c r="AH13" s="450"/>
      <c r="AI13" s="450"/>
      <c r="AJ13" s="450"/>
      <c r="AK13" s="450"/>
      <c r="AL13" s="450"/>
      <c r="AM13" s="451"/>
      <c r="AN13" s="458"/>
      <c r="AO13" s="459"/>
      <c r="AP13" s="459"/>
      <c r="AQ13" s="459"/>
      <c r="AR13" s="459"/>
      <c r="AS13" s="459"/>
      <c r="AT13" s="460"/>
      <c r="AU13" s="458"/>
      <c r="AV13" s="459"/>
      <c r="AW13" s="459"/>
      <c r="AX13" s="459"/>
      <c r="AY13" s="459"/>
      <c r="AZ13" s="459"/>
      <c r="BA13" s="460"/>
      <c r="BB13" s="458"/>
      <c r="BC13" s="459"/>
      <c r="BD13" s="459"/>
      <c r="BE13" s="459"/>
      <c r="BF13" s="459"/>
      <c r="BG13" s="459"/>
      <c r="BH13" s="460"/>
      <c r="BI13" s="461"/>
      <c r="BJ13" s="461"/>
      <c r="BK13" s="461"/>
      <c r="BL13" s="461"/>
    </row>
    <row r="14" spans="1:75" ht="19.5" customHeight="1">
      <c r="B14" s="76">
        <v>2</v>
      </c>
      <c r="C14" s="442" t="str">
        <f>IF(ISERROR(MATCH('能登(7時刻)'!B14,予選学校名!$H$22:$H$32,0)),"",INDEX(予選学校名!$H$22:$K$32,MATCH('能登(7時刻)'!B14,予選学校名!$H$22:$H$32,0),2))</f>
        <v/>
      </c>
      <c r="D14" s="462" t="s">
        <v>161</v>
      </c>
      <c r="E14" s="463"/>
      <c r="F14" s="463"/>
      <c r="G14" s="463"/>
      <c r="H14" s="463"/>
      <c r="I14" s="463"/>
      <c r="J14" s="464"/>
      <c r="K14" s="443"/>
      <c r="L14" s="444"/>
      <c r="M14" s="444"/>
      <c r="N14" s="444"/>
      <c r="O14" s="444"/>
      <c r="P14" s="444"/>
      <c r="Q14" s="445"/>
      <c r="R14" s="452" t="str">
        <f>VLOOKUP(K18,$BR$1:$BW$9,6,FALSE)</f>
        <v>13日
12:00</v>
      </c>
      <c r="S14" s="453"/>
      <c r="T14" s="453"/>
      <c r="U14" s="453"/>
      <c r="V14" s="453"/>
      <c r="W14" s="453"/>
      <c r="X14" s="454"/>
      <c r="Y14" s="461" t="str">
        <f>IF(COUNT(D15:X15)=0,"",COUNTIF(D14:X14,"○")*3+COUNTIF(D14:X14,"△"))</f>
        <v/>
      </c>
      <c r="Z14" s="461" t="str">
        <f>IF(Y14="","",SUM(O10:O25)/2-SUM(K10:K25))</f>
        <v/>
      </c>
      <c r="AA14" s="461" t="str">
        <f>IF(Y14="","",SUM(O10:O25)/2)</f>
        <v/>
      </c>
      <c r="AB14" s="461" t="str">
        <f>IF(OR(Y14="",MOD(COUNT(D14:X14),2)=1),"",RANK(AC14,$AC$10:$AC$25))</f>
        <v/>
      </c>
      <c r="AC14" s="93" t="str">
        <f>IF(OR(Y14="",MOD(COUNT(D14:X14),2)=1),"",Y14*10000+Z14*100+AA14)</f>
        <v/>
      </c>
      <c r="AD14" s="93"/>
      <c r="AE14" s="76">
        <v>5</v>
      </c>
      <c r="AF14" s="442" t="str">
        <f>IF(ISERROR(MATCH('能登(7時刻)'!AE14,予選学校名!$H$22:$H$32,0)),"",INDEX(予選学校名!$H$22:$K$32,MATCH('能登(7時刻)'!AE14,予選学校名!$H$22:$H$32,0),2))</f>
        <v/>
      </c>
      <c r="AG14" s="462" t="s">
        <v>242</v>
      </c>
      <c r="AH14" s="463"/>
      <c r="AI14" s="463"/>
      <c r="AJ14" s="463"/>
      <c r="AK14" s="463"/>
      <c r="AL14" s="463"/>
      <c r="AM14" s="464"/>
      <c r="AN14" s="443"/>
      <c r="AO14" s="444"/>
      <c r="AP14" s="444"/>
      <c r="AQ14" s="444"/>
      <c r="AR14" s="444"/>
      <c r="AS14" s="444"/>
      <c r="AT14" s="445"/>
      <c r="AU14" s="452" t="str">
        <f>VLOOKUP(AN18,$BR$1:$BW$9,6,FALSE)</f>
        <v>13日
13:10</v>
      </c>
      <c r="AV14" s="453"/>
      <c r="AW14" s="453"/>
      <c r="AX14" s="453"/>
      <c r="AY14" s="453"/>
      <c r="AZ14" s="453"/>
      <c r="BA14" s="454"/>
      <c r="BB14" s="452" t="s">
        <v>236</v>
      </c>
      <c r="BC14" s="453"/>
      <c r="BD14" s="453"/>
      <c r="BE14" s="453"/>
      <c r="BF14" s="453"/>
      <c r="BG14" s="453"/>
      <c r="BH14" s="454"/>
      <c r="BI14" s="461" t="str">
        <f>IF(COUNT(AG15:BH15)=0,"",COUNTIF(AG14:BH14,"○")*3+COUNTIF(AG14:BH14,"△"))</f>
        <v/>
      </c>
      <c r="BJ14" s="461" t="str">
        <f>IF(BI14="","",SUM(AR10:AR25)/2-SUM(AN10:AN25))</f>
        <v/>
      </c>
      <c r="BK14" s="461" t="str">
        <f>IF(BI14="","",SUM(AR10:AR25)/2)</f>
        <v/>
      </c>
      <c r="BL14" s="461" t="str">
        <f>IF(OR(BI14="",MOD(COUNT(AG14:BH14),2)=1),"",RANK(BM14,$AC$10:$AC$25))</f>
        <v/>
      </c>
    </row>
    <row r="15" spans="1:75" ht="19.5" customHeight="1">
      <c r="C15" s="442"/>
      <c r="D15" s="465"/>
      <c r="E15" s="466"/>
      <c r="F15" s="466"/>
      <c r="G15" s="466"/>
      <c r="H15" s="466"/>
      <c r="I15" s="466"/>
      <c r="J15" s="467"/>
      <c r="K15" s="446"/>
      <c r="L15" s="447"/>
      <c r="M15" s="447"/>
      <c r="N15" s="447"/>
      <c r="O15" s="447"/>
      <c r="P15" s="447"/>
      <c r="Q15" s="448"/>
      <c r="R15" s="455"/>
      <c r="S15" s="456"/>
      <c r="T15" s="456"/>
      <c r="U15" s="456"/>
      <c r="V15" s="456"/>
      <c r="W15" s="456"/>
      <c r="X15" s="457"/>
      <c r="Y15" s="461"/>
      <c r="Z15" s="461"/>
      <c r="AA15" s="461"/>
      <c r="AB15" s="461"/>
      <c r="AC15" s="93"/>
      <c r="AD15" s="93"/>
      <c r="AF15" s="442"/>
      <c r="AG15" s="465"/>
      <c r="AH15" s="466"/>
      <c r="AI15" s="466"/>
      <c r="AJ15" s="466"/>
      <c r="AK15" s="466"/>
      <c r="AL15" s="466"/>
      <c r="AM15" s="467"/>
      <c r="AN15" s="446"/>
      <c r="AO15" s="447"/>
      <c r="AP15" s="447"/>
      <c r="AQ15" s="447"/>
      <c r="AR15" s="447"/>
      <c r="AS15" s="447"/>
      <c r="AT15" s="448"/>
      <c r="AU15" s="455"/>
      <c r="AV15" s="456"/>
      <c r="AW15" s="456"/>
      <c r="AX15" s="456"/>
      <c r="AY15" s="456"/>
      <c r="AZ15" s="456"/>
      <c r="BA15" s="457"/>
      <c r="BB15" s="455"/>
      <c r="BC15" s="456"/>
      <c r="BD15" s="456"/>
      <c r="BE15" s="456"/>
      <c r="BF15" s="456"/>
      <c r="BG15" s="456"/>
      <c r="BH15" s="457"/>
      <c r="BI15" s="461"/>
      <c r="BJ15" s="461"/>
      <c r="BK15" s="461"/>
      <c r="BL15" s="461"/>
    </row>
    <row r="16" spans="1:75" ht="19.5" customHeight="1">
      <c r="C16" s="442"/>
      <c r="D16" s="465"/>
      <c r="E16" s="466"/>
      <c r="F16" s="466"/>
      <c r="G16" s="466"/>
      <c r="H16" s="466"/>
      <c r="I16" s="466"/>
      <c r="J16" s="467"/>
      <c r="K16" s="446"/>
      <c r="L16" s="447"/>
      <c r="M16" s="447"/>
      <c r="N16" s="447"/>
      <c r="O16" s="447"/>
      <c r="P16" s="447"/>
      <c r="Q16" s="448"/>
      <c r="R16" s="455"/>
      <c r="S16" s="456"/>
      <c r="T16" s="456"/>
      <c r="U16" s="456"/>
      <c r="V16" s="456"/>
      <c r="W16" s="456"/>
      <c r="X16" s="457"/>
      <c r="Y16" s="461"/>
      <c r="Z16" s="461"/>
      <c r="AA16" s="461"/>
      <c r="AB16" s="461"/>
      <c r="AC16" s="93"/>
      <c r="AD16" s="93"/>
      <c r="AF16" s="442"/>
      <c r="AG16" s="465"/>
      <c r="AH16" s="466"/>
      <c r="AI16" s="466"/>
      <c r="AJ16" s="466"/>
      <c r="AK16" s="466"/>
      <c r="AL16" s="466"/>
      <c r="AM16" s="467"/>
      <c r="AN16" s="446"/>
      <c r="AO16" s="447"/>
      <c r="AP16" s="447"/>
      <c r="AQ16" s="447"/>
      <c r="AR16" s="447"/>
      <c r="AS16" s="447"/>
      <c r="AT16" s="448"/>
      <c r="AU16" s="455"/>
      <c r="AV16" s="456"/>
      <c r="AW16" s="456"/>
      <c r="AX16" s="456"/>
      <c r="AY16" s="456"/>
      <c r="AZ16" s="456"/>
      <c r="BA16" s="457"/>
      <c r="BB16" s="455"/>
      <c r="BC16" s="456"/>
      <c r="BD16" s="456"/>
      <c r="BE16" s="456"/>
      <c r="BF16" s="456"/>
      <c r="BG16" s="456"/>
      <c r="BH16" s="457"/>
      <c r="BI16" s="461"/>
      <c r="BJ16" s="461"/>
      <c r="BK16" s="461"/>
      <c r="BL16" s="461"/>
    </row>
    <row r="17" spans="1:93" ht="3.75" customHeight="1">
      <c r="C17" s="442"/>
      <c r="D17" s="468"/>
      <c r="E17" s="469"/>
      <c r="F17" s="469"/>
      <c r="G17" s="469"/>
      <c r="H17" s="469"/>
      <c r="I17" s="469"/>
      <c r="J17" s="470"/>
      <c r="K17" s="449"/>
      <c r="L17" s="450"/>
      <c r="M17" s="450"/>
      <c r="N17" s="450"/>
      <c r="O17" s="450"/>
      <c r="P17" s="450"/>
      <c r="Q17" s="451"/>
      <c r="R17" s="458"/>
      <c r="S17" s="459"/>
      <c r="T17" s="459"/>
      <c r="U17" s="459"/>
      <c r="V17" s="459"/>
      <c r="W17" s="459"/>
      <c r="X17" s="460"/>
      <c r="Y17" s="461"/>
      <c r="Z17" s="461"/>
      <c r="AA17" s="461"/>
      <c r="AB17" s="461"/>
      <c r="AC17" s="93"/>
      <c r="AD17" s="93"/>
      <c r="AF17" s="442"/>
      <c r="AG17" s="468"/>
      <c r="AH17" s="469"/>
      <c r="AI17" s="469"/>
      <c r="AJ17" s="469"/>
      <c r="AK17" s="469"/>
      <c r="AL17" s="469"/>
      <c r="AM17" s="470"/>
      <c r="AN17" s="449"/>
      <c r="AO17" s="450"/>
      <c r="AP17" s="450"/>
      <c r="AQ17" s="450"/>
      <c r="AR17" s="450"/>
      <c r="AS17" s="450"/>
      <c r="AT17" s="451"/>
      <c r="AU17" s="458"/>
      <c r="AV17" s="459"/>
      <c r="AW17" s="459"/>
      <c r="AX17" s="459"/>
      <c r="AY17" s="459"/>
      <c r="AZ17" s="459"/>
      <c r="BA17" s="460"/>
      <c r="BB17" s="458"/>
      <c r="BC17" s="459"/>
      <c r="BD17" s="459"/>
      <c r="BE17" s="459"/>
      <c r="BF17" s="459"/>
      <c r="BG17" s="459"/>
      <c r="BH17" s="460"/>
      <c r="BI17" s="461"/>
      <c r="BJ17" s="461"/>
      <c r="BK17" s="461"/>
      <c r="BL17" s="461"/>
    </row>
    <row r="18" spans="1:93" ht="19.5" customHeight="1">
      <c r="B18" s="76">
        <v>3</v>
      </c>
      <c r="C18" s="442" t="str">
        <f>IF(ISERROR(MATCH('能登(7時刻)'!B18,予選学校名!$H$22:$H$32,0)),"",INDEX(予選学校名!$H$22:$K$32,MATCH('能登(7時刻)'!B18,予選学校名!$H$22:$H$32,0),2))</f>
        <v/>
      </c>
      <c r="D18" s="462" t="s">
        <v>245</v>
      </c>
      <c r="E18" s="463"/>
      <c r="F18" s="463"/>
      <c r="G18" s="463"/>
      <c r="H18" s="463"/>
      <c r="I18" s="463"/>
      <c r="J18" s="464"/>
      <c r="K18" s="462" t="s">
        <v>243</v>
      </c>
      <c r="L18" s="463"/>
      <c r="M18" s="463"/>
      <c r="N18" s="463"/>
      <c r="O18" s="463"/>
      <c r="P18" s="463"/>
      <c r="Q18" s="464"/>
      <c r="R18" s="443"/>
      <c r="S18" s="444"/>
      <c r="T18" s="444"/>
      <c r="U18" s="444"/>
      <c r="V18" s="444"/>
      <c r="W18" s="444"/>
      <c r="X18" s="445"/>
      <c r="Y18" s="461" t="str">
        <f>IF(COUNT(D19:X19)=0,"",COUNTIF(D18:X18,"○")*3+COUNTIF(D18:X18,"△"))</f>
        <v/>
      </c>
      <c r="Z18" s="461" t="str">
        <f>IF(Y18="","",SUM(V10:V25)/2-SUM(R10:R25))</f>
        <v/>
      </c>
      <c r="AA18" s="461" t="str">
        <f>IF(Y18="","",SUM(V10:V25)/2)</f>
        <v/>
      </c>
      <c r="AB18" s="461" t="str">
        <f>IF(OR(Y18="",MOD(COUNT(D18:X18),2)=1),"",RANK(AC18,$AC$10:$AC$25))</f>
        <v/>
      </c>
      <c r="AC18" s="93" t="str">
        <f>IF(OR(Y18="",MOD(COUNT(D18:X18),2)=1),"",Y18*10000+Z18*100+AA18)</f>
        <v/>
      </c>
      <c r="AD18" s="93"/>
      <c r="AE18" s="76">
        <v>6</v>
      </c>
      <c r="AF18" s="442" t="str">
        <f>IF(ISERROR(MATCH('能登(7時刻)'!AE18,予選学校名!$H$22:$H$32,0)),"",INDEX(予選学校名!$H$22:$K$32,MATCH('能登(7時刻)'!AE18,予選学校名!$H$22:$H$32,0),2))</f>
        <v/>
      </c>
      <c r="AG18" s="462" t="s">
        <v>234</v>
      </c>
      <c r="AH18" s="463"/>
      <c r="AI18" s="463"/>
      <c r="AJ18" s="463"/>
      <c r="AK18" s="463"/>
      <c r="AL18" s="463"/>
      <c r="AM18" s="464"/>
      <c r="AN18" s="462" t="s">
        <v>244</v>
      </c>
      <c r="AO18" s="463"/>
      <c r="AP18" s="463"/>
      <c r="AQ18" s="463"/>
      <c r="AR18" s="463"/>
      <c r="AS18" s="463"/>
      <c r="AT18" s="464"/>
      <c r="AU18" s="443"/>
      <c r="AV18" s="444"/>
      <c r="AW18" s="444"/>
      <c r="AX18" s="444"/>
      <c r="AY18" s="444"/>
      <c r="AZ18" s="444"/>
      <c r="BA18" s="445"/>
      <c r="BB18" s="452" t="str">
        <f>VLOOKUP(AU22,$BR$1:$BW$9,6,FALSE)</f>
        <v>13日
10:50</v>
      </c>
      <c r="BC18" s="453"/>
      <c r="BD18" s="453"/>
      <c r="BE18" s="453"/>
      <c r="BF18" s="453"/>
      <c r="BG18" s="453"/>
      <c r="BH18" s="454"/>
      <c r="BI18" s="461" t="str">
        <f>IF(COUNT(AG19:BH19)=0,"",COUNTIF(AG18:BH18,"○")*3+COUNTIF(AG18:BH18,"△"))</f>
        <v/>
      </c>
      <c r="BJ18" s="461" t="str">
        <f>IF(BI18="","",SUM(AY10:AY25)/2-SUM(AU10:AU25))</f>
        <v/>
      </c>
      <c r="BK18" s="461" t="str">
        <f>IF(BI18="","",SUM(AY10:AY25)/2)</f>
        <v/>
      </c>
      <c r="BL18" s="461" t="str">
        <f>IF(OR(BI18="",MOD(COUNT(AG18:BH18),2)=1),"",RANK(BM18,$AC$10:$AC$25))</f>
        <v/>
      </c>
    </row>
    <row r="19" spans="1:93" ht="19.5" customHeight="1">
      <c r="C19" s="442"/>
      <c r="D19" s="465"/>
      <c r="E19" s="466"/>
      <c r="F19" s="466"/>
      <c r="G19" s="466"/>
      <c r="H19" s="466"/>
      <c r="I19" s="466"/>
      <c r="J19" s="467"/>
      <c r="K19" s="465"/>
      <c r="L19" s="466"/>
      <c r="M19" s="466"/>
      <c r="N19" s="466"/>
      <c r="O19" s="466"/>
      <c r="P19" s="466"/>
      <c r="Q19" s="467"/>
      <c r="R19" s="446"/>
      <c r="S19" s="447"/>
      <c r="T19" s="447"/>
      <c r="U19" s="447"/>
      <c r="V19" s="447"/>
      <c r="W19" s="447"/>
      <c r="X19" s="448"/>
      <c r="Y19" s="461"/>
      <c r="Z19" s="461"/>
      <c r="AA19" s="461"/>
      <c r="AB19" s="461"/>
      <c r="AC19" s="93"/>
      <c r="AD19" s="93"/>
      <c r="AF19" s="442"/>
      <c r="AG19" s="465"/>
      <c r="AH19" s="466"/>
      <c r="AI19" s="466"/>
      <c r="AJ19" s="466"/>
      <c r="AK19" s="466"/>
      <c r="AL19" s="466"/>
      <c r="AM19" s="467"/>
      <c r="AN19" s="465"/>
      <c r="AO19" s="466"/>
      <c r="AP19" s="466"/>
      <c r="AQ19" s="466"/>
      <c r="AR19" s="466"/>
      <c r="AS19" s="466"/>
      <c r="AT19" s="467"/>
      <c r="AU19" s="446"/>
      <c r="AV19" s="447"/>
      <c r="AW19" s="447"/>
      <c r="AX19" s="447"/>
      <c r="AY19" s="447"/>
      <c r="AZ19" s="447"/>
      <c r="BA19" s="448"/>
      <c r="BB19" s="455"/>
      <c r="BC19" s="456"/>
      <c r="BD19" s="456"/>
      <c r="BE19" s="456"/>
      <c r="BF19" s="456"/>
      <c r="BG19" s="456"/>
      <c r="BH19" s="457"/>
      <c r="BI19" s="461"/>
      <c r="BJ19" s="461"/>
      <c r="BK19" s="461"/>
      <c r="BL19" s="461"/>
    </row>
    <row r="20" spans="1:93" ht="19.5" customHeight="1">
      <c r="C20" s="442"/>
      <c r="D20" s="465"/>
      <c r="E20" s="466"/>
      <c r="F20" s="466"/>
      <c r="G20" s="466"/>
      <c r="H20" s="466"/>
      <c r="I20" s="466"/>
      <c r="J20" s="467"/>
      <c r="K20" s="465"/>
      <c r="L20" s="466"/>
      <c r="M20" s="466"/>
      <c r="N20" s="466"/>
      <c r="O20" s="466"/>
      <c r="P20" s="466"/>
      <c r="Q20" s="467"/>
      <c r="R20" s="446"/>
      <c r="S20" s="447"/>
      <c r="T20" s="447"/>
      <c r="U20" s="447"/>
      <c r="V20" s="447"/>
      <c r="W20" s="447"/>
      <c r="X20" s="448"/>
      <c r="Y20" s="461"/>
      <c r="Z20" s="461"/>
      <c r="AA20" s="461"/>
      <c r="AB20" s="461"/>
      <c r="AC20" s="93"/>
      <c r="AD20" s="93"/>
      <c r="AF20" s="442"/>
      <c r="AG20" s="465"/>
      <c r="AH20" s="466"/>
      <c r="AI20" s="466"/>
      <c r="AJ20" s="466"/>
      <c r="AK20" s="466"/>
      <c r="AL20" s="466"/>
      <c r="AM20" s="467"/>
      <c r="AN20" s="465"/>
      <c r="AO20" s="466"/>
      <c r="AP20" s="466"/>
      <c r="AQ20" s="466"/>
      <c r="AR20" s="466"/>
      <c r="AS20" s="466"/>
      <c r="AT20" s="467"/>
      <c r="AU20" s="446"/>
      <c r="AV20" s="447"/>
      <c r="AW20" s="447"/>
      <c r="AX20" s="447"/>
      <c r="AY20" s="447"/>
      <c r="AZ20" s="447"/>
      <c r="BA20" s="448"/>
      <c r="BB20" s="455"/>
      <c r="BC20" s="456"/>
      <c r="BD20" s="456"/>
      <c r="BE20" s="456"/>
      <c r="BF20" s="456"/>
      <c r="BG20" s="456"/>
      <c r="BH20" s="457"/>
      <c r="BI20" s="461"/>
      <c r="BJ20" s="461"/>
      <c r="BK20" s="461"/>
      <c r="BL20" s="461"/>
    </row>
    <row r="21" spans="1:93" ht="3.75" customHeight="1">
      <c r="C21" s="442"/>
      <c r="D21" s="468"/>
      <c r="E21" s="469"/>
      <c r="F21" s="469"/>
      <c r="G21" s="469"/>
      <c r="H21" s="469"/>
      <c r="I21" s="469"/>
      <c r="J21" s="470"/>
      <c r="K21" s="468"/>
      <c r="L21" s="469"/>
      <c r="M21" s="469"/>
      <c r="N21" s="469"/>
      <c r="O21" s="469"/>
      <c r="P21" s="469"/>
      <c r="Q21" s="470"/>
      <c r="R21" s="449"/>
      <c r="S21" s="450"/>
      <c r="T21" s="450"/>
      <c r="U21" s="450"/>
      <c r="V21" s="450"/>
      <c r="W21" s="450"/>
      <c r="X21" s="451"/>
      <c r="Y21" s="461"/>
      <c r="Z21" s="461"/>
      <c r="AA21" s="461"/>
      <c r="AB21" s="461"/>
      <c r="AC21" s="93"/>
      <c r="AD21" s="93"/>
      <c r="AF21" s="442"/>
      <c r="AG21" s="468"/>
      <c r="AH21" s="469"/>
      <c r="AI21" s="469"/>
      <c r="AJ21" s="469"/>
      <c r="AK21" s="469"/>
      <c r="AL21" s="469"/>
      <c r="AM21" s="470"/>
      <c r="AN21" s="468"/>
      <c r="AO21" s="469"/>
      <c r="AP21" s="469"/>
      <c r="AQ21" s="469"/>
      <c r="AR21" s="469"/>
      <c r="AS21" s="469"/>
      <c r="AT21" s="470"/>
      <c r="AU21" s="449"/>
      <c r="AV21" s="450"/>
      <c r="AW21" s="450"/>
      <c r="AX21" s="450"/>
      <c r="AY21" s="450"/>
      <c r="AZ21" s="450"/>
      <c r="BA21" s="451"/>
      <c r="BB21" s="458"/>
      <c r="BC21" s="459"/>
      <c r="BD21" s="459"/>
      <c r="BE21" s="459"/>
      <c r="BF21" s="459"/>
      <c r="BG21" s="459"/>
      <c r="BH21" s="460"/>
      <c r="BI21" s="461"/>
      <c r="BJ21" s="461"/>
      <c r="BK21" s="461"/>
      <c r="BL21" s="461"/>
    </row>
    <row r="22" spans="1:93" ht="19.5" customHeight="1">
      <c r="C22" s="471"/>
      <c r="D22" s="473"/>
      <c r="E22" s="463"/>
      <c r="F22" s="463"/>
      <c r="G22" s="463"/>
      <c r="H22" s="463"/>
      <c r="I22" s="463"/>
      <c r="J22" s="463"/>
      <c r="K22" s="473"/>
      <c r="L22" s="463"/>
      <c r="M22" s="463"/>
      <c r="N22" s="463"/>
      <c r="O22" s="463"/>
      <c r="P22" s="463"/>
      <c r="Q22" s="463"/>
      <c r="R22" s="473"/>
      <c r="S22" s="463"/>
      <c r="T22" s="463"/>
      <c r="U22" s="463"/>
      <c r="V22" s="463"/>
      <c r="W22" s="463"/>
      <c r="X22" s="463"/>
      <c r="Y22" s="474"/>
      <c r="Z22" s="474"/>
      <c r="AA22" s="474"/>
      <c r="AB22" s="474"/>
      <c r="AC22" s="93" t="str">
        <f>IF(OR(Y22="",MOD(COUNT(D22:X22),2)=1),"",Y22*10000+Z22*100+AA22)</f>
        <v/>
      </c>
      <c r="AD22" s="93"/>
      <c r="AE22" s="76">
        <v>7</v>
      </c>
      <c r="AF22" s="442" t="str">
        <f>IF(ISERROR(MATCH('能登(7時刻)'!AE22,予選学校名!$H$22:$H$32,0)),"",INDEX(予選学校名!$H$22:$K$32,MATCH('能登(7時刻)'!AE22,予選学校名!$H$22:$H$32,0),2))</f>
        <v/>
      </c>
      <c r="AG22" s="462" t="s">
        <v>246</v>
      </c>
      <c r="AH22" s="463"/>
      <c r="AI22" s="463"/>
      <c r="AJ22" s="463"/>
      <c r="AK22" s="463"/>
      <c r="AL22" s="463"/>
      <c r="AM22" s="464"/>
      <c r="AN22" s="462" t="s">
        <v>234</v>
      </c>
      <c r="AO22" s="463"/>
      <c r="AP22" s="463"/>
      <c r="AQ22" s="463"/>
      <c r="AR22" s="463"/>
      <c r="AS22" s="463"/>
      <c r="AT22" s="464"/>
      <c r="AU22" s="462" t="s">
        <v>163</v>
      </c>
      <c r="AV22" s="463"/>
      <c r="AW22" s="463"/>
      <c r="AX22" s="463"/>
      <c r="AY22" s="463"/>
      <c r="AZ22" s="463"/>
      <c r="BA22" s="464"/>
      <c r="BB22" s="443"/>
      <c r="BC22" s="444"/>
      <c r="BD22" s="444"/>
      <c r="BE22" s="444"/>
      <c r="BF22" s="444"/>
      <c r="BG22" s="444"/>
      <c r="BH22" s="445"/>
      <c r="BI22" s="461" t="str">
        <f>IF(COUNT(AG23:BH23)=0,"",COUNTIF(AG22:BH22,"○")*3+COUNTIF(AG22:BH22,"△"))</f>
        <v/>
      </c>
      <c r="BJ22" s="461" t="str">
        <f>IF(BI22="","",SUM(BF10:BF25)/2-SUM(BB10:BB25))</f>
        <v/>
      </c>
      <c r="BK22" s="461" t="str">
        <f>IF(BI22="","",SUM(BF10:BF25)/2)</f>
        <v/>
      </c>
      <c r="BL22" s="461" t="str">
        <f>IF(OR(BI22="",MOD(COUNT(AG22:BH22),2)=1),"",RANK(BM22,$AC$10:$AC$25))</f>
        <v/>
      </c>
    </row>
    <row r="23" spans="1:93" ht="19.5" customHeight="1">
      <c r="C23" s="472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75"/>
      <c r="Z23" s="475"/>
      <c r="AA23" s="475"/>
      <c r="AB23" s="475"/>
      <c r="AC23" s="93"/>
      <c r="AD23" s="93"/>
      <c r="AF23" s="442"/>
      <c r="AG23" s="465"/>
      <c r="AH23" s="466"/>
      <c r="AI23" s="466"/>
      <c r="AJ23" s="466"/>
      <c r="AK23" s="466"/>
      <c r="AL23" s="466"/>
      <c r="AM23" s="467"/>
      <c r="AN23" s="465"/>
      <c r="AO23" s="466"/>
      <c r="AP23" s="466"/>
      <c r="AQ23" s="466"/>
      <c r="AR23" s="466"/>
      <c r="AS23" s="466"/>
      <c r="AT23" s="467"/>
      <c r="AU23" s="465"/>
      <c r="AV23" s="466"/>
      <c r="AW23" s="466"/>
      <c r="AX23" s="466"/>
      <c r="AY23" s="466"/>
      <c r="AZ23" s="466"/>
      <c r="BA23" s="467"/>
      <c r="BB23" s="446"/>
      <c r="BC23" s="447"/>
      <c r="BD23" s="447"/>
      <c r="BE23" s="447"/>
      <c r="BF23" s="447"/>
      <c r="BG23" s="447"/>
      <c r="BH23" s="448"/>
      <c r="BI23" s="461"/>
      <c r="BJ23" s="461"/>
      <c r="BK23" s="461"/>
      <c r="BL23" s="461"/>
    </row>
    <row r="24" spans="1:93" ht="19.5" customHeight="1">
      <c r="C24" s="472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75"/>
      <c r="Z24" s="475"/>
      <c r="AA24" s="475"/>
      <c r="AB24" s="475"/>
      <c r="AC24" s="93"/>
      <c r="AD24" s="93"/>
      <c r="AF24" s="442"/>
      <c r="AG24" s="465"/>
      <c r="AH24" s="466"/>
      <c r="AI24" s="466"/>
      <c r="AJ24" s="466"/>
      <c r="AK24" s="466"/>
      <c r="AL24" s="466"/>
      <c r="AM24" s="467"/>
      <c r="AN24" s="465"/>
      <c r="AO24" s="466"/>
      <c r="AP24" s="466"/>
      <c r="AQ24" s="466"/>
      <c r="AR24" s="466"/>
      <c r="AS24" s="466"/>
      <c r="AT24" s="467"/>
      <c r="AU24" s="465"/>
      <c r="AV24" s="466"/>
      <c r="AW24" s="466"/>
      <c r="AX24" s="466"/>
      <c r="AY24" s="466"/>
      <c r="AZ24" s="466"/>
      <c r="BA24" s="467"/>
      <c r="BB24" s="446"/>
      <c r="BC24" s="447"/>
      <c r="BD24" s="447"/>
      <c r="BE24" s="447"/>
      <c r="BF24" s="447"/>
      <c r="BG24" s="447"/>
      <c r="BH24" s="448"/>
      <c r="BI24" s="461"/>
      <c r="BJ24" s="461"/>
      <c r="BK24" s="461"/>
      <c r="BL24" s="461"/>
    </row>
    <row r="25" spans="1:93" ht="3.75" customHeight="1">
      <c r="C25" s="472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75"/>
      <c r="Z25" s="475"/>
      <c r="AA25" s="475"/>
      <c r="AB25" s="475"/>
      <c r="AC25" s="93"/>
      <c r="AD25" s="93"/>
      <c r="AF25" s="442"/>
      <c r="AG25" s="468"/>
      <c r="AH25" s="469"/>
      <c r="AI25" s="469"/>
      <c r="AJ25" s="469"/>
      <c r="AK25" s="469"/>
      <c r="AL25" s="469"/>
      <c r="AM25" s="470"/>
      <c r="AN25" s="468"/>
      <c r="AO25" s="469"/>
      <c r="AP25" s="469"/>
      <c r="AQ25" s="469"/>
      <c r="AR25" s="469"/>
      <c r="AS25" s="469"/>
      <c r="AT25" s="470"/>
      <c r="AU25" s="468"/>
      <c r="AV25" s="469"/>
      <c r="AW25" s="469"/>
      <c r="AX25" s="469"/>
      <c r="AY25" s="469"/>
      <c r="AZ25" s="469"/>
      <c r="BA25" s="470"/>
      <c r="BB25" s="449"/>
      <c r="BC25" s="450"/>
      <c r="BD25" s="450"/>
      <c r="BE25" s="450"/>
      <c r="BF25" s="450"/>
      <c r="BG25" s="450"/>
      <c r="BH25" s="451"/>
      <c r="BI25" s="461"/>
      <c r="BJ25" s="461"/>
      <c r="BK25" s="461"/>
      <c r="BL25" s="461"/>
    </row>
    <row r="26" spans="1:93" ht="7.5" customHeight="1">
      <c r="AG26" s="75"/>
      <c r="AH26" s="75"/>
      <c r="AI26" s="78"/>
      <c r="AJ26" s="79"/>
      <c r="AK26" s="80"/>
      <c r="AL26" s="75"/>
      <c r="AM26" s="75"/>
      <c r="AN26" s="75"/>
      <c r="AO26" s="75"/>
      <c r="AP26" s="78"/>
      <c r="AQ26" s="79"/>
      <c r="AR26" s="80"/>
      <c r="AS26" s="75"/>
      <c r="AT26" s="75"/>
      <c r="AU26" s="75"/>
      <c r="AV26" s="75"/>
      <c r="AW26" s="78"/>
      <c r="AX26" s="79"/>
      <c r="AY26" s="80"/>
      <c r="AZ26" s="75"/>
      <c r="BA26" s="75"/>
    </row>
    <row r="27" spans="1:93" s="85" customFormat="1" ht="17.25">
      <c r="A27" s="84"/>
    </row>
    <row r="28" spans="1:93" s="106" customFormat="1" ht="3.75" customHeight="1">
      <c r="A28" s="75"/>
      <c r="D28" s="95"/>
      <c r="E28" s="95"/>
      <c r="F28" s="96"/>
      <c r="G28" s="97"/>
      <c r="H28" s="98"/>
      <c r="I28" s="95"/>
      <c r="J28" s="95"/>
      <c r="K28" s="95"/>
      <c r="L28" s="95"/>
      <c r="M28" s="96"/>
      <c r="N28" s="97"/>
      <c r="O28" s="98"/>
      <c r="P28" s="95"/>
      <c r="Q28" s="95"/>
      <c r="R28" s="95"/>
      <c r="S28" s="95"/>
      <c r="T28" s="96"/>
      <c r="U28" s="97"/>
      <c r="V28" s="98"/>
      <c r="W28" s="95"/>
      <c r="X28" s="95"/>
      <c r="BB28" s="76"/>
      <c r="BM28" s="76"/>
      <c r="BN28" s="76"/>
      <c r="BO28" s="76"/>
      <c r="BP28" s="76"/>
    </row>
    <row r="29" spans="1:93" s="106" customFormat="1" ht="13.5" customHeight="1">
      <c r="A29" s="75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476"/>
      <c r="AF29" s="476"/>
      <c r="AG29" s="476"/>
      <c r="AH29" s="97"/>
      <c r="AI29" s="476"/>
      <c r="AJ29" s="476"/>
      <c r="AK29" s="476"/>
      <c r="AL29" s="476"/>
      <c r="AM29" s="476"/>
      <c r="AN29" s="476"/>
      <c r="AO29" s="97"/>
      <c r="AP29" s="476"/>
      <c r="AQ29" s="476"/>
      <c r="AR29" s="476"/>
      <c r="AS29" s="476"/>
      <c r="AT29" s="476"/>
      <c r="AU29" s="476"/>
      <c r="AV29" s="97"/>
      <c r="AW29" s="476"/>
      <c r="AX29" s="476"/>
      <c r="AY29" s="476"/>
      <c r="AZ29" s="475"/>
      <c r="BA29" s="475"/>
      <c r="BB29" s="76"/>
      <c r="BC29" s="476"/>
      <c r="BD29" s="476"/>
      <c r="BE29" s="476"/>
      <c r="BF29" s="475"/>
      <c r="BG29" s="475"/>
      <c r="BH29" s="475"/>
      <c r="BI29" s="93"/>
      <c r="BJ29" s="475"/>
      <c r="BK29" s="475"/>
      <c r="BL29" s="475"/>
      <c r="BM29" s="76"/>
      <c r="BN29" s="76"/>
      <c r="BO29" s="76"/>
      <c r="BP29" s="76"/>
      <c r="BQ29" s="93"/>
      <c r="BR29" s="93"/>
      <c r="BU29" s="477" t="s">
        <v>153</v>
      </c>
      <c r="BV29" s="477"/>
      <c r="BW29" s="477"/>
      <c r="BX29" s="477"/>
      <c r="BY29" s="477"/>
      <c r="BZ29" s="477"/>
      <c r="CA29" s="477"/>
      <c r="CB29" s="477"/>
      <c r="CC29" s="477"/>
      <c r="CD29" s="477"/>
      <c r="CE29" s="477"/>
      <c r="CF29" s="477"/>
      <c r="CG29" s="477"/>
      <c r="CH29" s="477"/>
      <c r="CI29" s="477"/>
      <c r="CJ29" s="477"/>
      <c r="CK29" s="477"/>
      <c r="CL29" s="477"/>
      <c r="CM29" s="477"/>
      <c r="CN29" s="477"/>
      <c r="CO29" s="477"/>
    </row>
    <row r="30" spans="1:93" ht="24" customHeight="1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5"/>
      <c r="AF30" s="95"/>
      <c r="AG30" s="96"/>
      <c r="AH30" s="97"/>
      <c r="AI30" s="98"/>
      <c r="AJ30" s="95"/>
      <c r="AK30" s="95"/>
      <c r="AL30" s="95"/>
      <c r="AM30" s="95"/>
      <c r="AN30" s="96"/>
      <c r="AO30" s="97"/>
      <c r="AP30" s="98"/>
      <c r="AQ30" s="95"/>
      <c r="AR30" s="95"/>
      <c r="AS30" s="95"/>
      <c r="AT30" s="95"/>
      <c r="AU30" s="96"/>
      <c r="AV30" s="97"/>
      <c r="AW30" s="98"/>
      <c r="AX30" s="95"/>
      <c r="AY30" s="95"/>
      <c r="AZ30" s="106"/>
      <c r="BA30" s="106"/>
      <c r="BC30" s="98"/>
      <c r="BD30" s="95"/>
      <c r="BE30" s="95"/>
      <c r="BF30" s="106"/>
      <c r="BG30" s="106"/>
      <c r="BH30" s="106"/>
      <c r="BI30" s="93"/>
      <c r="BJ30" s="106"/>
      <c r="BK30" s="106"/>
      <c r="BL30" s="106"/>
      <c r="BQ30" s="93"/>
      <c r="BR30" s="93"/>
      <c r="BU30" s="477"/>
      <c r="BV30" s="477"/>
      <c r="BW30" s="477"/>
      <c r="BX30" s="477"/>
      <c r="BY30" s="477"/>
      <c r="BZ30" s="477"/>
      <c r="CA30" s="477"/>
      <c r="CB30" s="477"/>
      <c r="CC30" s="477"/>
      <c r="CD30" s="477"/>
      <c r="CE30" s="477"/>
      <c r="CF30" s="477"/>
      <c r="CG30" s="477"/>
      <c r="CH30" s="477"/>
      <c r="CI30" s="477"/>
      <c r="CJ30" s="477"/>
      <c r="CK30" s="477"/>
      <c r="CL30" s="477"/>
      <c r="CM30" s="477"/>
      <c r="CN30" s="477"/>
      <c r="CO30" s="477"/>
    </row>
    <row r="31" spans="1:93" ht="24" customHeight="1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5"/>
      <c r="AF31" s="95"/>
      <c r="AG31" s="96"/>
      <c r="AH31" s="97"/>
      <c r="AI31" s="98"/>
      <c r="AJ31" s="95"/>
      <c r="AK31" s="95"/>
      <c r="AL31" s="95"/>
      <c r="AM31" s="95"/>
      <c r="AN31" s="96"/>
      <c r="AO31" s="97"/>
      <c r="AP31" s="98"/>
      <c r="AQ31" s="95"/>
      <c r="AR31" s="95"/>
      <c r="AS31" s="95"/>
      <c r="AT31" s="95"/>
      <c r="AU31" s="96"/>
      <c r="AV31" s="97"/>
      <c r="AW31" s="98"/>
      <c r="AX31" s="95"/>
      <c r="AY31" s="95"/>
      <c r="AZ31" s="106"/>
      <c r="BA31" s="106"/>
      <c r="BC31" s="98"/>
      <c r="BD31" s="95"/>
      <c r="BE31" s="95"/>
      <c r="BF31" s="106"/>
      <c r="BG31" s="106"/>
      <c r="BH31" s="106"/>
      <c r="BI31" s="93"/>
      <c r="BJ31" s="106"/>
      <c r="BK31" s="106"/>
      <c r="BL31" s="106"/>
      <c r="BQ31" s="93"/>
      <c r="BR31" s="93"/>
      <c r="BU31" s="477"/>
      <c r="BV31" s="477"/>
      <c r="BW31" s="477"/>
      <c r="BX31" s="477"/>
      <c r="BY31" s="477"/>
      <c r="BZ31" s="477"/>
      <c r="CA31" s="477"/>
      <c r="CB31" s="477"/>
      <c r="CC31" s="477"/>
      <c r="CD31" s="477"/>
      <c r="CE31" s="477"/>
      <c r="CF31" s="477"/>
      <c r="CG31" s="477"/>
      <c r="CH31" s="477"/>
      <c r="CI31" s="477"/>
      <c r="CJ31" s="477"/>
      <c r="CK31" s="477"/>
      <c r="CL31" s="477"/>
      <c r="CM31" s="477"/>
      <c r="CN31" s="477"/>
      <c r="CO31" s="477"/>
    </row>
    <row r="32" spans="1:93" ht="3.75" customHeight="1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5"/>
      <c r="AF32" s="95"/>
      <c r="AG32" s="96"/>
      <c r="AH32" s="97"/>
      <c r="AI32" s="98"/>
      <c r="AJ32" s="95"/>
      <c r="AK32" s="95"/>
      <c r="AL32" s="95"/>
      <c r="AM32" s="95"/>
      <c r="AN32" s="96"/>
      <c r="AO32" s="97"/>
      <c r="AP32" s="98"/>
      <c r="AQ32" s="95"/>
      <c r="AR32" s="95"/>
      <c r="AS32" s="95"/>
      <c r="AT32" s="95"/>
      <c r="AU32" s="96"/>
      <c r="AV32" s="97"/>
      <c r="AW32" s="98"/>
      <c r="AX32" s="95"/>
      <c r="AY32" s="95"/>
      <c r="AZ32" s="106"/>
      <c r="BA32" s="106"/>
      <c r="BB32" s="107"/>
      <c r="BC32" s="98"/>
      <c r="BD32" s="95"/>
      <c r="BE32" s="95"/>
      <c r="BF32" s="106"/>
      <c r="BG32" s="106"/>
      <c r="BH32" s="106"/>
      <c r="BI32" s="93"/>
      <c r="BJ32" s="106"/>
      <c r="BK32" s="106"/>
      <c r="BL32" s="106"/>
      <c r="BM32" s="107"/>
      <c r="BN32" s="107"/>
      <c r="BO32" s="107"/>
      <c r="BP32" s="107"/>
      <c r="BQ32" s="93"/>
      <c r="BR32" s="93"/>
    </row>
    <row r="33" spans="1:105"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AE33" s="75"/>
      <c r="AF33" s="75"/>
      <c r="AG33" s="78"/>
      <c r="AH33" s="79"/>
      <c r="AI33" s="80"/>
      <c r="AJ33" s="75"/>
      <c r="AK33" s="75"/>
      <c r="AL33" s="75"/>
      <c r="AM33" s="75"/>
      <c r="AN33" s="78"/>
      <c r="AO33" s="79"/>
      <c r="AP33" s="80"/>
      <c r="AQ33" s="75"/>
      <c r="AR33" s="75"/>
      <c r="AS33" s="75"/>
      <c r="AT33" s="75"/>
      <c r="AU33" s="78"/>
      <c r="AV33" s="79"/>
      <c r="AW33" s="80"/>
      <c r="AX33" s="75"/>
      <c r="AY33" s="75"/>
      <c r="BC33" s="80"/>
      <c r="BD33" s="75"/>
      <c r="BE33" s="75"/>
      <c r="BI33" s="108"/>
    </row>
    <row r="34" spans="1:105" ht="43.5" customHeight="1"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AE34" s="75"/>
      <c r="AF34" s="75"/>
      <c r="AG34" s="78"/>
      <c r="AH34" s="79"/>
      <c r="AI34" s="80"/>
      <c r="AJ34" s="75"/>
      <c r="AK34" s="75"/>
      <c r="AL34" s="75"/>
      <c r="AM34" s="75"/>
      <c r="AN34" s="78"/>
      <c r="AO34" s="79"/>
      <c r="AP34" s="80"/>
      <c r="AQ34" s="75"/>
      <c r="AR34" s="75"/>
      <c r="AS34" s="75"/>
      <c r="AT34" s="75"/>
      <c r="AU34" s="78"/>
      <c r="AV34" s="79"/>
      <c r="AW34" s="80"/>
      <c r="AX34" s="75"/>
      <c r="AY34" s="75"/>
      <c r="BC34" s="80"/>
      <c r="BD34" s="75"/>
      <c r="BE34" s="75"/>
      <c r="BI34" s="108"/>
      <c r="BU34" s="109" t="str">
        <f>"【決勝トーナメント："&amp;BS5+1&amp;"日　宝達志水町民サッカー場】"</f>
        <v>【決勝トーナメント：14日　宝達志水町民サッカー場】</v>
      </c>
      <c r="CR34" s="109"/>
    </row>
    <row r="35" spans="1:105" ht="22.5" customHeight="1"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AE35" s="75"/>
      <c r="AF35" s="75"/>
      <c r="AG35" s="78"/>
      <c r="AH35" s="79"/>
      <c r="AI35" s="80"/>
      <c r="AJ35" s="75"/>
      <c r="AK35" s="75"/>
      <c r="AL35" s="75"/>
      <c r="AM35" s="75"/>
      <c r="AN35" s="78"/>
      <c r="AO35" s="79"/>
      <c r="AP35" s="80"/>
      <c r="AQ35" s="75"/>
      <c r="AR35" s="75"/>
      <c r="AS35" s="75"/>
      <c r="AT35" s="75"/>
      <c r="AU35" s="78"/>
      <c r="AV35" s="79"/>
      <c r="AW35" s="80"/>
      <c r="AX35" s="75"/>
      <c r="AY35" s="75"/>
      <c r="BC35" s="80"/>
      <c r="BD35" s="75"/>
      <c r="BE35" s="75"/>
      <c r="BI35" s="108"/>
      <c r="BV35" s="110"/>
      <c r="BX35" s="478" t="s">
        <v>79</v>
      </c>
      <c r="BY35" s="478"/>
      <c r="BZ35" s="478"/>
      <c r="CA35" s="111" t="str">
        <f>IF(I3="","",I3)</f>
        <v/>
      </c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P35" s="110"/>
      <c r="CQ35" s="110"/>
      <c r="CR35" s="110"/>
      <c r="CS35" s="110"/>
    </row>
    <row r="36" spans="1:105" ht="3.75" customHeight="1"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AE36" s="75"/>
      <c r="AF36" s="75"/>
      <c r="AG36" s="78"/>
      <c r="AH36" s="79"/>
      <c r="AI36" s="80"/>
      <c r="AJ36" s="75"/>
      <c r="AK36" s="75"/>
      <c r="AL36" s="75"/>
      <c r="AM36" s="75"/>
      <c r="AN36" s="78"/>
      <c r="AO36" s="79"/>
      <c r="AP36" s="80"/>
      <c r="AQ36" s="75"/>
      <c r="AR36" s="75"/>
      <c r="AS36" s="75"/>
      <c r="AT36" s="75"/>
      <c r="AU36" s="78"/>
      <c r="AV36" s="79"/>
      <c r="AW36" s="80"/>
      <c r="AX36" s="75"/>
      <c r="AY36" s="75"/>
      <c r="BC36" s="80"/>
      <c r="BD36" s="75"/>
      <c r="BE36" s="75"/>
      <c r="BI36" s="108"/>
      <c r="BV36" s="110"/>
      <c r="BX36" s="112"/>
      <c r="BY36" s="112"/>
      <c r="BZ36" s="112"/>
      <c r="CA36" s="111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P36" s="110"/>
      <c r="CQ36" s="110"/>
      <c r="CR36" s="110"/>
      <c r="CS36" s="110"/>
    </row>
    <row r="37" spans="1:105"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AE37" s="75"/>
      <c r="AF37" s="75"/>
      <c r="AG37" s="78"/>
      <c r="AH37" s="79"/>
      <c r="AI37" s="80"/>
      <c r="AJ37" s="75"/>
      <c r="AK37" s="75"/>
      <c r="AL37" s="75"/>
      <c r="AM37" s="75"/>
      <c r="AN37" s="78"/>
      <c r="AO37" s="79"/>
      <c r="AP37" s="80"/>
      <c r="AQ37" s="75"/>
      <c r="AR37" s="75"/>
      <c r="AS37" s="75"/>
      <c r="AT37" s="75"/>
      <c r="AU37" s="78"/>
      <c r="AV37" s="79"/>
      <c r="AW37" s="80"/>
      <c r="AX37" s="75"/>
      <c r="AY37" s="75"/>
      <c r="BC37" s="80"/>
      <c r="BD37" s="75"/>
      <c r="BE37" s="75"/>
      <c r="BI37" s="108"/>
      <c r="CD37" s="479"/>
    </row>
    <row r="38" spans="1:105"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AE38" s="75"/>
      <c r="AF38" s="75"/>
      <c r="AG38" s="78"/>
      <c r="AH38" s="79"/>
      <c r="AI38" s="80"/>
      <c r="AJ38" s="75"/>
      <c r="AK38" s="75"/>
      <c r="AL38" s="75"/>
      <c r="AM38" s="75"/>
      <c r="AN38" s="78"/>
      <c r="AO38" s="79"/>
      <c r="AP38" s="80"/>
      <c r="AQ38" s="75"/>
      <c r="AR38" s="75"/>
      <c r="AS38" s="75"/>
      <c r="AT38" s="75"/>
      <c r="AU38" s="78"/>
      <c r="AV38" s="79"/>
      <c r="AW38" s="80"/>
      <c r="AX38" s="75"/>
      <c r="AY38" s="75"/>
      <c r="BC38" s="80"/>
      <c r="BD38" s="75"/>
      <c r="BE38" s="75"/>
      <c r="BI38" s="108"/>
      <c r="CB38" s="478" t="str">
        <f>IF(CB41="","",SUM(CB41:CC44))</f>
        <v/>
      </c>
      <c r="CC38" s="478"/>
      <c r="CD38" s="479"/>
      <c r="CF38" s="481" t="str">
        <f>IF(CF41="","",SUM(CF41:CG44))</f>
        <v/>
      </c>
      <c r="CG38" s="481"/>
      <c r="CQ38" s="481"/>
      <c r="CR38" s="481"/>
    </row>
    <row r="39" spans="1:105" s="107" customFormat="1" ht="13.5" hidden="1" customHeight="1">
      <c r="A39" s="75"/>
      <c r="AE39" s="113"/>
      <c r="AF39" s="113"/>
      <c r="AG39" s="114"/>
      <c r="AH39" s="115"/>
      <c r="AI39" s="116"/>
      <c r="AJ39" s="113"/>
      <c r="AK39" s="113"/>
      <c r="AL39" s="113"/>
      <c r="AM39" s="113"/>
      <c r="AN39" s="114"/>
      <c r="AO39" s="115"/>
      <c r="AP39" s="116"/>
      <c r="AQ39" s="113"/>
      <c r="AR39" s="113"/>
      <c r="AS39" s="113"/>
      <c r="AT39" s="113"/>
      <c r="AU39" s="114"/>
      <c r="AV39" s="115"/>
      <c r="AW39" s="116"/>
      <c r="AX39" s="113"/>
      <c r="AY39" s="113"/>
      <c r="BB39" s="76"/>
      <c r="BC39" s="116"/>
      <c r="BD39" s="113"/>
      <c r="BE39" s="113"/>
      <c r="BI39" s="117"/>
      <c r="BM39" s="76"/>
      <c r="BN39" s="76"/>
      <c r="BO39" s="76"/>
      <c r="BP39" s="76"/>
      <c r="CB39" s="482" t="str">
        <f>IF(CB41="","",SUM(CB41:CC45))</f>
        <v/>
      </c>
      <c r="CC39" s="482"/>
      <c r="CD39" s="479"/>
      <c r="CF39" s="483" t="str">
        <f>IF(CF41="","",SUM(CF41:CG45))</f>
        <v/>
      </c>
      <c r="CG39" s="483"/>
      <c r="CQ39" s="483"/>
      <c r="CR39" s="483"/>
    </row>
    <row r="40" spans="1:105" ht="7.5" customHeight="1" thickBot="1"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AE40" s="75"/>
      <c r="AF40" s="75"/>
      <c r="AG40" s="78"/>
      <c r="AH40" s="79"/>
      <c r="AI40" s="80"/>
      <c r="AJ40" s="75"/>
      <c r="AK40" s="75"/>
      <c r="AL40" s="75"/>
      <c r="AM40" s="75"/>
      <c r="AN40" s="78"/>
      <c r="AO40" s="79"/>
      <c r="AP40" s="80"/>
      <c r="AQ40" s="75"/>
      <c r="AR40" s="75"/>
      <c r="AS40" s="75"/>
      <c r="AT40" s="75"/>
      <c r="AU40" s="78"/>
      <c r="AV40" s="79"/>
      <c r="AW40" s="80"/>
      <c r="AX40" s="75"/>
      <c r="AY40" s="75"/>
      <c r="BC40" s="80"/>
      <c r="BD40" s="75"/>
      <c r="BE40" s="75"/>
      <c r="BI40" s="108"/>
      <c r="BX40" s="110"/>
      <c r="BY40" s="484"/>
      <c r="BZ40" s="484"/>
      <c r="CA40" s="484"/>
      <c r="CB40" s="484"/>
      <c r="CC40" s="484"/>
      <c r="CD40" s="480"/>
      <c r="CE40" s="484"/>
      <c r="CF40" s="484"/>
      <c r="CG40" s="484"/>
      <c r="CH40" s="484"/>
      <c r="CI40" s="484"/>
      <c r="CJ40" s="484"/>
      <c r="CN40" s="485" t="str">
        <f>"【第３代表決定戦："&amp;BS5+1&amp;"日】"</f>
        <v>【第３代表決定戦：14日】</v>
      </c>
      <c r="CO40" s="485"/>
      <c r="CP40" s="485"/>
      <c r="CQ40" s="485"/>
      <c r="CR40" s="485"/>
      <c r="CS40" s="485"/>
      <c r="CT40" s="485"/>
      <c r="CU40" s="485"/>
      <c r="CV40" s="485"/>
      <c r="CW40" s="485"/>
      <c r="CX40" s="485"/>
      <c r="CY40" s="485"/>
      <c r="CZ40" s="485"/>
      <c r="DA40" s="485"/>
    </row>
    <row r="41" spans="1:105" ht="14.25" customHeight="1" thickTop="1"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AE41" s="75"/>
      <c r="AF41" s="75"/>
      <c r="AG41" s="78"/>
      <c r="AH41" s="79"/>
      <c r="AI41" s="80"/>
      <c r="AJ41" s="75"/>
      <c r="AK41" s="75"/>
      <c r="AL41" s="75"/>
      <c r="AM41" s="75"/>
      <c r="AN41" s="78"/>
      <c r="AO41" s="79"/>
      <c r="AP41" s="80"/>
      <c r="AQ41" s="75"/>
      <c r="AR41" s="75"/>
      <c r="AS41" s="75"/>
      <c r="AT41" s="75"/>
      <c r="AU41" s="78"/>
      <c r="AV41" s="79"/>
      <c r="AW41" s="80"/>
      <c r="AX41" s="75"/>
      <c r="AY41" s="75"/>
      <c r="BB41" s="107"/>
      <c r="BC41" s="80"/>
      <c r="BD41" s="75"/>
      <c r="BE41" s="75"/>
      <c r="BI41" s="108"/>
      <c r="BM41" s="107"/>
      <c r="BN41" s="107"/>
      <c r="BO41" s="107"/>
      <c r="BP41" s="107"/>
      <c r="BV41" s="489" t="str">
        <f>IF(BV47=BZ47,"",IF(BZ47&lt;BV47,BU55,CA55))</f>
        <v/>
      </c>
      <c r="BW41" s="489"/>
      <c r="BX41" s="479"/>
      <c r="CB41" s="490"/>
      <c r="CC41" s="490"/>
      <c r="CD41" s="475" t="s">
        <v>54</v>
      </c>
      <c r="CE41" s="475"/>
      <c r="CF41" s="491"/>
      <c r="CG41" s="491"/>
      <c r="CK41" s="492"/>
      <c r="CL41" s="486" t="str">
        <f>IF(CH47=CL47,"",IF(CL47&lt;CH47,CG55,CM55))</f>
        <v/>
      </c>
      <c r="CM41" s="486"/>
      <c r="CN41" s="485"/>
      <c r="CO41" s="485"/>
      <c r="CP41" s="485"/>
      <c r="CQ41" s="485"/>
      <c r="CR41" s="485"/>
      <c r="CS41" s="485"/>
      <c r="CT41" s="485"/>
      <c r="CU41" s="485"/>
      <c r="CV41" s="485"/>
      <c r="CW41" s="485"/>
      <c r="CX41" s="485"/>
      <c r="CY41" s="485"/>
      <c r="CZ41" s="485"/>
      <c r="DA41" s="485"/>
    </row>
    <row r="42" spans="1:105" ht="13.5" customHeight="1"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AE42" s="75"/>
      <c r="AF42" s="75"/>
      <c r="AG42" s="78"/>
      <c r="AH42" s="79"/>
      <c r="AI42" s="80"/>
      <c r="AJ42" s="75"/>
      <c r="AK42" s="75"/>
      <c r="AL42" s="75"/>
      <c r="AM42" s="75"/>
      <c r="AN42" s="78"/>
      <c r="AO42" s="79"/>
      <c r="AP42" s="80"/>
      <c r="AQ42" s="75"/>
      <c r="AR42" s="75"/>
      <c r="AS42" s="75"/>
      <c r="AT42" s="75"/>
      <c r="AU42" s="78"/>
      <c r="AV42" s="79"/>
      <c r="AW42" s="80"/>
      <c r="AX42" s="75"/>
      <c r="AY42" s="75"/>
      <c r="BC42" s="80"/>
      <c r="BD42" s="75"/>
      <c r="BE42" s="75"/>
      <c r="BI42" s="108"/>
      <c r="BV42" s="489"/>
      <c r="BW42" s="489"/>
      <c r="BX42" s="479"/>
      <c r="CB42" s="478"/>
      <c r="CC42" s="478"/>
      <c r="CD42" s="487" t="s">
        <v>54</v>
      </c>
      <c r="CE42" s="487"/>
      <c r="CF42" s="481"/>
      <c r="CG42" s="481"/>
      <c r="CK42" s="492"/>
      <c r="CL42" s="486"/>
      <c r="CM42" s="486"/>
      <c r="CN42" s="485"/>
      <c r="CO42" s="485"/>
      <c r="CP42" s="485"/>
      <c r="CQ42" s="485"/>
      <c r="CR42" s="485"/>
      <c r="CS42" s="485"/>
      <c r="CT42" s="485"/>
      <c r="CU42" s="485"/>
      <c r="CV42" s="485"/>
      <c r="CW42" s="485"/>
      <c r="CX42" s="485"/>
      <c r="CY42" s="485"/>
      <c r="CZ42" s="485"/>
      <c r="DA42" s="485"/>
    </row>
    <row r="43" spans="1:105" ht="14.25" customHeight="1"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AE43" s="75"/>
      <c r="AF43" s="75"/>
      <c r="AG43" s="78"/>
      <c r="AH43" s="79"/>
      <c r="AI43" s="80"/>
      <c r="AJ43" s="75"/>
      <c r="AK43" s="75"/>
      <c r="AL43" s="75"/>
      <c r="AM43" s="75"/>
      <c r="AN43" s="78"/>
      <c r="AO43" s="79"/>
      <c r="AP43" s="80"/>
      <c r="AQ43" s="75"/>
      <c r="AR43" s="75"/>
      <c r="AS43" s="75"/>
      <c r="AT43" s="75"/>
      <c r="AU43" s="78"/>
      <c r="AV43" s="79"/>
      <c r="AW43" s="80"/>
      <c r="AX43" s="75"/>
      <c r="AY43" s="75"/>
      <c r="BC43" s="80"/>
      <c r="BD43" s="75"/>
      <c r="BE43" s="75"/>
      <c r="BI43" s="108"/>
      <c r="BV43" s="489"/>
      <c r="BW43" s="489"/>
      <c r="BX43" s="479"/>
      <c r="CB43" s="478"/>
      <c r="CC43" s="478"/>
      <c r="CD43" s="487"/>
      <c r="CE43" s="487"/>
      <c r="CF43" s="481"/>
      <c r="CG43" s="481"/>
      <c r="CK43" s="492"/>
      <c r="CL43" s="486"/>
      <c r="CM43" s="486"/>
      <c r="CN43" s="485"/>
      <c r="CO43" s="485"/>
      <c r="CP43" s="485"/>
      <c r="CQ43" s="485"/>
      <c r="CR43" s="485"/>
      <c r="CS43" s="485"/>
      <c r="CT43" s="485"/>
      <c r="CU43" s="485"/>
      <c r="CV43" s="485"/>
      <c r="CW43" s="485"/>
      <c r="CX43" s="485"/>
      <c r="CY43" s="485"/>
      <c r="CZ43" s="485"/>
      <c r="DA43" s="485"/>
    </row>
    <row r="44" spans="1:105" ht="14.25" customHeight="1"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AE44" s="75"/>
      <c r="AF44" s="75"/>
      <c r="AG44" s="78"/>
      <c r="AH44" s="79"/>
      <c r="AI44" s="80"/>
      <c r="AJ44" s="75"/>
      <c r="AK44" s="75"/>
      <c r="AL44" s="75"/>
      <c r="AM44" s="75"/>
      <c r="AN44" s="78"/>
      <c r="AO44" s="79"/>
      <c r="AP44" s="80"/>
      <c r="AQ44" s="75"/>
      <c r="AR44" s="75"/>
      <c r="AS44" s="75"/>
      <c r="AT44" s="75"/>
      <c r="AU44" s="78"/>
      <c r="AV44" s="79"/>
      <c r="AW44" s="80"/>
      <c r="AX44" s="75"/>
      <c r="AY44" s="75"/>
      <c r="BC44" s="80"/>
      <c r="BD44" s="75"/>
      <c r="BE44" s="75"/>
      <c r="BI44" s="108"/>
      <c r="BV44" s="489"/>
      <c r="BW44" s="489"/>
      <c r="BX44" s="479"/>
      <c r="BY44" s="488">
        <v>0.5625</v>
      </c>
      <c r="BZ44" s="487"/>
      <c r="CA44" s="487"/>
      <c r="CB44" s="487"/>
      <c r="CC44" s="487"/>
      <c r="CD44" s="487"/>
      <c r="CE44" s="487"/>
      <c r="CF44" s="487"/>
      <c r="CG44" s="487"/>
      <c r="CH44" s="487"/>
      <c r="CI44" s="487"/>
      <c r="CJ44" s="479"/>
      <c r="CK44" s="492"/>
      <c r="CL44" s="486"/>
      <c r="CM44" s="486"/>
      <c r="CN44" s="485"/>
      <c r="CO44" s="485"/>
      <c r="CP44" s="485"/>
      <c r="CQ44" s="485"/>
      <c r="CR44" s="485"/>
      <c r="CS44" s="485"/>
      <c r="CT44" s="485"/>
      <c r="CU44" s="485"/>
      <c r="CV44" s="485"/>
      <c r="CW44" s="485"/>
      <c r="CX44" s="485"/>
      <c r="CY44" s="485"/>
      <c r="CZ44" s="485"/>
      <c r="DA44" s="485"/>
    </row>
    <row r="45" spans="1:105"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AE45" s="75"/>
      <c r="AF45" s="75"/>
      <c r="AG45" s="78"/>
      <c r="AH45" s="79"/>
      <c r="AI45" s="80"/>
      <c r="AJ45" s="75"/>
      <c r="AK45" s="75"/>
      <c r="AL45" s="75"/>
      <c r="AM45" s="75"/>
      <c r="AN45" s="78"/>
      <c r="AO45" s="79"/>
      <c r="AP45" s="80"/>
      <c r="AQ45" s="75"/>
      <c r="AR45" s="75"/>
      <c r="AS45" s="75"/>
      <c r="AT45" s="75"/>
      <c r="AU45" s="78"/>
      <c r="AV45" s="79"/>
      <c r="AW45" s="80"/>
      <c r="AX45" s="75"/>
      <c r="AY45" s="75"/>
      <c r="BC45" s="80"/>
      <c r="BD45" s="75"/>
      <c r="BE45" s="75"/>
      <c r="BI45" s="108"/>
      <c r="BX45" s="479"/>
      <c r="CB45" s="478"/>
      <c r="CC45" s="478"/>
      <c r="CD45" s="487"/>
      <c r="CE45" s="487"/>
      <c r="CF45" s="481"/>
      <c r="CG45" s="481"/>
      <c r="CK45" s="492"/>
      <c r="CP45" s="108"/>
      <c r="CQ45" s="481"/>
      <c r="CR45" s="481"/>
      <c r="CV45" s="492"/>
      <c r="CW45" s="106"/>
      <c r="CX45" s="106"/>
    </row>
    <row r="46" spans="1:105"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AE46" s="75"/>
      <c r="AF46" s="75"/>
      <c r="AG46" s="78"/>
      <c r="AH46" s="79"/>
      <c r="AI46" s="80"/>
      <c r="AJ46" s="75"/>
      <c r="AK46" s="75"/>
      <c r="AL46" s="75"/>
      <c r="AM46" s="75"/>
      <c r="AN46" s="78"/>
      <c r="AO46" s="79"/>
      <c r="AP46" s="80"/>
      <c r="AQ46" s="75"/>
      <c r="AR46" s="75"/>
      <c r="AS46" s="75"/>
      <c r="AT46" s="75"/>
      <c r="AU46" s="78"/>
      <c r="AV46" s="79"/>
      <c r="AW46" s="80"/>
      <c r="AX46" s="75"/>
      <c r="AY46" s="75"/>
      <c r="BC46" s="80"/>
      <c r="BD46" s="75"/>
      <c r="BE46" s="75"/>
      <c r="BI46" s="108"/>
      <c r="BV46" s="478" t="str">
        <f>IF(BV49="","",SUM(BV49:BW52))</f>
        <v/>
      </c>
      <c r="BW46" s="478"/>
      <c r="BX46" s="479"/>
      <c r="BZ46" s="481" t="str">
        <f>IF(BZ49="","",SUM(BZ49:CA52))</f>
        <v/>
      </c>
      <c r="CA46" s="481"/>
      <c r="CD46" s="487"/>
      <c r="CE46" s="487"/>
      <c r="CH46" s="478" t="str">
        <f>IF(CH49="","",SUM(CH49:CI52))</f>
        <v/>
      </c>
      <c r="CI46" s="478"/>
      <c r="CK46" s="492"/>
      <c r="CL46" s="481" t="str">
        <f>IF(CL49="","",SUM(CL49:CM52))</f>
        <v/>
      </c>
      <c r="CM46" s="481"/>
      <c r="CP46" s="108"/>
      <c r="CS46" s="478" t="str">
        <f>IF(CS49="","",SUM(CS49:CT52))</f>
        <v/>
      </c>
      <c r="CT46" s="478"/>
      <c r="CV46" s="492"/>
      <c r="CW46" s="491" t="str">
        <f>IF(CW49="","",SUM(CW49:CX52))</f>
        <v/>
      </c>
      <c r="CX46" s="491"/>
    </row>
    <row r="47" spans="1:105" s="107" customFormat="1" ht="13.5" hidden="1" customHeight="1">
      <c r="A47" s="75"/>
      <c r="AE47" s="113"/>
      <c r="AF47" s="113"/>
      <c r="AG47" s="114"/>
      <c r="AH47" s="115"/>
      <c r="AI47" s="116"/>
      <c r="AJ47" s="113"/>
      <c r="AK47" s="113"/>
      <c r="AL47" s="113"/>
      <c r="AM47" s="113"/>
      <c r="AN47" s="114"/>
      <c r="AO47" s="115"/>
      <c r="AP47" s="116"/>
      <c r="AQ47" s="113"/>
      <c r="AR47" s="113"/>
      <c r="AS47" s="113"/>
      <c r="AT47" s="113"/>
      <c r="AU47" s="114"/>
      <c r="AV47" s="115"/>
      <c r="AW47" s="116"/>
      <c r="AX47" s="113"/>
      <c r="AY47" s="113"/>
      <c r="BB47" s="76"/>
      <c r="BC47" s="116"/>
      <c r="BD47" s="113"/>
      <c r="BE47" s="113"/>
      <c r="BI47" s="117"/>
      <c r="BM47" s="76"/>
      <c r="BN47" s="76"/>
      <c r="BO47" s="76"/>
      <c r="BP47" s="76"/>
      <c r="BV47" s="482" t="str">
        <f>IF(BV49="","",SUM(BV49:BW53))</f>
        <v/>
      </c>
      <c r="BW47" s="482"/>
      <c r="BX47" s="479"/>
      <c r="BZ47" s="483" t="str">
        <f>IF(BZ49="","",SUM(BZ49:CA53))</f>
        <v/>
      </c>
      <c r="CA47" s="483"/>
      <c r="CH47" s="482" t="str">
        <f>IF(CH49="","",SUM(CH49:CI53))</f>
        <v/>
      </c>
      <c r="CI47" s="482"/>
      <c r="CK47" s="492"/>
      <c r="CL47" s="483" t="str">
        <f>IF(CL49="","",SUM(CL49:CM53))</f>
        <v/>
      </c>
      <c r="CM47" s="483"/>
      <c r="CS47" s="482" t="str">
        <f>IF(CS49="","",SUM(CS49:CT53))</f>
        <v/>
      </c>
      <c r="CT47" s="482"/>
      <c r="CV47" s="492"/>
      <c r="CW47" s="494" t="str">
        <f>IF(CW49="","",SUM(CW49:CX53))</f>
        <v/>
      </c>
      <c r="CX47" s="494"/>
    </row>
    <row r="48" spans="1:105" ht="7.5" customHeight="1" thickBot="1"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AE48" s="75"/>
      <c r="AF48" s="75"/>
      <c r="AG48" s="78"/>
      <c r="AH48" s="79"/>
      <c r="AI48" s="80"/>
      <c r="AJ48" s="75"/>
      <c r="AK48" s="75"/>
      <c r="AL48" s="75"/>
      <c r="AM48" s="75"/>
      <c r="AN48" s="78"/>
      <c r="AO48" s="79"/>
      <c r="AP48" s="80"/>
      <c r="AQ48" s="75"/>
      <c r="AR48" s="75"/>
      <c r="AS48" s="75"/>
      <c r="AT48" s="75"/>
      <c r="AU48" s="78"/>
      <c r="AV48" s="79"/>
      <c r="AW48" s="80"/>
      <c r="AX48" s="75"/>
      <c r="AY48" s="75"/>
      <c r="BC48" s="80"/>
      <c r="BD48" s="75"/>
      <c r="BE48" s="75"/>
      <c r="BI48" s="108"/>
      <c r="BV48" s="484"/>
      <c r="BW48" s="484"/>
      <c r="BX48" s="480"/>
      <c r="BY48" s="484"/>
      <c r="BZ48" s="484"/>
      <c r="CA48" s="484"/>
      <c r="CH48" s="484"/>
      <c r="CI48" s="484"/>
      <c r="CJ48" s="484"/>
      <c r="CK48" s="493"/>
      <c r="CL48" s="484"/>
      <c r="CM48" s="484"/>
      <c r="CS48" s="484"/>
      <c r="CT48" s="484"/>
      <c r="CU48" s="484"/>
      <c r="CV48" s="493"/>
      <c r="CW48" s="484"/>
      <c r="CX48" s="484"/>
    </row>
    <row r="49" spans="1:106" ht="14.25" thickTop="1"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AE49" s="75"/>
      <c r="AF49" s="75"/>
      <c r="AG49" s="78"/>
      <c r="AH49" s="79"/>
      <c r="AI49" s="80"/>
      <c r="AJ49" s="75"/>
      <c r="AK49" s="75"/>
      <c r="AL49" s="75"/>
      <c r="AM49" s="75"/>
      <c r="AN49" s="78"/>
      <c r="AO49" s="79"/>
      <c r="AP49" s="80"/>
      <c r="AQ49" s="75"/>
      <c r="AR49" s="75"/>
      <c r="AS49" s="75"/>
      <c r="AT49" s="75"/>
      <c r="AU49" s="78"/>
      <c r="AV49" s="79"/>
      <c r="AW49" s="80"/>
      <c r="AX49" s="75"/>
      <c r="AY49" s="75"/>
      <c r="BB49" s="110"/>
      <c r="BC49" s="80"/>
      <c r="BD49" s="75"/>
      <c r="BE49" s="75"/>
      <c r="BI49" s="108"/>
      <c r="BM49" s="110"/>
      <c r="BN49" s="110"/>
      <c r="BO49" s="110"/>
      <c r="BP49" s="110"/>
      <c r="BU49" s="479"/>
      <c r="BV49" s="490"/>
      <c r="BW49" s="490"/>
      <c r="BX49" s="475" t="s">
        <v>54</v>
      </c>
      <c r="BY49" s="475"/>
      <c r="BZ49" s="491"/>
      <c r="CA49" s="491"/>
      <c r="CB49" s="492"/>
      <c r="CF49" s="106"/>
      <c r="CG49" s="479"/>
      <c r="CH49" s="490"/>
      <c r="CI49" s="490"/>
      <c r="CJ49" s="475" t="s">
        <v>54</v>
      </c>
      <c r="CK49" s="475"/>
      <c r="CL49" s="491"/>
      <c r="CM49" s="491"/>
      <c r="CN49" s="492"/>
      <c r="CQ49" s="106"/>
      <c r="CR49" s="479"/>
      <c r="CS49" s="490"/>
      <c r="CT49" s="490"/>
      <c r="CU49" s="475" t="s">
        <v>54</v>
      </c>
      <c r="CV49" s="475"/>
      <c r="CW49" s="491"/>
      <c r="CX49" s="491"/>
      <c r="CY49" s="492"/>
    </row>
    <row r="50" spans="1:106"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AE50" s="75"/>
      <c r="AF50" s="75"/>
      <c r="AG50" s="78"/>
      <c r="AH50" s="79"/>
      <c r="AI50" s="80"/>
      <c r="AJ50" s="75"/>
      <c r="AK50" s="75"/>
      <c r="AL50" s="75"/>
      <c r="AM50" s="75"/>
      <c r="AN50" s="78"/>
      <c r="AO50" s="79"/>
      <c r="AP50" s="80"/>
      <c r="AQ50" s="75"/>
      <c r="AR50" s="75"/>
      <c r="AS50" s="75"/>
      <c r="AT50" s="75"/>
      <c r="AU50" s="78"/>
      <c r="AV50" s="79"/>
      <c r="AW50" s="80"/>
      <c r="AX50" s="75"/>
      <c r="AY50" s="75"/>
      <c r="BC50" s="80"/>
      <c r="BD50" s="75"/>
      <c r="BE50" s="75"/>
      <c r="BI50" s="108"/>
      <c r="BU50" s="479"/>
      <c r="BV50" s="490"/>
      <c r="BW50" s="478"/>
      <c r="BX50" s="487" t="s">
        <v>54</v>
      </c>
      <c r="BY50" s="487"/>
      <c r="BZ50" s="481"/>
      <c r="CA50" s="491"/>
      <c r="CB50" s="492"/>
      <c r="CF50" s="106"/>
      <c r="CG50" s="479"/>
      <c r="CH50" s="490"/>
      <c r="CI50" s="478"/>
      <c r="CJ50" s="487" t="s">
        <v>54</v>
      </c>
      <c r="CK50" s="487"/>
      <c r="CL50" s="481"/>
      <c r="CM50" s="491"/>
      <c r="CN50" s="492"/>
      <c r="CQ50" s="106"/>
      <c r="CR50" s="479"/>
      <c r="CS50" s="490"/>
      <c r="CT50" s="478"/>
      <c r="CU50" s="487" t="s">
        <v>54</v>
      </c>
      <c r="CV50" s="487"/>
      <c r="CW50" s="481"/>
      <c r="CX50" s="491"/>
      <c r="CY50" s="492"/>
    </row>
    <row r="51" spans="1:106">
      <c r="A51" s="113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AE51" s="75"/>
      <c r="AF51" s="75"/>
      <c r="AG51" s="78"/>
      <c r="AH51" s="79"/>
      <c r="AI51" s="80"/>
      <c r="AJ51" s="75"/>
      <c r="AK51" s="75"/>
      <c r="AL51" s="75"/>
      <c r="AM51" s="75"/>
      <c r="AN51" s="78"/>
      <c r="AO51" s="79"/>
      <c r="AP51" s="80"/>
      <c r="AQ51" s="75"/>
      <c r="AR51" s="75"/>
      <c r="AS51" s="75"/>
      <c r="AT51" s="75"/>
      <c r="AU51" s="78"/>
      <c r="AV51" s="79"/>
      <c r="AW51" s="80"/>
      <c r="AX51" s="75"/>
      <c r="AY51" s="75"/>
      <c r="BC51" s="80"/>
      <c r="BD51" s="75"/>
      <c r="BE51" s="75"/>
      <c r="BI51" s="108"/>
      <c r="BU51" s="479"/>
      <c r="BV51" s="490"/>
      <c r="BW51" s="478"/>
      <c r="BX51" s="487"/>
      <c r="BY51" s="487"/>
      <c r="BZ51" s="481"/>
      <c r="CA51" s="491"/>
      <c r="CB51" s="492"/>
      <c r="CF51" s="106"/>
      <c r="CG51" s="479"/>
      <c r="CH51" s="490"/>
      <c r="CI51" s="478"/>
      <c r="CJ51" s="487"/>
      <c r="CK51" s="487"/>
      <c r="CL51" s="481"/>
      <c r="CM51" s="491"/>
      <c r="CN51" s="492"/>
      <c r="CQ51" s="106"/>
      <c r="CR51" s="479"/>
      <c r="CS51" s="490"/>
      <c r="CT51" s="478"/>
      <c r="CU51" s="487"/>
      <c r="CV51" s="487"/>
      <c r="CW51" s="481"/>
      <c r="CX51" s="491"/>
      <c r="CY51" s="492"/>
    </row>
    <row r="52" spans="1:106"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AE52" s="75"/>
      <c r="AF52" s="75"/>
      <c r="AG52" s="78"/>
      <c r="AH52" s="79"/>
      <c r="AI52" s="80"/>
      <c r="AJ52" s="75"/>
      <c r="AK52" s="75"/>
      <c r="AL52" s="75"/>
      <c r="AM52" s="75"/>
      <c r="AN52" s="78"/>
      <c r="AO52" s="79"/>
      <c r="AP52" s="80"/>
      <c r="AQ52" s="75"/>
      <c r="AR52" s="75"/>
      <c r="AS52" s="75"/>
      <c r="AT52" s="75"/>
      <c r="AU52" s="78"/>
      <c r="AV52" s="79"/>
      <c r="AW52" s="80"/>
      <c r="AX52" s="75"/>
      <c r="AY52" s="75"/>
      <c r="BC52" s="80"/>
      <c r="BD52" s="75"/>
      <c r="BE52" s="75"/>
      <c r="BI52" s="108"/>
      <c r="BU52" s="479"/>
      <c r="BV52" s="488">
        <v>0.375</v>
      </c>
      <c r="BW52" s="487"/>
      <c r="BX52" s="487"/>
      <c r="BY52" s="487"/>
      <c r="BZ52" s="487"/>
      <c r="CA52" s="479"/>
      <c r="CB52" s="492"/>
      <c r="CF52" s="106"/>
      <c r="CG52" s="479"/>
      <c r="CH52" s="488">
        <v>0.44444444444444442</v>
      </c>
      <c r="CI52" s="487"/>
      <c r="CJ52" s="487"/>
      <c r="CK52" s="487"/>
      <c r="CL52" s="487"/>
      <c r="CM52" s="479"/>
      <c r="CN52" s="492"/>
      <c r="CQ52" s="106"/>
      <c r="CR52" s="479"/>
      <c r="CS52" s="488">
        <v>0.63194444444444442</v>
      </c>
      <c r="CT52" s="487"/>
      <c r="CU52" s="487"/>
      <c r="CV52" s="487"/>
      <c r="CW52" s="487"/>
      <c r="CX52" s="479"/>
      <c r="CY52" s="492"/>
    </row>
    <row r="53" spans="1:106"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AE53" s="75"/>
      <c r="AF53" s="75"/>
      <c r="AG53" s="78"/>
      <c r="AH53" s="79"/>
      <c r="AI53" s="80"/>
      <c r="AJ53" s="75"/>
      <c r="AK53" s="75"/>
      <c r="AL53" s="75"/>
      <c r="AM53" s="75"/>
      <c r="AN53" s="78"/>
      <c r="AO53" s="79"/>
      <c r="AP53" s="80"/>
      <c r="AQ53" s="75"/>
      <c r="AR53" s="75"/>
      <c r="AS53" s="75"/>
      <c r="AT53" s="75"/>
      <c r="AU53" s="78"/>
      <c r="AV53" s="79"/>
      <c r="AW53" s="80"/>
      <c r="AX53" s="75"/>
      <c r="AY53" s="75"/>
      <c r="BC53" s="80"/>
      <c r="BD53" s="75"/>
      <c r="BE53" s="75"/>
      <c r="BI53" s="108"/>
      <c r="BU53" s="479"/>
      <c r="BV53" s="490"/>
      <c r="BW53" s="478"/>
      <c r="BX53" s="487"/>
      <c r="BY53" s="487"/>
      <c r="BZ53" s="481"/>
      <c r="CA53" s="491"/>
      <c r="CB53" s="492"/>
      <c r="CF53" s="106"/>
      <c r="CG53" s="479"/>
      <c r="CH53" s="490"/>
      <c r="CI53" s="478"/>
      <c r="CJ53" s="487" t="str">
        <f>IF(CH53="","","PK")</f>
        <v/>
      </c>
      <c r="CK53" s="487"/>
      <c r="CL53" s="481"/>
      <c r="CM53" s="491"/>
      <c r="CN53" s="492"/>
      <c r="CQ53" s="106"/>
      <c r="CR53" s="479"/>
      <c r="CS53" s="490"/>
      <c r="CT53" s="478"/>
      <c r="CU53" s="487"/>
      <c r="CV53" s="487"/>
      <c r="CW53" s="481"/>
      <c r="CX53" s="491"/>
      <c r="CY53" s="492"/>
    </row>
    <row r="54" spans="1:106"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AE54" s="75"/>
      <c r="AF54" s="75"/>
      <c r="AG54" s="78"/>
      <c r="AH54" s="79"/>
      <c r="AI54" s="80"/>
      <c r="AJ54" s="75"/>
      <c r="AK54" s="75"/>
      <c r="AL54" s="75"/>
      <c r="AM54" s="75"/>
      <c r="AN54" s="78"/>
      <c r="AO54" s="79"/>
      <c r="AP54" s="80"/>
      <c r="AQ54" s="75"/>
      <c r="AR54" s="75"/>
      <c r="AS54" s="75"/>
      <c r="AT54" s="75"/>
      <c r="AU54" s="78"/>
      <c r="AV54" s="79"/>
      <c r="AW54" s="80"/>
      <c r="AX54" s="75"/>
      <c r="AY54" s="75"/>
      <c r="BC54" s="80"/>
      <c r="BD54" s="75"/>
      <c r="BE54" s="75"/>
      <c r="BI54" s="108"/>
      <c r="BU54" s="479"/>
      <c r="BX54" s="487"/>
      <c r="BY54" s="487"/>
      <c r="CB54" s="492"/>
      <c r="CF54" s="106"/>
      <c r="CG54" s="479"/>
      <c r="CJ54" s="487"/>
      <c r="CK54" s="487"/>
      <c r="CN54" s="492"/>
      <c r="CQ54" s="106"/>
      <c r="CR54" s="479"/>
      <c r="CU54" s="487"/>
      <c r="CV54" s="487"/>
      <c r="CY54" s="492"/>
    </row>
    <row r="55" spans="1:106" s="111" customFormat="1" ht="183.75" customHeight="1">
      <c r="A55" s="84" t="str">
        <f>IF(CC51=CG51,"",IF(BW53=BI67,BO67,BI67))</f>
        <v/>
      </c>
      <c r="AE55" s="84"/>
      <c r="AF55" s="84"/>
      <c r="AG55" s="86"/>
      <c r="AH55" s="87"/>
      <c r="AI55" s="88"/>
      <c r="AJ55" s="84"/>
      <c r="AK55" s="84"/>
      <c r="AL55" s="84"/>
      <c r="AM55" s="84"/>
      <c r="AN55" s="86"/>
      <c r="AO55" s="87"/>
      <c r="AP55" s="88"/>
      <c r="AQ55" s="84"/>
      <c r="AR55" s="84"/>
      <c r="AS55" s="84"/>
      <c r="AT55" s="84"/>
      <c r="AU55" s="86"/>
      <c r="AV55" s="87"/>
      <c r="AW55" s="88"/>
      <c r="AX55" s="84"/>
      <c r="AY55" s="84"/>
      <c r="BB55" s="85"/>
      <c r="BC55" s="88"/>
      <c r="BD55" s="84"/>
      <c r="BE55" s="84"/>
      <c r="BI55" s="118"/>
      <c r="BM55" s="85"/>
      <c r="BN55" s="85"/>
      <c r="BO55" s="85"/>
      <c r="BP55" s="85"/>
      <c r="BU55" s="495" t="str">
        <f>IF(ISERROR(MATCH(1,$AB$10:$AB$25,0)),"A1位（　　　　　)",INDEX($C$10:$C$25,MATCH(1,$AB$10:$AB$25,0),1))</f>
        <v>A1位（　　　　　)</v>
      </c>
      <c r="BV55" s="495"/>
      <c r="BW55" s="119"/>
      <c r="BX55" s="119"/>
      <c r="BY55" s="119"/>
      <c r="BZ55" s="119"/>
      <c r="CA55" s="495" t="str">
        <f>IF(ISERROR(MATCH(2,$BE$10:$BE$21,0)),"B2位（　　　　　)",INDEX($AF$10:$AF$21,MATCH(2,$BE$10:$BE$21,0),1))</f>
        <v>B2位（　　　　　)</v>
      </c>
      <c r="CB55" s="495"/>
      <c r="CC55" s="119"/>
      <c r="CD55" s="119"/>
      <c r="CE55" s="119"/>
      <c r="CF55" s="119"/>
      <c r="CG55" s="495" t="str">
        <f>IF(ISERROR(MATCH(2,$AB$10:$AB$25,0)),"A2位（　　　　　)",INDEX($C$10:$C$25,MATCH(2,$AB$10:$AB$25,0),1))</f>
        <v>A2位（　　　　　)</v>
      </c>
      <c r="CH55" s="495"/>
      <c r="CI55" s="119"/>
      <c r="CJ55" s="119"/>
      <c r="CK55" s="119"/>
      <c r="CL55" s="119"/>
      <c r="CM55" s="495" t="str">
        <f>IF(ISERROR(MATCH(1,$BE$10:$BE$21,0)),"B1位（　　　　　)",INDEX($AF$10:$AF$21,MATCH(1,$BE$10:$BE$21,0),1))</f>
        <v>B1位（　　　　　)</v>
      </c>
      <c r="CN55" s="495"/>
      <c r="CO55" s="119"/>
      <c r="CP55" s="119"/>
      <c r="CQ55" s="119"/>
      <c r="CR55" s="495" t="str">
        <f>IF(BV47=BZ47,"",IF(BZ47&gt;BV47,BU55,CA55))</f>
        <v/>
      </c>
      <c r="CS55" s="495"/>
      <c r="CT55" s="119"/>
      <c r="CU55" s="119"/>
      <c r="CV55" s="119"/>
      <c r="CW55" s="119"/>
      <c r="CX55" s="495" t="str">
        <f>IF(CH47=CL47,"",IF(CL47&gt;CH47,CG55,CM55))</f>
        <v/>
      </c>
      <c r="CY55" s="495"/>
      <c r="CZ55" s="118"/>
      <c r="DA55" s="118"/>
      <c r="DB55" s="118"/>
    </row>
    <row r="56" spans="1:106">
      <c r="A56" s="75" t="str">
        <f>IF(CC51=CG51,"",IF(CM53=CA67,BU67,BI67))</f>
        <v/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AE56" s="75"/>
      <c r="AF56" s="75"/>
      <c r="AG56" s="78"/>
      <c r="AH56" s="79"/>
      <c r="AI56" s="80"/>
      <c r="AJ56" s="75"/>
      <c r="AK56" s="75"/>
      <c r="AL56" s="75"/>
      <c r="AM56" s="75"/>
      <c r="AN56" s="78"/>
      <c r="AO56" s="79"/>
      <c r="AP56" s="80"/>
      <c r="AQ56" s="75"/>
      <c r="AR56" s="75"/>
      <c r="AS56" s="75"/>
      <c r="AT56" s="75"/>
      <c r="AU56" s="78"/>
      <c r="AV56" s="79"/>
      <c r="AW56" s="80"/>
      <c r="AX56" s="75"/>
      <c r="AY56" s="75"/>
    </row>
    <row r="59" spans="1:106">
      <c r="A59" s="113"/>
    </row>
  </sheetData>
  <mergeCells count="196">
    <mergeCell ref="BU55:BV55"/>
    <mergeCell ref="CA55:CB55"/>
    <mergeCell ref="CG55:CH55"/>
    <mergeCell ref="CM55:CN55"/>
    <mergeCell ref="CR55:CS55"/>
    <mergeCell ref="CX55:CY55"/>
    <mergeCell ref="BU49:BU54"/>
    <mergeCell ref="BV49:BW49"/>
    <mergeCell ref="BX49:BY49"/>
    <mergeCell ref="BZ49:CA49"/>
    <mergeCell ref="CY49:CY54"/>
    <mergeCell ref="BV52:CA52"/>
    <mergeCell ref="CH52:CM52"/>
    <mergeCell ref="CS52:CX52"/>
    <mergeCell ref="BV53:BW53"/>
    <mergeCell ref="BX53:BY53"/>
    <mergeCell ref="BZ53:CA53"/>
    <mergeCell ref="CH53:CI53"/>
    <mergeCell ref="CJ53:CK53"/>
    <mergeCell ref="CL53:CM53"/>
    <mergeCell ref="CS53:CT53"/>
    <mergeCell ref="CW53:CX53"/>
    <mergeCell ref="CN49:CN54"/>
    <mergeCell ref="CR49:CR54"/>
    <mergeCell ref="CU53:CV53"/>
    <mergeCell ref="BX54:BY54"/>
    <mergeCell ref="CJ54:CK54"/>
    <mergeCell ref="CU54:CV54"/>
    <mergeCell ref="CW50:CX50"/>
    <mergeCell ref="BV51:BW51"/>
    <mergeCell ref="BX51:BY51"/>
    <mergeCell ref="BZ51:CA51"/>
    <mergeCell ref="CH51:CI51"/>
    <mergeCell ref="CJ51:CK51"/>
    <mergeCell ref="CL51:CM51"/>
    <mergeCell ref="CS51:CT51"/>
    <mergeCell ref="CU51:CV51"/>
    <mergeCell ref="CW51:CX51"/>
    <mergeCell ref="CB49:CB54"/>
    <mergeCell ref="CG49:CG54"/>
    <mergeCell ref="CH49:CI49"/>
    <mergeCell ref="CW49:CX49"/>
    <mergeCell ref="BV50:BW50"/>
    <mergeCell ref="BX50:BY50"/>
    <mergeCell ref="BZ50:CA50"/>
    <mergeCell ref="CH50:CI50"/>
    <mergeCell ref="CJ50:CK50"/>
    <mergeCell ref="CL50:CM50"/>
    <mergeCell ref="CS50:CT50"/>
    <mergeCell ref="CU50:CV50"/>
    <mergeCell ref="CJ49:CK49"/>
    <mergeCell ref="CL49:CM49"/>
    <mergeCell ref="CW46:CX46"/>
    <mergeCell ref="BV47:BW47"/>
    <mergeCell ref="BZ47:CA47"/>
    <mergeCell ref="CH47:CI47"/>
    <mergeCell ref="CL47:CM47"/>
    <mergeCell ref="CS47:CT47"/>
    <mergeCell ref="CW47:CX47"/>
    <mergeCell ref="CW48:CX48"/>
    <mergeCell ref="CS49:CT49"/>
    <mergeCell ref="CU49:CV49"/>
    <mergeCell ref="CQ45:CR45"/>
    <mergeCell ref="CV45:CV48"/>
    <mergeCell ref="BV46:BW46"/>
    <mergeCell ref="BZ46:CA46"/>
    <mergeCell ref="CD46:CE46"/>
    <mergeCell ref="CH46:CI46"/>
    <mergeCell ref="CL46:CM46"/>
    <mergeCell ref="CS46:CT46"/>
    <mergeCell ref="BV48:BW48"/>
    <mergeCell ref="BY48:CA48"/>
    <mergeCell ref="CL48:CM48"/>
    <mergeCell ref="CS48:CU48"/>
    <mergeCell ref="BV41:BW44"/>
    <mergeCell ref="BX41:BX48"/>
    <mergeCell ref="CB41:CC41"/>
    <mergeCell ref="CD41:CE41"/>
    <mergeCell ref="CF41:CG41"/>
    <mergeCell ref="CK41:CK48"/>
    <mergeCell ref="CB45:CC45"/>
    <mergeCell ref="CD45:CE45"/>
    <mergeCell ref="CF45:CG45"/>
    <mergeCell ref="CH48:CJ48"/>
    <mergeCell ref="CF38:CG38"/>
    <mergeCell ref="CQ38:CR38"/>
    <mergeCell ref="CB39:CC39"/>
    <mergeCell ref="CF39:CG39"/>
    <mergeCell ref="CQ39:CR39"/>
    <mergeCell ref="BY40:CC40"/>
    <mergeCell ref="CE40:CJ40"/>
    <mergeCell ref="CN40:DA44"/>
    <mergeCell ref="CL41:CM44"/>
    <mergeCell ref="CB42:CC42"/>
    <mergeCell ref="CD42:CE42"/>
    <mergeCell ref="CF42:CG42"/>
    <mergeCell ref="CB43:CC43"/>
    <mergeCell ref="CD43:CE43"/>
    <mergeCell ref="CF43:CG43"/>
    <mergeCell ref="BY44:CJ44"/>
    <mergeCell ref="BX35:BZ35"/>
    <mergeCell ref="AE29:AG29"/>
    <mergeCell ref="AI29:AK29"/>
    <mergeCell ref="AL29:AN29"/>
    <mergeCell ref="AP29:AR29"/>
    <mergeCell ref="AS29:AU29"/>
    <mergeCell ref="AW29:AY29"/>
    <mergeCell ref="CD37:CD40"/>
    <mergeCell ref="CB38:CC38"/>
    <mergeCell ref="AB22:AB25"/>
    <mergeCell ref="AF22:AF25"/>
    <mergeCell ref="AG22:AM25"/>
    <mergeCell ref="AN22:AT25"/>
    <mergeCell ref="AZ29:BA29"/>
    <mergeCell ref="BC29:BE29"/>
    <mergeCell ref="BF29:BH29"/>
    <mergeCell ref="BJ29:BL29"/>
    <mergeCell ref="BU29:CO31"/>
    <mergeCell ref="BB18:BH21"/>
    <mergeCell ref="BI18:BI21"/>
    <mergeCell ref="BJ18:BJ21"/>
    <mergeCell ref="BK18:BK21"/>
    <mergeCell ref="BL18:BL21"/>
    <mergeCell ref="C22:C25"/>
    <mergeCell ref="D22:J25"/>
    <mergeCell ref="K22:Q25"/>
    <mergeCell ref="R22:X25"/>
    <mergeCell ref="Y22:Y25"/>
    <mergeCell ref="AA18:AA21"/>
    <mergeCell ref="AB18:AB21"/>
    <mergeCell ref="AF18:AF21"/>
    <mergeCell ref="AG18:AM21"/>
    <mergeCell ref="AN18:AT21"/>
    <mergeCell ref="AU18:BA21"/>
    <mergeCell ref="AU22:BA25"/>
    <mergeCell ref="BB22:BH25"/>
    <mergeCell ref="BI22:BI25"/>
    <mergeCell ref="BJ22:BJ25"/>
    <mergeCell ref="BK22:BK25"/>
    <mergeCell ref="BL22:BL25"/>
    <mergeCell ref="Z22:Z25"/>
    <mergeCell ref="AA22:AA25"/>
    <mergeCell ref="C18:C21"/>
    <mergeCell ref="D18:J21"/>
    <mergeCell ref="K18:Q21"/>
    <mergeCell ref="R18:X21"/>
    <mergeCell ref="Y18:Y21"/>
    <mergeCell ref="Z18:Z21"/>
    <mergeCell ref="AB14:AB17"/>
    <mergeCell ref="AF14:AF17"/>
    <mergeCell ref="AG14:AM17"/>
    <mergeCell ref="BJ10:BJ13"/>
    <mergeCell ref="BK10:BK13"/>
    <mergeCell ref="BL10:BL13"/>
    <mergeCell ref="C14:C17"/>
    <mergeCell ref="D14:J17"/>
    <mergeCell ref="K14:Q17"/>
    <mergeCell ref="R14:X17"/>
    <mergeCell ref="Y14:Y17"/>
    <mergeCell ref="Z14:Z17"/>
    <mergeCell ref="AA14:AA17"/>
    <mergeCell ref="AF10:AF13"/>
    <mergeCell ref="AG10:AM13"/>
    <mergeCell ref="AN10:AT13"/>
    <mergeCell ref="AU10:BA13"/>
    <mergeCell ref="BB10:BH13"/>
    <mergeCell ref="BI10:BI13"/>
    <mergeCell ref="BI14:BI17"/>
    <mergeCell ref="BJ14:BJ17"/>
    <mergeCell ref="BK14:BK17"/>
    <mergeCell ref="BL14:BL17"/>
    <mergeCell ref="AN14:AT17"/>
    <mergeCell ref="AU14:BA17"/>
    <mergeCell ref="BB14:BH17"/>
    <mergeCell ref="AU9:BA9"/>
    <mergeCell ref="BB9:BH9"/>
    <mergeCell ref="C10:C13"/>
    <mergeCell ref="D10:J13"/>
    <mergeCell ref="K10:Q13"/>
    <mergeCell ref="R10:X13"/>
    <mergeCell ref="Y10:Y13"/>
    <mergeCell ref="Z10:Z13"/>
    <mergeCell ref="AA10:AA13"/>
    <mergeCell ref="AB10:AB13"/>
    <mergeCell ref="I6:X6"/>
    <mergeCell ref="D9:J9"/>
    <mergeCell ref="K9:Q9"/>
    <mergeCell ref="R9:X9"/>
    <mergeCell ref="AG9:AM9"/>
    <mergeCell ref="AN9:AT9"/>
    <mergeCell ref="F3:H3"/>
    <mergeCell ref="I3:X3"/>
    <mergeCell ref="F4:H4"/>
    <mergeCell ref="I4:X4"/>
    <mergeCell ref="F5:H5"/>
    <mergeCell ref="I5:X5"/>
  </mergeCells>
  <phoneticPr fontId="2"/>
  <conditionalFormatting sqref="BU49:BU54">
    <cfRule type="expression" dxfId="357" priority="22" stopIfTrue="1">
      <formula>$BV$47&lt;=$BZ$47</formula>
    </cfRule>
  </conditionalFormatting>
  <conditionalFormatting sqref="CG49:CG54">
    <cfRule type="expression" dxfId="356" priority="21" stopIfTrue="1">
      <formula>$CH$47&lt;=$CL$47</formula>
    </cfRule>
  </conditionalFormatting>
  <conditionalFormatting sqref="BV48:BW48">
    <cfRule type="expression" dxfId="355" priority="20" stopIfTrue="1">
      <formula>$BV$47&lt;=$BZ$47</formula>
    </cfRule>
  </conditionalFormatting>
  <conditionalFormatting sqref="BY48:CA48">
    <cfRule type="expression" dxfId="354" priority="19" stopIfTrue="1">
      <formula>$BZ$47&lt;=$BV$47</formula>
    </cfRule>
  </conditionalFormatting>
  <conditionalFormatting sqref="CB49:CB54">
    <cfRule type="expression" dxfId="353" priority="18" stopIfTrue="1">
      <formula>$BZ$47&lt;=$BV$47</formula>
    </cfRule>
  </conditionalFormatting>
  <conditionalFormatting sqref="BX41:BX48">
    <cfRule type="expression" dxfId="352" priority="16" stopIfTrue="1">
      <formula>$BV$47=$BZ$47</formula>
    </cfRule>
    <cfRule type="expression" dxfId="351" priority="17" stopIfTrue="1">
      <formula>$BV$47&lt;$BZ$47</formula>
    </cfRule>
  </conditionalFormatting>
  <conditionalFormatting sqref="CH48:CJ48">
    <cfRule type="expression" dxfId="350" priority="15" stopIfTrue="1">
      <formula>$CH$47&lt;=$CL$47</formula>
    </cfRule>
  </conditionalFormatting>
  <conditionalFormatting sqref="CL48:CM48">
    <cfRule type="expression" dxfId="349" priority="14" stopIfTrue="1">
      <formula>$CL$47&lt;=$CH$47</formula>
    </cfRule>
  </conditionalFormatting>
  <conditionalFormatting sqref="CN49:CN54">
    <cfRule type="expression" dxfId="348" priority="13" stopIfTrue="1">
      <formula>$CL$47&lt;=$CH$47</formula>
    </cfRule>
  </conditionalFormatting>
  <conditionalFormatting sqref="CK41:CK48">
    <cfRule type="expression" dxfId="347" priority="11" stopIfTrue="1">
      <formula>$CL$47=$CH$47</formula>
    </cfRule>
    <cfRule type="expression" dxfId="346" priority="12" stopIfTrue="1">
      <formula>$CL$47&lt;$CH$47</formula>
    </cfRule>
  </conditionalFormatting>
  <conditionalFormatting sqref="BY40:CC40">
    <cfRule type="expression" dxfId="345" priority="10" stopIfTrue="1">
      <formula>$CB$39&lt;=$CF$39</formula>
    </cfRule>
  </conditionalFormatting>
  <conditionalFormatting sqref="CE40:CJ40">
    <cfRule type="expression" dxfId="344" priority="9" stopIfTrue="1">
      <formula>$CF$39&lt;=$CB$39</formula>
    </cfRule>
  </conditionalFormatting>
  <conditionalFormatting sqref="CD37:CD40">
    <cfRule type="expression" dxfId="343" priority="7" stopIfTrue="1">
      <formula>$CB$39=$CF$39</formula>
    </cfRule>
    <cfRule type="expression" dxfId="342" priority="8" stopIfTrue="1">
      <formula>$CB$39&lt;$CF$39</formula>
    </cfRule>
  </conditionalFormatting>
  <conditionalFormatting sqref="CR49:CR54">
    <cfRule type="expression" dxfId="341" priority="6" stopIfTrue="1">
      <formula>$CS$47&lt;=$CW$47</formula>
    </cfRule>
  </conditionalFormatting>
  <conditionalFormatting sqref="CS48:CU48">
    <cfRule type="expression" dxfId="340" priority="5" stopIfTrue="1">
      <formula>$CS$47&lt;=$CW$47</formula>
    </cfRule>
  </conditionalFormatting>
  <conditionalFormatting sqref="CW48:CX48">
    <cfRule type="expression" dxfId="339" priority="4" stopIfTrue="1">
      <formula>$CW$47&lt;=$CS$47</formula>
    </cfRule>
  </conditionalFormatting>
  <conditionalFormatting sqref="CY49:CY54">
    <cfRule type="expression" dxfId="338" priority="3" stopIfTrue="1">
      <formula>$CW$47&lt;=$CS$47</formula>
    </cfRule>
  </conditionalFormatting>
  <conditionalFormatting sqref="CV45:CV48">
    <cfRule type="expression" dxfId="337" priority="1" stopIfTrue="1">
      <formula>$CW$47=$CS$47</formula>
    </cfRule>
    <cfRule type="expression" dxfId="336" priority="2" stopIfTrue="1">
      <formula>$CW$47&lt;$CS$47</formula>
    </cfRule>
  </conditionalFormatting>
  <printOptions horizontalCentered="1"/>
  <pageMargins left="0.39370078740157483" right="0.39370078740157483" top="0.39370078740157483" bottom="0.74803149606299213" header="0.31496062992125984" footer="0.31496062992125984"/>
  <pageSetup paperSize="9" scale="7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EU100"/>
  <sheetViews>
    <sheetView showGridLines="0" topLeftCell="A47" zoomScale="75" zoomScaleNormal="75" zoomScaleSheetLayoutView="98" workbookViewId="0">
      <selection activeCell="EJ81" sqref="EJ81:EM81"/>
    </sheetView>
  </sheetViews>
  <sheetFormatPr defaultColWidth="9" defaultRowHeight="13.5"/>
  <cols>
    <col min="1" max="1" width="6.875" style="124" customWidth="1"/>
    <col min="2" max="149" width="1" style="124" customWidth="1"/>
    <col min="150" max="150" width="3.375" style="131" bestFit="1" customWidth="1"/>
    <col min="151" max="16384" width="9" style="124"/>
  </cols>
  <sheetData>
    <row r="1" spans="1:151" ht="24.75" thickBot="1">
      <c r="B1" s="77" t="str">
        <f ca="1">"令和"&amp;IF(YEAR(NOW())=2019,"元",YEAR(NOW())-2018)&amp;"年度 第"&amp;YEAR(NOW())-1999&amp;"回 加賀地区中学校サッカー大会 《 北加賀ブロック 》"</f>
        <v>令和3年度 第22回 加賀地区中学校サッカー大会 《 北加賀ブロック 》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125"/>
      <c r="ET1" s="126"/>
      <c r="EU1" s="382"/>
    </row>
    <row r="2" spans="1:151">
      <c r="BC2" s="128"/>
      <c r="BJ2" s="129"/>
      <c r="BK2" s="129"/>
      <c r="BL2" s="129"/>
      <c r="CE2" s="130"/>
      <c r="CK2" s="130"/>
      <c r="CL2" s="130"/>
      <c r="CM2" s="130"/>
      <c r="CN2" s="130"/>
    </row>
    <row r="3" spans="1:151" ht="18.75" customHeight="1">
      <c r="A3" s="132" t="str">
        <f>IF(BV14=CB14,"",IF(BV14&gt;CB14,AI16,DL16))</f>
        <v/>
      </c>
      <c r="D3" s="513" t="s">
        <v>12</v>
      </c>
      <c r="E3" s="514"/>
      <c r="F3" s="514"/>
      <c r="G3" s="514"/>
      <c r="H3" s="514"/>
      <c r="I3" s="514"/>
      <c r="J3" s="514"/>
      <c r="K3" s="133"/>
      <c r="L3" s="515" t="str">
        <f>IF(A3="","",IF(VLOOKUP(A3,予選学校名!$C$3:$F$32,3,FALSE)="",IF(VLOOKUP(A3,予選学校名!$C$3:$F$32,4,FALSE)="","",VLOOKUP(A3,予選学校名!$C$3:$F$32,4,FALSE)),VLOOKUP(A3,予選学校名!$C$3:$F$32,3,FALSE)&amp;"立")&amp;A3&amp;"中学校")</f>
        <v/>
      </c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6" t="str">
        <f>IF(A3="","","("&amp;VLOOKUP(A3,予選学校名!$C$3:$F$32,2,FALSE)&amp;")")</f>
        <v/>
      </c>
      <c r="AO3" s="516"/>
      <c r="AP3" s="516"/>
      <c r="AQ3" s="516"/>
      <c r="AR3" s="516"/>
      <c r="AS3" s="516"/>
      <c r="AT3" s="516"/>
      <c r="AU3" s="516"/>
      <c r="AV3" s="516"/>
      <c r="AW3" s="516"/>
      <c r="AX3" s="516"/>
      <c r="AY3" s="516"/>
      <c r="AZ3" s="516"/>
      <c r="BA3" s="88"/>
      <c r="BB3" s="88"/>
      <c r="BC3" s="513" t="s">
        <v>52</v>
      </c>
      <c r="BD3" s="514"/>
      <c r="BE3" s="514"/>
      <c r="BF3" s="514"/>
      <c r="BG3" s="514"/>
      <c r="BH3" s="514"/>
      <c r="BI3" s="514"/>
      <c r="BJ3" s="514"/>
      <c r="BK3" s="514"/>
      <c r="BL3" s="133"/>
      <c r="BM3" s="515" t="str">
        <f>IF(A7="","",IF(VLOOKUP(A7,予選学校名!$C$3:$F$32,3,FALSE)="",IF(VLOOKUP(A7,予選学校名!$C$3:$F$32,4,FALSE)="","",VLOOKUP(A7,予選学校名!$C$3:$F$32,4,FALSE)),VLOOKUP(A7,予選学校名!$C$3:$F$32,3,FALSE)&amp;"立")&amp;A7&amp;"中学校")</f>
        <v/>
      </c>
      <c r="BN3" s="515"/>
      <c r="BO3" s="515"/>
      <c r="BP3" s="515"/>
      <c r="BQ3" s="515"/>
      <c r="BR3" s="515"/>
      <c r="BS3" s="515"/>
      <c r="BT3" s="515"/>
      <c r="BU3" s="515"/>
      <c r="BV3" s="515"/>
      <c r="BW3" s="515"/>
      <c r="BX3" s="515"/>
      <c r="BY3" s="515"/>
      <c r="BZ3" s="515"/>
      <c r="CA3" s="515"/>
      <c r="CB3" s="515"/>
      <c r="CC3" s="515"/>
      <c r="CD3" s="515"/>
      <c r="CE3" s="515"/>
      <c r="CF3" s="515"/>
      <c r="CG3" s="515"/>
      <c r="CH3" s="515"/>
      <c r="CI3" s="515"/>
      <c r="CJ3" s="515"/>
      <c r="CK3" s="515"/>
      <c r="CL3" s="515"/>
      <c r="CM3" s="515"/>
      <c r="CN3" s="515"/>
      <c r="CO3" s="516" t="str">
        <f>IF(A7="","","("&amp;VLOOKUP(A7,予選学校名!$C$3:$F$32,2,FALSE)&amp;")")</f>
        <v/>
      </c>
      <c r="CP3" s="516"/>
      <c r="CQ3" s="516"/>
      <c r="CR3" s="516"/>
      <c r="CS3" s="516"/>
      <c r="CT3" s="516"/>
      <c r="CU3" s="516"/>
      <c r="CV3" s="516"/>
      <c r="CW3" s="516"/>
      <c r="CX3" s="516"/>
      <c r="CY3" s="516"/>
      <c r="CZ3" s="516"/>
      <c r="DA3" s="516"/>
      <c r="DB3" s="134"/>
      <c r="DC3" s="134"/>
      <c r="DD3" s="135"/>
      <c r="DE3" s="136"/>
      <c r="DF3" s="136"/>
      <c r="DG3" s="137"/>
      <c r="EL3" s="131"/>
      <c r="ET3" s="124"/>
    </row>
    <row r="4" spans="1:151" ht="18.75" customHeight="1">
      <c r="A4" s="132" t="str">
        <f>IF(BV14=CB14,"",IF(BV14&lt;CB14,AI16,DL16))</f>
        <v/>
      </c>
      <c r="D4" s="513" t="s">
        <v>13</v>
      </c>
      <c r="E4" s="514"/>
      <c r="F4" s="514"/>
      <c r="G4" s="514"/>
      <c r="H4" s="514"/>
      <c r="I4" s="514"/>
      <c r="J4" s="514"/>
      <c r="K4" s="133"/>
      <c r="L4" s="517" t="str">
        <f>IF(A4="","",IF(VLOOKUP(A4,予選学校名!$C$3:$F$32,3,FALSE)="",IF(VLOOKUP(A4,予選学校名!$C$3:$F$32,4,FALSE)="","",VLOOKUP(A4,予選学校名!$C$3:$F$32,4,FALSE)),VLOOKUP(A4,予選学校名!$C$3:$F$32,3,FALSE)&amp;"立")&amp;A4&amp;"中学校")</f>
        <v/>
      </c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8" t="str">
        <f>IF(A4="","","("&amp;VLOOKUP(A4,予選学校名!$C$3:$F$32,2,FALSE)&amp;")")</f>
        <v/>
      </c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  <c r="BA4" s="138"/>
      <c r="BB4" s="138"/>
      <c r="BC4" s="138"/>
      <c r="BD4" s="138"/>
      <c r="BE4" s="138"/>
      <c r="BF4" s="133"/>
      <c r="BG4" s="133"/>
      <c r="BH4" s="133"/>
      <c r="BI4" s="133"/>
      <c r="BJ4" s="133"/>
      <c r="BK4" s="133"/>
      <c r="BL4" s="133"/>
      <c r="BM4" s="517" t="str">
        <f>IF(A8="","",IF(VLOOKUP(A8,予選学校名!$C$3:$F$32,3,FALSE)="",IF(VLOOKUP(A8,予選学校名!$C$3:$F$32,4,FALSE)="","",VLOOKUP(A8,予選学校名!$C$3:$F$32,4,FALSE)),VLOOKUP(A8,予選学校名!$C$3:$F$32,3,FALSE)&amp;"立")&amp;A8&amp;"中学校")</f>
        <v/>
      </c>
      <c r="BN4" s="517"/>
      <c r="BO4" s="517"/>
      <c r="BP4" s="517"/>
      <c r="BQ4" s="517"/>
      <c r="BR4" s="517"/>
      <c r="BS4" s="517"/>
      <c r="BT4" s="517"/>
      <c r="BU4" s="517"/>
      <c r="BV4" s="517"/>
      <c r="BW4" s="517"/>
      <c r="BX4" s="517"/>
      <c r="BY4" s="517"/>
      <c r="BZ4" s="517"/>
      <c r="CA4" s="517"/>
      <c r="CB4" s="517"/>
      <c r="CC4" s="517"/>
      <c r="CD4" s="517"/>
      <c r="CE4" s="517"/>
      <c r="CF4" s="517"/>
      <c r="CG4" s="517"/>
      <c r="CH4" s="517"/>
      <c r="CI4" s="517"/>
      <c r="CJ4" s="517"/>
      <c r="CK4" s="517"/>
      <c r="CL4" s="517"/>
      <c r="CM4" s="517"/>
      <c r="CN4" s="517"/>
      <c r="CO4" s="518" t="str">
        <f>IF(A8="","","("&amp;VLOOKUP(A8,予選学校名!$C$3:$F$32,2,FALSE)&amp;")")</f>
        <v/>
      </c>
      <c r="CP4" s="518"/>
      <c r="CQ4" s="518"/>
      <c r="CR4" s="518"/>
      <c r="CS4" s="518"/>
      <c r="CT4" s="518"/>
      <c r="CU4" s="518"/>
      <c r="CV4" s="518"/>
      <c r="CW4" s="518"/>
      <c r="CX4" s="518"/>
      <c r="CY4" s="518"/>
      <c r="CZ4" s="518"/>
      <c r="DA4" s="518"/>
      <c r="DB4" s="134"/>
      <c r="DC4" s="134"/>
      <c r="DD4" s="135"/>
      <c r="DE4" s="136"/>
      <c r="DF4" s="136"/>
      <c r="DG4" s="137"/>
      <c r="EL4" s="131"/>
      <c r="ET4" s="124"/>
    </row>
    <row r="5" spans="1:151" ht="18.75" customHeight="1">
      <c r="A5" s="132" t="str">
        <f>IF(DX11&lt;&gt;"",DX11,IF(OR($A$3=N28,$A$3=BJ28),$DS$23,$EG$23))</f>
        <v/>
      </c>
      <c r="D5" s="513" t="s">
        <v>14</v>
      </c>
      <c r="E5" s="514"/>
      <c r="F5" s="514"/>
      <c r="G5" s="514"/>
      <c r="H5" s="514"/>
      <c r="I5" s="514"/>
      <c r="J5" s="514"/>
      <c r="K5" s="133"/>
      <c r="L5" s="517" t="str">
        <f>IF(A5="","",IF(VLOOKUP(A5,予選学校名!$C$3:$F$32,3,FALSE)="",IF(VLOOKUP(A5,予選学校名!$C$3:$F$32,4,FALSE)="","",VLOOKUP(A5,予選学校名!$C$3:$F$32,4,FALSE)),VLOOKUP(A5,予選学校名!$C$3:$F$32,3,FALSE)&amp;"立")&amp;A5&amp;"中学校")</f>
        <v/>
      </c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518" t="str">
        <f>IF(A5="","","("&amp;VLOOKUP(A5,予選学校名!$C$3:$F$32,2,FALSE)&amp;")")</f>
        <v/>
      </c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138"/>
      <c r="BB5" s="138"/>
      <c r="BC5" s="138"/>
      <c r="BD5" s="138"/>
      <c r="BE5" s="138"/>
      <c r="BF5" s="133"/>
      <c r="BG5" s="133"/>
      <c r="BH5" s="133"/>
      <c r="BI5" s="133"/>
      <c r="BJ5" s="133"/>
      <c r="BK5" s="133"/>
      <c r="BL5" s="133"/>
      <c r="BM5" s="517" t="str">
        <f>IF(A9="","",IF(VLOOKUP(A9,予選学校名!$C$3:$F$32,3,FALSE)="",IF(VLOOKUP(A9,予選学校名!$C$3:$F$32,4,FALSE)="","",VLOOKUP(A9,予選学校名!$C$3:$F$32,4,FALSE)),VLOOKUP(A9,予選学校名!$C$3:$F$32,3,FALSE)&amp;"立")&amp;A9&amp;"中学校")</f>
        <v/>
      </c>
      <c r="BN5" s="517"/>
      <c r="BO5" s="517"/>
      <c r="BP5" s="517"/>
      <c r="BQ5" s="517"/>
      <c r="BR5" s="517"/>
      <c r="BS5" s="517"/>
      <c r="BT5" s="517"/>
      <c r="BU5" s="517"/>
      <c r="BV5" s="517"/>
      <c r="BW5" s="517"/>
      <c r="BX5" s="517"/>
      <c r="BY5" s="517"/>
      <c r="BZ5" s="517"/>
      <c r="CA5" s="517"/>
      <c r="CB5" s="517"/>
      <c r="CC5" s="517"/>
      <c r="CD5" s="517"/>
      <c r="CE5" s="517"/>
      <c r="CF5" s="517"/>
      <c r="CG5" s="517"/>
      <c r="CH5" s="517"/>
      <c r="CI5" s="517"/>
      <c r="CJ5" s="517"/>
      <c r="CK5" s="517"/>
      <c r="CL5" s="517"/>
      <c r="CM5" s="517"/>
      <c r="CN5" s="517"/>
      <c r="CO5" s="518" t="str">
        <f>IF(A9="","","("&amp;VLOOKUP(A9,予選学校名!$C$3:$F$32,2,FALSE)&amp;")")</f>
        <v/>
      </c>
      <c r="CP5" s="518"/>
      <c r="CQ5" s="518"/>
      <c r="CR5" s="518"/>
      <c r="CS5" s="518"/>
      <c r="CT5" s="518"/>
      <c r="CU5" s="518"/>
      <c r="CV5" s="518"/>
      <c r="CW5" s="518"/>
      <c r="CX5" s="518"/>
      <c r="CY5" s="518"/>
      <c r="CZ5" s="518"/>
      <c r="DA5" s="518"/>
      <c r="DB5" s="134"/>
      <c r="DC5" s="134"/>
      <c r="DD5" s="135"/>
      <c r="DE5" s="136"/>
      <c r="DF5" s="136"/>
      <c r="DG5" s="137"/>
      <c r="EL5" s="131"/>
      <c r="ET5" s="124"/>
    </row>
    <row r="6" spans="1:151" s="139" customFormat="1" ht="18.75" customHeight="1">
      <c r="A6" s="132" t="str">
        <f>IF(DX11&lt;&gt;"",IF(DX11=DS23,EG23,DS23),IF(OR($A$3=N28,$A$3=BJ28),$EG$23,$DS$23))</f>
        <v/>
      </c>
      <c r="D6" s="133"/>
      <c r="E6" s="140"/>
      <c r="F6" s="140"/>
      <c r="G6" s="140"/>
      <c r="H6" s="140"/>
      <c r="I6" s="140"/>
      <c r="J6" s="140"/>
      <c r="K6" s="140"/>
      <c r="L6" s="517" t="str">
        <f>IF(A6="","",IF(VLOOKUP(A6,予選学校名!$C$3:$F$32,3,FALSE)="",IF(VLOOKUP(A6,予選学校名!$C$3:$F$32,4,FALSE)="","",VLOOKUP(A6,予選学校名!$C$3:$F$32,4,FALSE)),VLOOKUP(A6,予選学校名!$C$3:$F$32,3,FALSE)&amp;"立")&amp;A6&amp;"中学校")</f>
        <v/>
      </c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8" t="str">
        <f>IF(A6="","","("&amp;VLOOKUP(A6,予選学校名!$C$3:$F$32,2,FALSE)&amp;")")</f>
        <v/>
      </c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138"/>
      <c r="BB6" s="138"/>
      <c r="BC6" s="138"/>
      <c r="BD6" s="138"/>
      <c r="BE6" s="138"/>
      <c r="BF6" s="140"/>
      <c r="BG6" s="140"/>
      <c r="BH6" s="140"/>
      <c r="BI6" s="140"/>
      <c r="BJ6" s="140"/>
      <c r="BK6" s="140"/>
      <c r="BL6" s="140"/>
      <c r="BM6" s="517" t="str">
        <f>IF(A10="","",IF(VLOOKUP(A10,予選学校名!$C$3:$F$32,3,FALSE)="",IF(VLOOKUP(A10,予選学校名!$C$3:$F$32,4,FALSE)="","",VLOOKUP(A10,予選学校名!$C$3:$F$32,4,FALSE)),VLOOKUP(A10,予選学校名!$C$3:$F$32,3,FALSE)&amp;"立")&amp;A10&amp;"中学校")</f>
        <v/>
      </c>
      <c r="BN6" s="517"/>
      <c r="BO6" s="517"/>
      <c r="BP6" s="517"/>
      <c r="BQ6" s="517"/>
      <c r="BR6" s="517"/>
      <c r="BS6" s="517"/>
      <c r="BT6" s="517"/>
      <c r="BU6" s="517"/>
      <c r="BV6" s="517"/>
      <c r="BW6" s="517"/>
      <c r="BX6" s="517"/>
      <c r="BY6" s="517"/>
      <c r="BZ6" s="517"/>
      <c r="CA6" s="517"/>
      <c r="CB6" s="517"/>
      <c r="CC6" s="517"/>
      <c r="CD6" s="517"/>
      <c r="CE6" s="517"/>
      <c r="CF6" s="517"/>
      <c r="CG6" s="517"/>
      <c r="CH6" s="517"/>
      <c r="CI6" s="517"/>
      <c r="CJ6" s="517"/>
      <c r="CK6" s="517"/>
      <c r="CL6" s="517"/>
      <c r="CM6" s="517"/>
      <c r="CN6" s="517"/>
      <c r="CO6" s="518" t="str">
        <f>IF(A10="","","("&amp;VLOOKUP(A10,予選学校名!$C$3:$F$32,2,FALSE)&amp;")")</f>
        <v/>
      </c>
      <c r="CP6" s="518"/>
      <c r="CQ6" s="518"/>
      <c r="CR6" s="518"/>
      <c r="CS6" s="518"/>
      <c r="CT6" s="518"/>
      <c r="CU6" s="518"/>
      <c r="CV6" s="518"/>
      <c r="CW6" s="518"/>
      <c r="CX6" s="518"/>
      <c r="CY6" s="518"/>
      <c r="CZ6" s="518"/>
      <c r="DA6" s="518"/>
      <c r="DB6" s="134"/>
      <c r="DC6" s="134"/>
      <c r="DD6" s="135"/>
      <c r="DE6" s="136"/>
      <c r="DF6" s="136"/>
      <c r="DG6" s="73"/>
      <c r="EL6" s="141"/>
    </row>
    <row r="7" spans="1:151" s="139" customFormat="1" ht="13.5" customHeight="1">
      <c r="A7" s="132" t="str">
        <f>J75</f>
        <v/>
      </c>
      <c r="D7" s="124"/>
      <c r="BE7" s="73"/>
      <c r="BF7" s="73"/>
      <c r="BG7" s="73"/>
      <c r="BH7" s="73"/>
      <c r="BI7" s="73"/>
      <c r="ET7" s="141"/>
    </row>
    <row r="8" spans="1:151" s="139" customFormat="1" ht="13.5" customHeight="1">
      <c r="A8" s="132" t="str">
        <f>AX75</f>
        <v/>
      </c>
      <c r="D8" s="124"/>
      <c r="BE8" s="73"/>
      <c r="BF8" s="73"/>
      <c r="BG8" s="73"/>
      <c r="BH8" s="73"/>
      <c r="BI8" s="73"/>
      <c r="ET8" s="141"/>
    </row>
    <row r="9" spans="1:151" s="139" customFormat="1" ht="13.5" customHeight="1">
      <c r="A9" s="132" t="str">
        <f>CL75</f>
        <v/>
      </c>
      <c r="D9" s="124"/>
      <c r="AX9" s="522" t="s">
        <v>164</v>
      </c>
      <c r="AY9" s="522"/>
      <c r="AZ9" s="522"/>
      <c r="BA9" s="522"/>
      <c r="BB9" s="522"/>
      <c r="BC9" s="522"/>
      <c r="BD9" s="522"/>
      <c r="BE9" s="522"/>
      <c r="BF9" s="523" t="str">
        <f>IF(L3="","",L3)</f>
        <v/>
      </c>
      <c r="BG9" s="523"/>
      <c r="BH9" s="523"/>
      <c r="BI9" s="523"/>
      <c r="BJ9" s="523"/>
      <c r="BK9" s="523"/>
      <c r="BL9" s="523"/>
      <c r="BM9" s="523"/>
      <c r="BN9" s="523"/>
      <c r="BO9" s="523"/>
      <c r="BP9" s="523"/>
      <c r="BQ9" s="523"/>
      <c r="BR9" s="523"/>
      <c r="BS9" s="523"/>
      <c r="BT9" s="523"/>
      <c r="BU9" s="523"/>
      <c r="BV9" s="523"/>
      <c r="BW9" s="523"/>
      <c r="BX9" s="523"/>
      <c r="BY9" s="523"/>
      <c r="BZ9" s="523"/>
      <c r="CA9" s="523"/>
      <c r="CB9" s="523"/>
      <c r="CC9" s="523"/>
      <c r="CD9" s="523"/>
      <c r="CE9" s="523"/>
      <c r="CF9" s="523"/>
      <c r="CG9" s="523"/>
      <c r="CH9" s="523"/>
      <c r="CI9" s="523"/>
      <c r="CJ9" s="523"/>
      <c r="CK9" s="523"/>
      <c r="CL9" s="523"/>
      <c r="CM9" s="523"/>
      <c r="CN9" s="523"/>
      <c r="CO9" s="523"/>
      <c r="CP9" s="523"/>
      <c r="CQ9" s="523"/>
      <c r="CR9" s="523"/>
      <c r="CS9" s="523"/>
      <c r="CT9" s="523"/>
      <c r="CU9" s="523"/>
      <c r="DS9" s="414" t="s">
        <v>74</v>
      </c>
      <c r="DT9" s="414"/>
      <c r="DU9" s="414"/>
      <c r="DV9" s="414"/>
      <c r="DW9" s="414"/>
      <c r="DX9" s="414"/>
      <c r="DY9" s="414"/>
      <c r="DZ9" s="414"/>
      <c r="EA9" s="414"/>
      <c r="EB9" s="414"/>
      <c r="EC9" s="414"/>
      <c r="ED9" s="414"/>
      <c r="EE9" s="414"/>
      <c r="EF9" s="414"/>
      <c r="ET9" s="141"/>
    </row>
    <row r="10" spans="1:151" s="139" customFormat="1" ht="13.5" customHeight="1">
      <c r="A10" s="132" t="str">
        <f>DZ75</f>
        <v/>
      </c>
      <c r="D10" s="124"/>
      <c r="AX10" s="522"/>
      <c r="AY10" s="522"/>
      <c r="AZ10" s="522"/>
      <c r="BA10" s="522"/>
      <c r="BB10" s="522"/>
      <c r="BC10" s="522"/>
      <c r="BD10" s="522"/>
      <c r="BE10" s="522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/>
      <c r="CL10" s="524"/>
      <c r="CM10" s="524"/>
      <c r="CN10" s="524"/>
      <c r="CO10" s="524"/>
      <c r="CP10" s="524"/>
      <c r="CQ10" s="524"/>
      <c r="CR10" s="524"/>
      <c r="CS10" s="524"/>
      <c r="CT10" s="524"/>
      <c r="CU10" s="524"/>
      <c r="ET10" s="141"/>
    </row>
    <row r="11" spans="1:151" s="73" customFormat="1" ht="13.5" customHeight="1">
      <c r="A11" s="142"/>
      <c r="D11" s="137"/>
      <c r="BZ11" s="511"/>
      <c r="DX11" s="414" t="str">
        <f>IF(DZ14=EF14,"",IF(DZ14&gt;EF14,DS23,EG23))</f>
        <v/>
      </c>
      <c r="DY11" s="414"/>
      <c r="DZ11" s="414"/>
      <c r="EA11" s="414"/>
      <c r="EB11" s="414"/>
      <c r="EC11" s="414"/>
      <c r="ED11" s="414"/>
      <c r="EE11" s="414"/>
      <c r="EF11" s="414"/>
      <c r="EG11" s="414"/>
      <c r="EH11" s="414"/>
      <c r="EI11" s="414"/>
      <c r="EJ11" s="414"/>
      <c r="EK11" s="414"/>
      <c r="ET11" s="143"/>
    </row>
    <row r="12" spans="1:151" s="73" customFormat="1" ht="3.75" customHeight="1">
      <c r="A12" s="142"/>
      <c r="D12" s="137"/>
      <c r="BZ12" s="511"/>
      <c r="ET12" s="143"/>
    </row>
    <row r="13" spans="1:151" s="73" customFormat="1" ht="13.5" customHeight="1">
      <c r="A13" s="142"/>
      <c r="D13" s="137"/>
      <c r="BV13" s="496" t="str">
        <f>IF(BV16="","",SUM(BV16:BY19))</f>
        <v/>
      </c>
      <c r="BW13" s="496"/>
      <c r="BX13" s="496"/>
      <c r="BY13" s="496"/>
      <c r="BZ13" s="511"/>
      <c r="CB13" s="497" t="str">
        <f>IF(CB16="","",SUM(CB16:CE19))</f>
        <v/>
      </c>
      <c r="CC13" s="497"/>
      <c r="CD13" s="497"/>
      <c r="CE13" s="497"/>
      <c r="DK13" s="276"/>
      <c r="DL13" s="276"/>
      <c r="DM13" s="276"/>
      <c r="DQ13" s="144"/>
      <c r="DR13" s="144"/>
      <c r="DS13" s="144"/>
      <c r="DT13" s="144"/>
      <c r="DU13" s="144"/>
      <c r="DV13" s="144"/>
      <c r="DW13" s="144"/>
      <c r="DX13" s="144"/>
      <c r="DY13" s="144"/>
      <c r="DZ13" s="496" t="str">
        <f>IF(DZ16="","",SUM(DZ16:EC19))</f>
        <v/>
      </c>
      <c r="EA13" s="496"/>
      <c r="EB13" s="496"/>
      <c r="EC13" s="496"/>
      <c r="ED13" s="520"/>
      <c r="EE13" s="144"/>
      <c r="EF13" s="497" t="str">
        <f>IF(EF16="","",SUM(EF16:EI19))</f>
        <v/>
      </c>
      <c r="EG13" s="497"/>
      <c r="EH13" s="497"/>
      <c r="EI13" s="497"/>
      <c r="EJ13" s="144"/>
      <c r="EK13" s="144"/>
      <c r="EL13" s="144"/>
      <c r="EM13" s="144"/>
      <c r="EN13" s="144"/>
      <c r="EO13" s="144"/>
      <c r="EP13" s="144"/>
      <c r="EQ13" s="144"/>
      <c r="ET13" s="143"/>
    </row>
    <row r="14" spans="1:151" s="144" customFormat="1" ht="13.5" hidden="1" customHeight="1">
      <c r="A14" s="145"/>
      <c r="D14" s="146"/>
      <c r="BV14" s="519">
        <f>SUM(BV16:BY23)</f>
        <v>0</v>
      </c>
      <c r="BW14" s="519"/>
      <c r="BX14" s="519"/>
      <c r="BY14" s="519"/>
      <c r="BZ14" s="511"/>
      <c r="CB14" s="512">
        <f>SUM(CB16:CE23)</f>
        <v>0</v>
      </c>
      <c r="CC14" s="512"/>
      <c r="CD14" s="512"/>
      <c r="CE14" s="512"/>
      <c r="DQ14" s="73"/>
      <c r="DR14" s="73"/>
      <c r="DS14" s="73"/>
      <c r="DT14" s="73"/>
      <c r="DU14" s="73"/>
      <c r="DV14" s="73"/>
      <c r="DW14" s="73"/>
      <c r="DX14" s="73"/>
      <c r="DY14" s="73"/>
      <c r="DZ14" s="519">
        <f>SUM(DZ16:EC20)</f>
        <v>0</v>
      </c>
      <c r="EA14" s="519"/>
      <c r="EB14" s="519"/>
      <c r="EC14" s="519"/>
      <c r="ED14" s="520"/>
      <c r="EE14" s="73"/>
      <c r="EF14" s="512">
        <f>SUM(EF16:EI20)</f>
        <v>0</v>
      </c>
      <c r="EG14" s="512"/>
      <c r="EH14" s="512"/>
      <c r="EI14" s="512"/>
      <c r="EJ14" s="73"/>
      <c r="EK14" s="73"/>
      <c r="EL14" s="73"/>
      <c r="EM14" s="73"/>
      <c r="EN14" s="73"/>
      <c r="EO14" s="73"/>
      <c r="EP14" s="73"/>
      <c r="EQ14" s="73"/>
      <c r="ET14" s="147"/>
    </row>
    <row r="15" spans="1:151" s="73" customFormat="1" ht="3.75" customHeight="1" thickBot="1">
      <c r="A15" s="142"/>
      <c r="D15" s="137"/>
      <c r="AN15" s="507"/>
      <c r="AO15" s="507"/>
      <c r="AP15" s="507"/>
      <c r="AQ15" s="507"/>
      <c r="AR15" s="507"/>
      <c r="AS15" s="507"/>
      <c r="AT15" s="507"/>
      <c r="AU15" s="507"/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7"/>
      <c r="BG15" s="507"/>
      <c r="BH15" s="507"/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  <c r="BS15" s="507"/>
      <c r="BT15" s="507"/>
      <c r="BU15" s="507"/>
      <c r="BV15" s="507"/>
      <c r="BW15" s="507"/>
      <c r="BX15" s="507"/>
      <c r="BY15" s="507"/>
      <c r="BZ15" s="508"/>
      <c r="CA15" s="506"/>
      <c r="CB15" s="507"/>
      <c r="CC15" s="507"/>
      <c r="CD15" s="507"/>
      <c r="CE15" s="507"/>
      <c r="CF15" s="507"/>
      <c r="CG15" s="507"/>
      <c r="CH15" s="507"/>
      <c r="CI15" s="507"/>
      <c r="CJ15" s="507"/>
      <c r="CK15" s="507"/>
      <c r="CL15" s="507"/>
      <c r="CM15" s="507"/>
      <c r="CN15" s="507"/>
      <c r="CO15" s="507"/>
      <c r="CP15" s="507"/>
      <c r="CQ15" s="507"/>
      <c r="CR15" s="507"/>
      <c r="CS15" s="507"/>
      <c r="CT15" s="507"/>
      <c r="CU15" s="507"/>
      <c r="CV15" s="507"/>
      <c r="CW15" s="507"/>
      <c r="CX15" s="507"/>
      <c r="CY15" s="507"/>
      <c r="CZ15" s="507"/>
      <c r="DA15" s="507"/>
      <c r="DB15" s="507"/>
      <c r="DC15" s="507"/>
      <c r="DD15" s="507"/>
      <c r="DE15" s="507"/>
      <c r="DF15" s="507"/>
      <c r="DG15" s="507"/>
      <c r="DH15" s="507"/>
      <c r="DI15" s="507"/>
      <c r="DJ15" s="507"/>
      <c r="DK15" s="64"/>
      <c r="DL15" s="64"/>
      <c r="DM15" s="64"/>
      <c r="DX15" s="507"/>
      <c r="DY15" s="507"/>
      <c r="DZ15" s="507"/>
      <c r="EA15" s="507"/>
      <c r="EB15" s="507"/>
      <c r="EC15" s="507"/>
      <c r="ED15" s="521"/>
      <c r="EE15" s="507"/>
      <c r="EF15" s="507"/>
      <c r="EG15" s="507"/>
      <c r="EH15" s="507"/>
      <c r="EI15" s="507"/>
      <c r="EJ15" s="507"/>
      <c r="EK15" s="507"/>
      <c r="ET15" s="143"/>
    </row>
    <row r="16" spans="1:151" s="73" customFormat="1" ht="13.5" customHeight="1" thickTop="1">
      <c r="A16" s="142"/>
      <c r="D16" s="137"/>
      <c r="AI16" s="525" t="str">
        <f>IF(AI26=AO26,"",IF(AI26&gt;AO26,N28,BJ28))</f>
        <v/>
      </c>
      <c r="AJ16" s="525"/>
      <c r="AK16" s="525"/>
      <c r="AL16" s="525"/>
      <c r="AM16" s="511"/>
      <c r="BV16" s="526"/>
      <c r="BW16" s="526"/>
      <c r="BX16" s="526"/>
      <c r="BY16" s="526"/>
      <c r="BZ16" s="527" t="s">
        <v>54</v>
      </c>
      <c r="CA16" s="527"/>
      <c r="CB16" s="528"/>
      <c r="CC16" s="528"/>
      <c r="CD16" s="528"/>
      <c r="CE16" s="528"/>
      <c r="DI16" s="276"/>
      <c r="DJ16" s="276"/>
      <c r="DK16" s="505"/>
      <c r="DL16" s="502" t="str">
        <f>IF(DF26=DL26,"",IF(DF26&gt;DL26,CN28,ED28))</f>
        <v/>
      </c>
      <c r="DM16" s="502"/>
      <c r="DN16" s="502"/>
      <c r="DO16" s="502"/>
      <c r="DP16" s="206"/>
      <c r="DW16" s="511"/>
      <c r="DZ16" s="510"/>
      <c r="EA16" s="510"/>
      <c r="EB16" s="510"/>
      <c r="EC16" s="510"/>
      <c r="ED16" s="499" t="s">
        <v>165</v>
      </c>
      <c r="EE16" s="499"/>
      <c r="EF16" s="500"/>
      <c r="EG16" s="500"/>
      <c r="EH16" s="500"/>
      <c r="EI16" s="500"/>
      <c r="EL16" s="505"/>
      <c r="ET16" s="143"/>
    </row>
    <row r="17" spans="1:150" s="73" customFormat="1" ht="13.5" customHeight="1">
      <c r="A17" s="142"/>
      <c r="D17" s="137"/>
      <c r="AI17" s="525"/>
      <c r="AJ17" s="525"/>
      <c r="AK17" s="525"/>
      <c r="AL17" s="525"/>
      <c r="AM17" s="511"/>
      <c r="BV17" s="510"/>
      <c r="BW17" s="510"/>
      <c r="BX17" s="510"/>
      <c r="BY17" s="510"/>
      <c r="BZ17" s="414" t="s">
        <v>54</v>
      </c>
      <c r="CA17" s="414"/>
      <c r="CB17" s="500"/>
      <c r="CC17" s="500"/>
      <c r="CD17" s="500"/>
      <c r="CE17" s="500"/>
      <c r="DI17" s="276"/>
      <c r="DJ17" s="276"/>
      <c r="DK17" s="505"/>
      <c r="DL17" s="502"/>
      <c r="DM17" s="502"/>
      <c r="DN17" s="502"/>
      <c r="DO17" s="502"/>
      <c r="DP17" s="206"/>
      <c r="DW17" s="511"/>
      <c r="DZ17" s="510"/>
      <c r="EA17" s="510"/>
      <c r="EB17" s="510"/>
      <c r="EC17" s="510"/>
      <c r="ED17" s="499" t="s">
        <v>165</v>
      </c>
      <c r="EE17" s="499"/>
      <c r="EF17" s="500"/>
      <c r="EG17" s="500"/>
      <c r="EH17" s="500"/>
      <c r="EI17" s="500"/>
      <c r="EL17" s="505"/>
      <c r="ET17" s="143"/>
    </row>
    <row r="18" spans="1:150" s="73" customFormat="1" ht="13.5" customHeight="1">
      <c r="A18" s="142"/>
      <c r="D18" s="137"/>
      <c r="AI18" s="525"/>
      <c r="AJ18" s="525"/>
      <c r="AK18" s="525"/>
      <c r="AL18" s="525"/>
      <c r="AM18" s="511"/>
      <c r="BV18" s="510"/>
      <c r="BW18" s="510"/>
      <c r="BX18" s="510"/>
      <c r="BY18" s="510"/>
      <c r="BZ18" s="499" t="str">
        <f>IF(BV18="","","－")</f>
        <v/>
      </c>
      <c r="CA18" s="499"/>
      <c r="CB18" s="500"/>
      <c r="CC18" s="500"/>
      <c r="CD18" s="500"/>
      <c r="CE18" s="500"/>
      <c r="DI18" s="276"/>
      <c r="DJ18" s="276"/>
      <c r="DK18" s="505"/>
      <c r="DL18" s="502"/>
      <c r="DM18" s="502"/>
      <c r="DN18" s="502"/>
      <c r="DO18" s="502"/>
      <c r="DP18" s="206"/>
      <c r="DW18" s="511"/>
      <c r="DZ18" s="510"/>
      <c r="EA18" s="510"/>
      <c r="EB18" s="510"/>
      <c r="EC18" s="510"/>
      <c r="ED18" s="499" t="str">
        <f>IF(DZ18="","","－")</f>
        <v/>
      </c>
      <c r="EE18" s="499"/>
      <c r="EF18" s="500"/>
      <c r="EG18" s="500"/>
      <c r="EH18" s="500"/>
      <c r="EI18" s="500"/>
      <c r="EL18" s="505"/>
      <c r="ET18" s="143"/>
    </row>
    <row r="19" spans="1:150" s="73" customFormat="1" ht="13.5" customHeight="1">
      <c r="A19" s="142"/>
      <c r="D19" s="137"/>
      <c r="AI19" s="525"/>
      <c r="AJ19" s="525"/>
      <c r="AK19" s="525"/>
      <c r="AL19" s="525"/>
      <c r="AM19" s="511"/>
      <c r="BV19" s="510"/>
      <c r="BW19" s="510"/>
      <c r="BX19" s="510"/>
      <c r="BY19" s="510"/>
      <c r="BZ19" s="499" t="str">
        <f>IF(BV19="","","－")</f>
        <v/>
      </c>
      <c r="CA19" s="499"/>
      <c r="CB19" s="500"/>
      <c r="CC19" s="500"/>
      <c r="CD19" s="500"/>
      <c r="CE19" s="500"/>
      <c r="DI19" s="276"/>
      <c r="DJ19" s="276"/>
      <c r="DK19" s="505"/>
      <c r="DL19" s="502"/>
      <c r="DM19" s="502"/>
      <c r="DN19" s="502"/>
      <c r="DO19" s="502"/>
      <c r="DP19" s="206"/>
      <c r="DW19" s="511"/>
      <c r="DZ19" s="510"/>
      <c r="EA19" s="510"/>
      <c r="EB19" s="510"/>
      <c r="EC19" s="510"/>
      <c r="ED19" s="499" t="str">
        <f>IF(DZ19="","","－")</f>
        <v/>
      </c>
      <c r="EE19" s="499"/>
      <c r="EF19" s="500"/>
      <c r="EG19" s="500"/>
      <c r="EH19" s="500"/>
      <c r="EI19" s="500"/>
      <c r="EL19" s="505"/>
      <c r="ET19" s="143"/>
    </row>
    <row r="20" spans="1:150" s="73" customFormat="1" ht="13.5" customHeight="1">
      <c r="A20" s="142"/>
      <c r="D20" s="137"/>
      <c r="AI20" s="525"/>
      <c r="AJ20" s="525"/>
      <c r="AK20" s="525"/>
      <c r="AL20" s="525"/>
      <c r="AM20" s="511"/>
      <c r="BV20" s="148"/>
      <c r="BW20" s="148"/>
      <c r="BX20" s="148"/>
      <c r="BY20" s="498" t="str">
        <f>IF(BV21="","","PK")</f>
        <v/>
      </c>
      <c r="BZ20" s="498"/>
      <c r="CA20" s="498"/>
      <c r="CB20" s="498"/>
      <c r="CC20" s="149"/>
      <c r="CD20" s="149"/>
      <c r="CE20" s="149"/>
      <c r="DI20" s="276"/>
      <c r="DJ20" s="276"/>
      <c r="DK20" s="505"/>
      <c r="DL20" s="502"/>
      <c r="DM20" s="502"/>
      <c r="DN20" s="502"/>
      <c r="DO20" s="502"/>
      <c r="DP20" s="206"/>
      <c r="DW20" s="511"/>
      <c r="DZ20" s="64"/>
      <c r="EA20" s="64"/>
      <c r="EB20" s="64"/>
      <c r="EC20" s="498" t="str">
        <f>IF(DZ21="","","PK")</f>
        <v/>
      </c>
      <c r="ED20" s="498"/>
      <c r="EE20" s="498"/>
      <c r="EF20" s="498"/>
      <c r="EG20" s="64"/>
      <c r="EH20" s="64"/>
      <c r="EI20" s="64"/>
      <c r="EL20" s="505"/>
      <c r="ET20" s="143"/>
    </row>
    <row r="21" spans="1:150" s="73" customFormat="1" ht="13.5" customHeight="1">
      <c r="A21" s="142"/>
      <c r="D21" s="137"/>
      <c r="AM21" s="511"/>
      <c r="BV21" s="510"/>
      <c r="BW21" s="510"/>
      <c r="BX21" s="510"/>
      <c r="BY21" s="510"/>
      <c r="BZ21" s="499" t="str">
        <f>IF(BV21="","","－")</f>
        <v/>
      </c>
      <c r="CA21" s="499"/>
      <c r="CB21" s="500"/>
      <c r="CC21" s="500"/>
      <c r="CD21" s="500"/>
      <c r="CE21" s="500"/>
      <c r="DI21" s="276"/>
      <c r="DJ21" s="276"/>
      <c r="DK21" s="505"/>
      <c r="DL21" s="502"/>
      <c r="DM21" s="502"/>
      <c r="DN21" s="502"/>
      <c r="DO21" s="502"/>
      <c r="DW21" s="511"/>
      <c r="DZ21" s="510"/>
      <c r="EA21" s="510"/>
      <c r="EB21" s="510"/>
      <c r="EC21" s="510"/>
      <c r="ED21" s="499" t="str">
        <f>IF(DZ21="","","－")</f>
        <v/>
      </c>
      <c r="EE21" s="499"/>
      <c r="EF21" s="500"/>
      <c r="EG21" s="500"/>
      <c r="EH21" s="500"/>
      <c r="EI21" s="500"/>
      <c r="EL21" s="505"/>
      <c r="ET21" s="143"/>
    </row>
    <row r="22" spans="1:150" s="151" customFormat="1" ht="13.5" hidden="1" customHeight="1">
      <c r="A22" s="150"/>
      <c r="D22" s="152"/>
      <c r="AM22" s="511"/>
      <c r="BV22" s="148"/>
      <c r="BW22" s="148"/>
      <c r="BX22" s="148"/>
      <c r="BY22" s="498" t="str">
        <f>IF(BV23="","","PK")</f>
        <v/>
      </c>
      <c r="BZ22" s="498"/>
      <c r="CA22" s="498"/>
      <c r="CB22" s="498"/>
      <c r="CC22" s="149"/>
      <c r="CD22" s="149"/>
      <c r="CE22" s="149"/>
      <c r="DI22" s="282"/>
      <c r="DJ22" s="282"/>
      <c r="DK22" s="505"/>
      <c r="DL22" s="282"/>
      <c r="ET22" s="148"/>
    </row>
    <row r="23" spans="1:150" s="73" customFormat="1" ht="13.5" customHeight="1">
      <c r="A23" s="142"/>
      <c r="D23" s="137"/>
      <c r="AM23" s="511"/>
      <c r="BV23" s="496"/>
      <c r="BW23" s="496"/>
      <c r="BX23" s="496"/>
      <c r="BY23" s="496"/>
      <c r="BZ23" s="499" t="str">
        <f>IF(BV23="","","－")</f>
        <v/>
      </c>
      <c r="CA23" s="499"/>
      <c r="CB23" s="497"/>
      <c r="CC23" s="497"/>
      <c r="CD23" s="497"/>
      <c r="CE23" s="497"/>
      <c r="DI23" s="276"/>
      <c r="DJ23" s="276"/>
      <c r="DK23" s="505"/>
      <c r="DL23" s="276"/>
      <c r="DS23" s="414" t="str">
        <f>IF(AI26=AO26,"",IF(AI26&gt;AO26,BJ28,N28))</f>
        <v/>
      </c>
      <c r="DT23" s="414"/>
      <c r="DU23" s="414"/>
      <c r="DV23" s="414"/>
      <c r="DW23" s="414"/>
      <c r="DX23" s="414"/>
      <c r="DY23" s="414"/>
      <c r="DZ23" s="414"/>
      <c r="EA23" s="414"/>
      <c r="EB23" s="414"/>
      <c r="EG23" s="414" t="str">
        <f>IF(DF26=DL26,"",IF(DF26&gt;DL26,ED28,CN28))</f>
        <v/>
      </c>
      <c r="EH23" s="414"/>
      <c r="EI23" s="414"/>
      <c r="EJ23" s="414"/>
      <c r="EK23" s="414"/>
      <c r="EL23" s="414"/>
      <c r="EM23" s="414"/>
      <c r="EN23" s="414"/>
      <c r="EO23" s="414"/>
      <c r="EP23" s="414"/>
      <c r="ET23" s="143"/>
    </row>
    <row r="24" spans="1:150" s="154" customFormat="1" ht="13.5" customHeight="1">
      <c r="A24" s="153"/>
      <c r="D24" s="155"/>
      <c r="AM24" s="511"/>
      <c r="BY24" s="501" t="str">
        <f>IF(BV23="","","PK")</f>
        <v/>
      </c>
      <c r="BZ24" s="501"/>
      <c r="CA24" s="501"/>
      <c r="CB24" s="501"/>
      <c r="DI24" s="283"/>
      <c r="DJ24" s="283"/>
      <c r="DK24" s="505"/>
      <c r="DL24" s="283"/>
      <c r="ET24" s="156"/>
    </row>
    <row r="25" spans="1:150" s="73" customFormat="1" ht="13.5" customHeight="1">
      <c r="A25" s="142"/>
      <c r="D25" s="137"/>
      <c r="AI25" s="496" t="str">
        <f>IF(AI28="","",SUM(AI28:AL31))</f>
        <v/>
      </c>
      <c r="AJ25" s="496"/>
      <c r="AK25" s="496"/>
      <c r="AL25" s="496"/>
      <c r="AM25" s="511"/>
      <c r="AO25" s="497" t="str">
        <f>IF(AO28="","",SUM(AO28:AO31))</f>
        <v/>
      </c>
      <c r="AP25" s="497"/>
      <c r="AQ25" s="497"/>
      <c r="AR25" s="497"/>
      <c r="DB25" s="276"/>
      <c r="DC25" s="276"/>
      <c r="DD25" s="276"/>
      <c r="DE25" s="276"/>
      <c r="DF25" s="496" t="str">
        <f>IF(DF28="","",SUM(DF28:DI31))</f>
        <v/>
      </c>
      <c r="DG25" s="496"/>
      <c r="DH25" s="496"/>
      <c r="DI25" s="496"/>
      <c r="DJ25" s="276"/>
      <c r="DK25" s="505"/>
      <c r="DL25" s="497" t="str">
        <f>IF(DL28="","",SUM(DL28:DL31))</f>
        <v/>
      </c>
      <c r="DM25" s="497"/>
      <c r="DN25" s="497"/>
      <c r="DO25" s="497"/>
      <c r="DP25" s="64"/>
      <c r="ET25" s="143"/>
    </row>
    <row r="26" spans="1:150" s="144" customFormat="1" ht="13.5" hidden="1" customHeight="1">
      <c r="A26" s="145"/>
      <c r="D26" s="146"/>
      <c r="AI26" s="519">
        <f>SUM(AI28:AI33)</f>
        <v>0</v>
      </c>
      <c r="AJ26" s="519"/>
      <c r="AK26" s="519"/>
      <c r="AL26" s="519"/>
      <c r="AM26" s="511"/>
      <c r="AO26" s="512">
        <f>SUM(AO28:AO33)</f>
        <v>0</v>
      </c>
      <c r="AP26" s="512"/>
      <c r="AQ26" s="512"/>
      <c r="AR26" s="512"/>
      <c r="DF26" s="519">
        <f>SUM(DF28:DF33)</f>
        <v>0</v>
      </c>
      <c r="DG26" s="519"/>
      <c r="DH26" s="519"/>
      <c r="DI26" s="519"/>
      <c r="DJ26" s="274"/>
      <c r="DK26" s="505"/>
      <c r="DL26" s="512">
        <f>SUM(DL28:DL33)</f>
        <v>0</v>
      </c>
      <c r="DM26" s="512"/>
      <c r="DN26" s="512"/>
      <c r="DO26" s="512"/>
      <c r="DP26" s="331"/>
      <c r="ET26" s="147"/>
    </row>
    <row r="27" spans="1:150" s="73" customFormat="1" ht="3.75" customHeight="1" thickBot="1">
      <c r="A27" s="142"/>
      <c r="D27" s="13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8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  <c r="BA27" s="507"/>
      <c r="BB27" s="507"/>
      <c r="BC27" s="507"/>
      <c r="BD27" s="507"/>
      <c r="BE27" s="507"/>
      <c r="BF27" s="507"/>
      <c r="BG27" s="507"/>
      <c r="BH27" s="507"/>
      <c r="CS27" s="507"/>
      <c r="CT27" s="507"/>
      <c r="CU27" s="507"/>
      <c r="CV27" s="507"/>
      <c r="CW27" s="507"/>
      <c r="CX27" s="507"/>
      <c r="CY27" s="507"/>
      <c r="CZ27" s="507"/>
      <c r="DA27" s="507"/>
      <c r="DB27" s="507"/>
      <c r="DC27" s="507"/>
      <c r="DD27" s="507"/>
      <c r="DE27" s="507"/>
      <c r="DF27" s="507"/>
      <c r="DG27" s="507"/>
      <c r="DH27" s="507"/>
      <c r="DI27" s="507"/>
      <c r="DJ27" s="508"/>
      <c r="DK27" s="506"/>
      <c r="DL27" s="507"/>
      <c r="DM27" s="507"/>
      <c r="DN27" s="507"/>
      <c r="DO27" s="507"/>
      <c r="DP27" s="507"/>
      <c r="DQ27" s="507"/>
      <c r="DR27" s="507"/>
      <c r="DS27" s="507"/>
      <c r="DT27" s="507"/>
      <c r="DU27" s="507"/>
      <c r="DV27" s="507"/>
      <c r="DW27" s="507"/>
      <c r="DX27" s="507"/>
      <c r="DY27" s="507"/>
      <c r="DZ27" s="507"/>
      <c r="EA27" s="507"/>
      <c r="EB27" s="507"/>
      <c r="ET27" s="143"/>
    </row>
    <row r="28" spans="1:150" s="73" customFormat="1" ht="13.5" customHeight="1" thickTop="1">
      <c r="A28" s="142"/>
      <c r="D28" s="137"/>
      <c r="N28" s="525" t="str">
        <f>IF(N36=T36,"",IF(N36&gt;T36,C38,AF38))</f>
        <v/>
      </c>
      <c r="O28" s="525"/>
      <c r="P28" s="525"/>
      <c r="Q28" s="525"/>
      <c r="R28" s="511"/>
      <c r="AI28" s="510"/>
      <c r="AJ28" s="510"/>
      <c r="AK28" s="510"/>
      <c r="AL28" s="510"/>
      <c r="AM28" s="414" t="s">
        <v>54</v>
      </c>
      <c r="AN28" s="414"/>
      <c r="AO28" s="500"/>
      <c r="AP28" s="500"/>
      <c r="AQ28" s="500"/>
      <c r="AR28" s="500"/>
      <c r="BI28" s="505"/>
      <c r="BJ28" s="502" t="str">
        <f>IF(BD36=BJ36,"",IF(BD36&gt;BJ36,AS38,BU38))</f>
        <v/>
      </c>
      <c r="BK28" s="502"/>
      <c r="BL28" s="502"/>
      <c r="BM28" s="502"/>
      <c r="CN28" s="525" t="str">
        <f>IF(CN36=CT36,"",IF(CN36&gt;CT36,CC38,DE38))</f>
        <v/>
      </c>
      <c r="CO28" s="525"/>
      <c r="CP28" s="525"/>
      <c r="CQ28" s="525"/>
      <c r="CR28" s="511"/>
      <c r="DF28" s="503"/>
      <c r="DG28" s="503"/>
      <c r="DH28" s="503"/>
      <c r="DI28" s="503"/>
      <c r="DJ28" s="509" t="s">
        <v>254</v>
      </c>
      <c r="DK28" s="509"/>
      <c r="DL28" s="504"/>
      <c r="DM28" s="504"/>
      <c r="DN28" s="504"/>
      <c r="DO28" s="504"/>
      <c r="DP28" s="336"/>
      <c r="EC28" s="505"/>
      <c r="ED28" s="502" t="str">
        <f>IF(DX36=ED36,"",IF(DX36&gt;ED36,DM38,EO38))</f>
        <v/>
      </c>
      <c r="EE28" s="502"/>
      <c r="EF28" s="502"/>
      <c r="EG28" s="502"/>
      <c r="ET28" s="143"/>
    </row>
    <row r="29" spans="1:150" s="73" customFormat="1" ht="13.5" customHeight="1">
      <c r="A29" s="142"/>
      <c r="D29" s="137"/>
      <c r="N29" s="525"/>
      <c r="O29" s="525"/>
      <c r="P29" s="525"/>
      <c r="Q29" s="525"/>
      <c r="R29" s="511"/>
      <c r="AI29" s="510"/>
      <c r="AJ29" s="510"/>
      <c r="AK29" s="510"/>
      <c r="AL29" s="510"/>
      <c r="AM29" s="414" t="s">
        <v>54</v>
      </c>
      <c r="AN29" s="414"/>
      <c r="AO29" s="500"/>
      <c r="AP29" s="500"/>
      <c r="AQ29" s="500"/>
      <c r="AR29" s="500"/>
      <c r="BI29" s="505"/>
      <c r="BJ29" s="502"/>
      <c r="BK29" s="502"/>
      <c r="BL29" s="502"/>
      <c r="BM29" s="502"/>
      <c r="CN29" s="525"/>
      <c r="CO29" s="525"/>
      <c r="CP29" s="525"/>
      <c r="CQ29" s="525"/>
      <c r="CR29" s="511"/>
      <c r="DF29" s="510"/>
      <c r="DG29" s="510"/>
      <c r="DH29" s="510"/>
      <c r="DI29" s="510"/>
      <c r="DJ29" s="414" t="s">
        <v>54</v>
      </c>
      <c r="DK29" s="414"/>
      <c r="DL29" s="500"/>
      <c r="DM29" s="500"/>
      <c r="DN29" s="500"/>
      <c r="DO29" s="500"/>
      <c r="DP29" s="64"/>
      <c r="EC29" s="505"/>
      <c r="ED29" s="502"/>
      <c r="EE29" s="502"/>
      <c r="EF29" s="502"/>
      <c r="EG29" s="502"/>
      <c r="ET29" s="143"/>
    </row>
    <row r="30" spans="1:150" s="73" customFormat="1" ht="13.5" customHeight="1">
      <c r="A30" s="142"/>
      <c r="D30" s="137"/>
      <c r="N30" s="525"/>
      <c r="O30" s="525"/>
      <c r="P30" s="525"/>
      <c r="Q30" s="525"/>
      <c r="R30" s="511"/>
      <c r="AI30" s="510"/>
      <c r="AJ30" s="510"/>
      <c r="AK30" s="510"/>
      <c r="AL30" s="510"/>
      <c r="AM30" s="499" t="str">
        <f>IF(AI30="","","－")</f>
        <v/>
      </c>
      <c r="AN30" s="499"/>
      <c r="AO30" s="500"/>
      <c r="AP30" s="500"/>
      <c r="AQ30" s="500"/>
      <c r="AR30" s="500"/>
      <c r="BI30" s="505"/>
      <c r="BJ30" s="502"/>
      <c r="BK30" s="502"/>
      <c r="BL30" s="502"/>
      <c r="BM30" s="502"/>
      <c r="CN30" s="525"/>
      <c r="CO30" s="525"/>
      <c r="CP30" s="525"/>
      <c r="CQ30" s="525"/>
      <c r="CR30" s="511"/>
      <c r="DF30" s="510"/>
      <c r="DG30" s="510"/>
      <c r="DH30" s="510"/>
      <c r="DI30" s="510"/>
      <c r="DJ30" s="499" t="str">
        <f>IF(DF30="","","－")</f>
        <v/>
      </c>
      <c r="DK30" s="499"/>
      <c r="DL30" s="500"/>
      <c r="DM30" s="500"/>
      <c r="DN30" s="500"/>
      <c r="DO30" s="500"/>
      <c r="DP30" s="64"/>
      <c r="EC30" s="505"/>
      <c r="ED30" s="502"/>
      <c r="EE30" s="502"/>
      <c r="EF30" s="502"/>
      <c r="EG30" s="502"/>
      <c r="ET30" s="143"/>
    </row>
    <row r="31" spans="1:150" s="73" customFormat="1" ht="13.5" customHeight="1">
      <c r="A31" s="142"/>
      <c r="D31" s="137"/>
      <c r="N31" s="525"/>
      <c r="O31" s="525"/>
      <c r="P31" s="525"/>
      <c r="Q31" s="525"/>
      <c r="R31" s="511"/>
      <c r="AI31" s="510"/>
      <c r="AJ31" s="510"/>
      <c r="AK31" s="510"/>
      <c r="AL31" s="510"/>
      <c r="AM31" s="499" t="str">
        <f>IF(AI31="","","－")</f>
        <v/>
      </c>
      <c r="AN31" s="499"/>
      <c r="AO31" s="500"/>
      <c r="AP31" s="500"/>
      <c r="AQ31" s="500"/>
      <c r="AR31" s="500"/>
      <c r="BI31" s="505"/>
      <c r="BJ31" s="502"/>
      <c r="BK31" s="502"/>
      <c r="BL31" s="502"/>
      <c r="BM31" s="502"/>
      <c r="CN31" s="525"/>
      <c r="CO31" s="525"/>
      <c r="CP31" s="525"/>
      <c r="CQ31" s="525"/>
      <c r="CR31" s="511"/>
      <c r="DF31" s="510"/>
      <c r="DG31" s="510"/>
      <c r="DH31" s="510"/>
      <c r="DI31" s="510"/>
      <c r="DJ31" s="499" t="str">
        <f>IF(DF31="","","－")</f>
        <v/>
      </c>
      <c r="DK31" s="499"/>
      <c r="DL31" s="500"/>
      <c r="DM31" s="500"/>
      <c r="DN31" s="500"/>
      <c r="DO31" s="500"/>
      <c r="DP31" s="64"/>
      <c r="EC31" s="505"/>
      <c r="ED31" s="502"/>
      <c r="EE31" s="502"/>
      <c r="EF31" s="502"/>
      <c r="EG31" s="502"/>
      <c r="ET31" s="143"/>
    </row>
    <row r="32" spans="1:150" s="151" customFormat="1" ht="13.5" customHeight="1">
      <c r="A32" s="150"/>
      <c r="D32" s="152"/>
      <c r="N32" s="525"/>
      <c r="O32" s="525"/>
      <c r="P32" s="525"/>
      <c r="Q32" s="525"/>
      <c r="R32" s="511"/>
      <c r="AI32" s="148"/>
      <c r="AJ32" s="148"/>
      <c r="AK32" s="148"/>
      <c r="AL32" s="498" t="str">
        <f>IF(AI33="","","PK")</f>
        <v/>
      </c>
      <c r="AM32" s="498"/>
      <c r="AN32" s="498"/>
      <c r="AO32" s="498"/>
      <c r="AP32" s="149"/>
      <c r="AQ32" s="149"/>
      <c r="AR32" s="149"/>
      <c r="BI32" s="505"/>
      <c r="BJ32" s="502"/>
      <c r="BK32" s="502"/>
      <c r="BL32" s="502"/>
      <c r="BM32" s="502"/>
      <c r="CN32" s="525"/>
      <c r="CO32" s="525"/>
      <c r="CP32" s="525"/>
      <c r="CQ32" s="525"/>
      <c r="CR32" s="511"/>
      <c r="DF32" s="148"/>
      <c r="DG32" s="148"/>
      <c r="DH32" s="148"/>
      <c r="DI32" s="498" t="str">
        <f>IF(DF33="","","PK")</f>
        <v/>
      </c>
      <c r="DJ32" s="498"/>
      <c r="DK32" s="498"/>
      <c r="DL32" s="498"/>
      <c r="DM32" s="149"/>
      <c r="DN32" s="149"/>
      <c r="DO32" s="149"/>
      <c r="DP32" s="64"/>
      <c r="EC32" s="505"/>
      <c r="ED32" s="502"/>
      <c r="EE32" s="502"/>
      <c r="EF32" s="502"/>
      <c r="EG32" s="502"/>
      <c r="ET32" s="148"/>
    </row>
    <row r="33" spans="1:150" s="73" customFormat="1" ht="13.5" customHeight="1">
      <c r="A33" s="142"/>
      <c r="D33" s="137"/>
      <c r="N33" s="525"/>
      <c r="O33" s="525"/>
      <c r="P33" s="525"/>
      <c r="Q33" s="525"/>
      <c r="R33" s="511"/>
      <c r="AI33" s="510"/>
      <c r="AJ33" s="510"/>
      <c r="AK33" s="510"/>
      <c r="AL33" s="510"/>
      <c r="AM33" s="499" t="str">
        <f>IF(AI33="","","－")</f>
        <v/>
      </c>
      <c r="AN33" s="499"/>
      <c r="AO33" s="500"/>
      <c r="AP33" s="500"/>
      <c r="AQ33" s="500"/>
      <c r="AR33" s="500"/>
      <c r="BI33" s="505"/>
      <c r="BJ33" s="502"/>
      <c r="BK33" s="502"/>
      <c r="BL33" s="502"/>
      <c r="BM33" s="502"/>
      <c r="CN33" s="525"/>
      <c r="CO33" s="525"/>
      <c r="CP33" s="525"/>
      <c r="CQ33" s="525"/>
      <c r="CR33" s="511"/>
      <c r="DF33" s="510"/>
      <c r="DG33" s="510"/>
      <c r="DH33" s="510"/>
      <c r="DI33" s="510"/>
      <c r="DJ33" s="499" t="str">
        <f>IF(DF33="","","－")</f>
        <v/>
      </c>
      <c r="DK33" s="499"/>
      <c r="DL33" s="500"/>
      <c r="DM33" s="500"/>
      <c r="DN33" s="500"/>
      <c r="DO33" s="500"/>
      <c r="DP33" s="64"/>
      <c r="EC33" s="505"/>
      <c r="ED33" s="502"/>
      <c r="EE33" s="502"/>
      <c r="EF33" s="502"/>
      <c r="EG33" s="502"/>
      <c r="ET33" s="143"/>
    </row>
    <row r="34" spans="1:150" s="154" customFormat="1" ht="13.5" customHeight="1">
      <c r="A34" s="153"/>
      <c r="D34" s="155"/>
      <c r="R34" s="511"/>
      <c r="AL34" s="501" t="str">
        <f>IF(AI33="","","PK")</f>
        <v/>
      </c>
      <c r="AM34" s="501"/>
      <c r="AN34" s="501"/>
      <c r="AO34" s="501"/>
      <c r="BI34" s="505"/>
      <c r="CR34" s="511"/>
      <c r="DF34" s="283"/>
      <c r="DG34" s="283"/>
      <c r="DH34" s="283"/>
      <c r="DI34" s="501" t="str">
        <f>IF(DF33="","","PK")</f>
        <v/>
      </c>
      <c r="DJ34" s="501"/>
      <c r="DK34" s="501"/>
      <c r="DL34" s="501"/>
      <c r="DM34" s="283"/>
      <c r="DN34" s="283"/>
      <c r="DO34" s="283"/>
      <c r="DP34" s="64"/>
      <c r="EC34" s="505"/>
      <c r="ET34" s="156"/>
    </row>
    <row r="35" spans="1:150" s="73" customFormat="1" ht="13.5" customHeight="1">
      <c r="A35" s="142"/>
      <c r="D35" s="137"/>
      <c r="N35" s="496" t="str">
        <f>IF(N38="","",SUM(N38:Q41))</f>
        <v/>
      </c>
      <c r="O35" s="496"/>
      <c r="P35" s="496"/>
      <c r="Q35" s="496"/>
      <c r="R35" s="511"/>
      <c r="T35" s="497" t="str">
        <f>IF(T38="","",SUM(T38:U41))</f>
        <v/>
      </c>
      <c r="U35" s="497"/>
      <c r="V35" s="497"/>
      <c r="W35" s="497"/>
      <c r="BD35" s="496" t="str">
        <f>IF(BD38="","",SUM(BD38:BG41))</f>
        <v/>
      </c>
      <c r="BE35" s="496"/>
      <c r="BF35" s="496"/>
      <c r="BG35" s="496"/>
      <c r="BI35" s="505"/>
      <c r="BJ35" s="497" t="str">
        <f>IF(BJ38="","",SUM(BJ38:BK41))</f>
        <v/>
      </c>
      <c r="BK35" s="497"/>
      <c r="BL35" s="497"/>
      <c r="BM35" s="497"/>
      <c r="CN35" s="496" t="str">
        <f>IF(CN38="","",SUM(CN38:CQ41))</f>
        <v/>
      </c>
      <c r="CO35" s="496"/>
      <c r="CP35" s="496"/>
      <c r="CQ35" s="496"/>
      <c r="CR35" s="511"/>
      <c r="CT35" s="497" t="str">
        <f>IF(CT38="","",SUM(CT38:CU41))</f>
        <v/>
      </c>
      <c r="CU35" s="497"/>
      <c r="CV35" s="497"/>
      <c r="CW35" s="497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64"/>
      <c r="DQ35" s="276"/>
      <c r="DX35" s="496" t="str">
        <f>IF(DX38="","",SUM(DX38:EA41))</f>
        <v/>
      </c>
      <c r="DY35" s="496"/>
      <c r="DZ35" s="496"/>
      <c r="EA35" s="496"/>
      <c r="EC35" s="505"/>
      <c r="ED35" s="497" t="str">
        <f>IF(ED38="","",SUM(ED38:EE41))</f>
        <v/>
      </c>
      <c r="EE35" s="497"/>
      <c r="EF35" s="497"/>
      <c r="EG35" s="497"/>
      <c r="ET35" s="143"/>
    </row>
    <row r="36" spans="1:150" s="144" customFormat="1" ht="13.5" hidden="1" customHeight="1">
      <c r="A36" s="145"/>
      <c r="D36" s="146"/>
      <c r="N36" s="519">
        <f>SUM(N38:Q43)</f>
        <v>0</v>
      </c>
      <c r="O36" s="519"/>
      <c r="P36" s="519"/>
      <c r="Q36" s="519"/>
      <c r="R36" s="511"/>
      <c r="T36" s="512">
        <f>SUM(T38:U43)</f>
        <v>0</v>
      </c>
      <c r="U36" s="512"/>
      <c r="V36" s="512"/>
      <c r="W36" s="512"/>
      <c r="BD36" s="519">
        <f>SUM(BD38:BG43)</f>
        <v>0</v>
      </c>
      <c r="BE36" s="519"/>
      <c r="BF36" s="519"/>
      <c r="BG36" s="519"/>
      <c r="BI36" s="505"/>
      <c r="BJ36" s="512">
        <f>SUM(BJ38:BK43)</f>
        <v>0</v>
      </c>
      <c r="BK36" s="512"/>
      <c r="BL36" s="512"/>
      <c r="BM36" s="512"/>
      <c r="CN36" s="519">
        <f>SUM(CN38:CQ43)</f>
        <v>0</v>
      </c>
      <c r="CO36" s="519"/>
      <c r="CP36" s="519"/>
      <c r="CQ36" s="519"/>
      <c r="CR36" s="511"/>
      <c r="CT36" s="512">
        <f>SUM(CT38:CU43)</f>
        <v>0</v>
      </c>
      <c r="CU36" s="512"/>
      <c r="CV36" s="512"/>
      <c r="CW36" s="512"/>
      <c r="DX36" s="519">
        <f>SUM(DX38:EA43)</f>
        <v>0</v>
      </c>
      <c r="DY36" s="519"/>
      <c r="DZ36" s="519"/>
      <c r="EA36" s="519"/>
      <c r="EC36" s="505"/>
      <c r="ED36" s="512">
        <f>SUM(ED38:EE43)</f>
        <v>0</v>
      </c>
      <c r="EE36" s="512"/>
      <c r="EF36" s="512"/>
      <c r="EG36" s="512"/>
      <c r="ET36" s="147"/>
    </row>
    <row r="37" spans="1:150" s="73" customFormat="1" ht="3.75" customHeight="1" thickBot="1">
      <c r="A37" s="142"/>
      <c r="D37" s="13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8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X37" s="507"/>
      <c r="AY37" s="507"/>
      <c r="AZ37" s="507"/>
      <c r="BA37" s="507"/>
      <c r="BB37" s="507"/>
      <c r="BC37" s="507"/>
      <c r="BD37" s="507"/>
      <c r="BE37" s="507"/>
      <c r="BF37" s="507"/>
      <c r="BG37" s="507"/>
      <c r="BH37" s="507"/>
      <c r="BI37" s="506"/>
      <c r="BJ37" s="507"/>
      <c r="BK37" s="507"/>
      <c r="BL37" s="507"/>
      <c r="BM37" s="507"/>
      <c r="BN37" s="507"/>
      <c r="BO37" s="507"/>
      <c r="BP37" s="507"/>
      <c r="BQ37" s="507"/>
      <c r="BR37" s="507"/>
      <c r="BS37" s="507"/>
      <c r="CH37" s="507"/>
      <c r="CI37" s="507"/>
      <c r="CJ37" s="507"/>
      <c r="CK37" s="507"/>
      <c r="CL37" s="507"/>
      <c r="CM37" s="507"/>
      <c r="CN37" s="507"/>
      <c r="CO37" s="507"/>
      <c r="CP37" s="507"/>
      <c r="CQ37" s="507"/>
      <c r="CR37" s="508"/>
      <c r="CS37" s="507"/>
      <c r="CT37" s="507"/>
      <c r="CU37" s="507"/>
      <c r="CV37" s="507"/>
      <c r="CW37" s="507"/>
      <c r="CX37" s="507"/>
      <c r="CY37" s="507"/>
      <c r="CZ37" s="507"/>
      <c r="DA37" s="507"/>
      <c r="DB37" s="507"/>
      <c r="DC37" s="507"/>
      <c r="DQ37" s="64"/>
      <c r="DR37" s="507"/>
      <c r="DS37" s="507"/>
      <c r="DT37" s="507"/>
      <c r="DU37" s="507"/>
      <c r="DV37" s="507"/>
      <c r="DW37" s="507"/>
      <c r="DX37" s="507"/>
      <c r="DY37" s="507"/>
      <c r="DZ37" s="507"/>
      <c r="EA37" s="507"/>
      <c r="EB37" s="508"/>
      <c r="EC37" s="506"/>
      <c r="ED37" s="507"/>
      <c r="EE37" s="507"/>
      <c r="EF37" s="507"/>
      <c r="EG37" s="507"/>
      <c r="EH37" s="507"/>
      <c r="EI37" s="507"/>
      <c r="EJ37" s="507"/>
      <c r="EK37" s="507"/>
      <c r="EL37" s="507"/>
      <c r="EM37" s="507"/>
      <c r="ET37" s="143"/>
    </row>
    <row r="38" spans="1:150" s="73" customFormat="1" ht="13.5" customHeight="1" thickTop="1">
      <c r="A38" s="142"/>
      <c r="C38" s="525" t="str">
        <f>IF(C46=I46,"",IF(C46&gt;I46,B66,N48))</f>
        <v/>
      </c>
      <c r="D38" s="525"/>
      <c r="E38" s="525"/>
      <c r="F38" s="525"/>
      <c r="G38" s="511"/>
      <c r="N38" s="510"/>
      <c r="O38" s="510"/>
      <c r="P38" s="510"/>
      <c r="Q38" s="510"/>
      <c r="R38" s="414" t="s">
        <v>54</v>
      </c>
      <c r="S38" s="414"/>
      <c r="T38" s="500"/>
      <c r="U38" s="500"/>
      <c r="V38" s="500"/>
      <c r="W38" s="500"/>
      <c r="AE38" s="505"/>
      <c r="AF38" s="502" t="str">
        <f>IF(Z46=AF46,"",IF(Z46&gt;AF46,T48,AL48))</f>
        <v/>
      </c>
      <c r="AG38" s="502"/>
      <c r="AH38" s="502"/>
      <c r="AI38" s="502"/>
      <c r="AS38" s="525" t="str">
        <f>IF(AS46=AY46,"",IF(AS46&gt;AY46,AR66,BD48))</f>
        <v/>
      </c>
      <c r="AT38" s="525"/>
      <c r="AU38" s="525"/>
      <c r="AV38" s="525"/>
      <c r="AW38" s="511"/>
      <c r="BD38" s="510"/>
      <c r="BE38" s="510"/>
      <c r="BF38" s="510"/>
      <c r="BG38" s="510"/>
      <c r="BH38" s="414" t="s">
        <v>54</v>
      </c>
      <c r="BI38" s="414"/>
      <c r="BJ38" s="500"/>
      <c r="BK38" s="500"/>
      <c r="BL38" s="500"/>
      <c r="BM38" s="500"/>
      <c r="BT38" s="505"/>
      <c r="BU38" s="502" t="str">
        <f>IF(BO46=BU46,"",IF(BO46&gt;BU46,BJ48,BV66))</f>
        <v/>
      </c>
      <c r="BV38" s="502"/>
      <c r="BW38" s="502"/>
      <c r="BX38" s="502"/>
      <c r="CC38" s="525" t="str">
        <f>IF(CC46=CI46,"",IF(CC46&gt;CI46,CB66,CN48))</f>
        <v/>
      </c>
      <c r="CD38" s="525"/>
      <c r="CE38" s="525"/>
      <c r="CF38" s="525"/>
      <c r="CG38" s="511"/>
      <c r="CN38" s="510"/>
      <c r="CO38" s="510"/>
      <c r="CP38" s="510"/>
      <c r="CQ38" s="510"/>
      <c r="CR38" s="414" t="s">
        <v>54</v>
      </c>
      <c r="CS38" s="414"/>
      <c r="CT38" s="500"/>
      <c r="CU38" s="500"/>
      <c r="CV38" s="500"/>
      <c r="CW38" s="500"/>
      <c r="DD38" s="505"/>
      <c r="DE38" s="502" t="str">
        <f>IF(CY46=DE46,"",IF(CY46&gt;DE46,CT48,DF66))</f>
        <v/>
      </c>
      <c r="DF38" s="502"/>
      <c r="DG38" s="502"/>
      <c r="DH38" s="502"/>
      <c r="DL38" s="276"/>
      <c r="DM38" s="525" t="str">
        <f>IF(DM46=DS46,"",IF(DM46&gt;DS46,DL66,DX48))</f>
        <v/>
      </c>
      <c r="DN38" s="525"/>
      <c r="DO38" s="525"/>
      <c r="DP38" s="525"/>
      <c r="DQ38" s="511"/>
      <c r="DR38" s="327"/>
      <c r="DS38" s="328"/>
      <c r="DT38" s="328"/>
      <c r="DU38" s="328"/>
      <c r="DV38" s="328"/>
      <c r="DW38" s="328"/>
      <c r="DX38" s="503"/>
      <c r="DY38" s="503"/>
      <c r="DZ38" s="503"/>
      <c r="EA38" s="503"/>
      <c r="EB38" s="509" t="s">
        <v>54</v>
      </c>
      <c r="EC38" s="509"/>
      <c r="ED38" s="504"/>
      <c r="EE38" s="504"/>
      <c r="EF38" s="504"/>
      <c r="EG38" s="504"/>
      <c r="EH38" s="328"/>
      <c r="EI38" s="328"/>
      <c r="EJ38" s="328"/>
      <c r="EK38" s="328"/>
      <c r="EL38" s="328"/>
      <c r="EM38" s="329"/>
      <c r="EN38" s="505"/>
      <c r="EO38" s="502" t="str">
        <f>IF(EI46=EO46,"",IF(EI46&gt;EO46,ED48,EP66))</f>
        <v/>
      </c>
      <c r="EP38" s="502"/>
      <c r="EQ38" s="502"/>
      <c r="ER38" s="502"/>
      <c r="ES38" s="276"/>
      <c r="ET38" s="143"/>
    </row>
    <row r="39" spans="1:150" s="73" customFormat="1" ht="13.5" customHeight="1">
      <c r="A39" s="142"/>
      <c r="C39" s="525"/>
      <c r="D39" s="525"/>
      <c r="E39" s="525"/>
      <c r="F39" s="525"/>
      <c r="G39" s="511"/>
      <c r="N39" s="510"/>
      <c r="O39" s="510"/>
      <c r="P39" s="510"/>
      <c r="Q39" s="510"/>
      <c r="R39" s="414" t="s">
        <v>54</v>
      </c>
      <c r="S39" s="414"/>
      <c r="T39" s="500"/>
      <c r="U39" s="500"/>
      <c r="V39" s="500"/>
      <c r="W39" s="500"/>
      <c r="AE39" s="505"/>
      <c r="AF39" s="502"/>
      <c r="AG39" s="502"/>
      <c r="AH39" s="502"/>
      <c r="AI39" s="502"/>
      <c r="AS39" s="525"/>
      <c r="AT39" s="525"/>
      <c r="AU39" s="525"/>
      <c r="AV39" s="525"/>
      <c r="AW39" s="511"/>
      <c r="BD39" s="510"/>
      <c r="BE39" s="510"/>
      <c r="BF39" s="510"/>
      <c r="BG39" s="510"/>
      <c r="BH39" s="414" t="s">
        <v>54</v>
      </c>
      <c r="BI39" s="414"/>
      <c r="BJ39" s="500"/>
      <c r="BK39" s="500"/>
      <c r="BL39" s="500"/>
      <c r="BM39" s="500"/>
      <c r="BT39" s="505"/>
      <c r="BU39" s="502"/>
      <c r="BV39" s="502"/>
      <c r="BW39" s="502"/>
      <c r="BX39" s="502"/>
      <c r="CC39" s="525"/>
      <c r="CD39" s="525"/>
      <c r="CE39" s="525"/>
      <c r="CF39" s="525"/>
      <c r="CG39" s="511"/>
      <c r="CN39" s="510"/>
      <c r="CO39" s="510"/>
      <c r="CP39" s="510"/>
      <c r="CQ39" s="510"/>
      <c r="CR39" s="414" t="s">
        <v>54</v>
      </c>
      <c r="CS39" s="414"/>
      <c r="CT39" s="500"/>
      <c r="CU39" s="500"/>
      <c r="CV39" s="500"/>
      <c r="CW39" s="500"/>
      <c r="DD39" s="505"/>
      <c r="DE39" s="502"/>
      <c r="DF39" s="502"/>
      <c r="DG39" s="502"/>
      <c r="DH39" s="502"/>
      <c r="DL39" s="276"/>
      <c r="DM39" s="525"/>
      <c r="DN39" s="525"/>
      <c r="DO39" s="525"/>
      <c r="DP39" s="525"/>
      <c r="DQ39" s="511"/>
      <c r="DR39" s="281"/>
      <c r="DS39" s="276"/>
      <c r="DT39" s="276"/>
      <c r="DU39" s="276"/>
      <c r="DV39" s="276"/>
      <c r="DW39" s="276"/>
      <c r="DX39" s="510"/>
      <c r="DY39" s="510"/>
      <c r="DZ39" s="510"/>
      <c r="EA39" s="510"/>
      <c r="EB39" s="414" t="s">
        <v>54</v>
      </c>
      <c r="EC39" s="414"/>
      <c r="ED39" s="500"/>
      <c r="EE39" s="500"/>
      <c r="EF39" s="500"/>
      <c r="EG39" s="500"/>
      <c r="EH39" s="276"/>
      <c r="EI39" s="276"/>
      <c r="EJ39" s="276"/>
      <c r="EK39" s="276"/>
      <c r="EL39" s="276"/>
      <c r="EM39" s="277"/>
      <c r="EN39" s="505"/>
      <c r="EO39" s="502"/>
      <c r="EP39" s="502"/>
      <c r="EQ39" s="502"/>
      <c r="ER39" s="502"/>
      <c r="ES39" s="276"/>
      <c r="ET39" s="143"/>
    </row>
    <row r="40" spans="1:150" s="73" customFormat="1" ht="13.5" customHeight="1">
      <c r="A40" s="142"/>
      <c r="C40" s="525"/>
      <c r="D40" s="525"/>
      <c r="E40" s="525"/>
      <c r="F40" s="525"/>
      <c r="G40" s="511"/>
      <c r="N40" s="510"/>
      <c r="O40" s="510"/>
      <c r="P40" s="510"/>
      <c r="Q40" s="510"/>
      <c r="R40" s="499" t="str">
        <f>IF(N40="","","－")</f>
        <v/>
      </c>
      <c r="S40" s="499"/>
      <c r="T40" s="500"/>
      <c r="U40" s="500"/>
      <c r="V40" s="500"/>
      <c r="W40" s="500"/>
      <c r="AE40" s="505"/>
      <c r="AF40" s="502"/>
      <c r="AG40" s="502"/>
      <c r="AH40" s="502"/>
      <c r="AI40" s="502"/>
      <c r="AS40" s="525"/>
      <c r="AT40" s="525"/>
      <c r="AU40" s="525"/>
      <c r="AV40" s="525"/>
      <c r="AW40" s="511"/>
      <c r="BD40" s="510"/>
      <c r="BE40" s="510"/>
      <c r="BF40" s="510"/>
      <c r="BG40" s="510"/>
      <c r="BH40" s="499" t="str">
        <f>IF(BD40="","","－")</f>
        <v/>
      </c>
      <c r="BI40" s="499"/>
      <c r="BJ40" s="500"/>
      <c r="BK40" s="500"/>
      <c r="BL40" s="500"/>
      <c r="BM40" s="500"/>
      <c r="BT40" s="505"/>
      <c r="BU40" s="502"/>
      <c r="BV40" s="502"/>
      <c r="BW40" s="502"/>
      <c r="BX40" s="502"/>
      <c r="CC40" s="525"/>
      <c r="CD40" s="525"/>
      <c r="CE40" s="525"/>
      <c r="CF40" s="525"/>
      <c r="CG40" s="511"/>
      <c r="CN40" s="510"/>
      <c r="CO40" s="510"/>
      <c r="CP40" s="510"/>
      <c r="CQ40" s="510"/>
      <c r="CR40" s="499" t="str">
        <f>IF(CN40="","","－")</f>
        <v/>
      </c>
      <c r="CS40" s="499"/>
      <c r="CT40" s="500"/>
      <c r="CU40" s="500"/>
      <c r="CV40" s="500"/>
      <c r="CW40" s="500"/>
      <c r="DD40" s="505"/>
      <c r="DE40" s="502"/>
      <c r="DF40" s="502"/>
      <c r="DG40" s="502"/>
      <c r="DH40" s="502"/>
      <c r="DL40" s="276"/>
      <c r="DM40" s="525"/>
      <c r="DN40" s="525"/>
      <c r="DO40" s="525"/>
      <c r="DP40" s="525"/>
      <c r="DQ40" s="511"/>
      <c r="DR40" s="276"/>
      <c r="DS40" s="276"/>
      <c r="DT40" s="276"/>
      <c r="DU40" s="276"/>
      <c r="DV40" s="276"/>
      <c r="DW40" s="276"/>
      <c r="DX40" s="510"/>
      <c r="DY40" s="510"/>
      <c r="DZ40" s="510"/>
      <c r="EA40" s="510"/>
      <c r="EB40" s="499" t="str">
        <f>IF(DX40="","","－")</f>
        <v/>
      </c>
      <c r="EC40" s="499"/>
      <c r="ED40" s="500"/>
      <c r="EE40" s="500"/>
      <c r="EF40" s="500"/>
      <c r="EG40" s="500"/>
      <c r="EH40" s="276"/>
      <c r="EI40" s="276"/>
      <c r="EJ40" s="276"/>
      <c r="EK40" s="276"/>
      <c r="EL40" s="276"/>
      <c r="EM40" s="276"/>
      <c r="EN40" s="505"/>
      <c r="EO40" s="502"/>
      <c r="EP40" s="502"/>
      <c r="EQ40" s="502"/>
      <c r="ER40" s="502"/>
      <c r="ES40" s="276"/>
      <c r="ET40" s="143"/>
    </row>
    <row r="41" spans="1:150" s="73" customFormat="1" ht="13.5" customHeight="1">
      <c r="A41" s="142"/>
      <c r="C41" s="525"/>
      <c r="D41" s="525"/>
      <c r="E41" s="525"/>
      <c r="F41" s="525"/>
      <c r="G41" s="511"/>
      <c r="N41" s="510"/>
      <c r="O41" s="510"/>
      <c r="P41" s="510"/>
      <c r="Q41" s="510"/>
      <c r="R41" s="499" t="str">
        <f>IF(N41="","","－")</f>
        <v/>
      </c>
      <c r="S41" s="499"/>
      <c r="T41" s="500"/>
      <c r="U41" s="500"/>
      <c r="V41" s="500"/>
      <c r="W41" s="500"/>
      <c r="AE41" s="505"/>
      <c r="AF41" s="502"/>
      <c r="AG41" s="502"/>
      <c r="AH41" s="502"/>
      <c r="AI41" s="502"/>
      <c r="AS41" s="525"/>
      <c r="AT41" s="525"/>
      <c r="AU41" s="525"/>
      <c r="AV41" s="525"/>
      <c r="AW41" s="511"/>
      <c r="BD41" s="510"/>
      <c r="BE41" s="510"/>
      <c r="BF41" s="510"/>
      <c r="BG41" s="510"/>
      <c r="BH41" s="499" t="str">
        <f>IF(BD41="","","－")</f>
        <v/>
      </c>
      <c r="BI41" s="499"/>
      <c r="BJ41" s="500"/>
      <c r="BK41" s="500"/>
      <c r="BL41" s="500"/>
      <c r="BM41" s="500"/>
      <c r="BT41" s="505"/>
      <c r="BU41" s="502"/>
      <c r="BV41" s="502"/>
      <c r="BW41" s="502"/>
      <c r="BX41" s="502"/>
      <c r="CC41" s="525"/>
      <c r="CD41" s="525"/>
      <c r="CE41" s="525"/>
      <c r="CF41" s="525"/>
      <c r="CG41" s="511"/>
      <c r="CN41" s="510"/>
      <c r="CO41" s="510"/>
      <c r="CP41" s="510"/>
      <c r="CQ41" s="510"/>
      <c r="CR41" s="499" t="str">
        <f>IF(CN41="","","－")</f>
        <v/>
      </c>
      <c r="CS41" s="499"/>
      <c r="CT41" s="500"/>
      <c r="CU41" s="500"/>
      <c r="CV41" s="500"/>
      <c r="CW41" s="500"/>
      <c r="DD41" s="505"/>
      <c r="DE41" s="502"/>
      <c r="DF41" s="502"/>
      <c r="DG41" s="502"/>
      <c r="DH41" s="502"/>
      <c r="DL41" s="276"/>
      <c r="DM41" s="525"/>
      <c r="DN41" s="525"/>
      <c r="DO41" s="525"/>
      <c r="DP41" s="525"/>
      <c r="DQ41" s="511"/>
      <c r="DR41" s="276"/>
      <c r="DS41" s="276"/>
      <c r="DT41" s="276"/>
      <c r="DU41" s="276"/>
      <c r="DV41" s="276"/>
      <c r="DW41" s="276"/>
      <c r="DX41" s="510"/>
      <c r="DY41" s="510"/>
      <c r="DZ41" s="510"/>
      <c r="EA41" s="510"/>
      <c r="EB41" s="499" t="str">
        <f>IF(DX41="","","－")</f>
        <v/>
      </c>
      <c r="EC41" s="499"/>
      <c r="ED41" s="500"/>
      <c r="EE41" s="500"/>
      <c r="EF41" s="500"/>
      <c r="EG41" s="500"/>
      <c r="EH41" s="276"/>
      <c r="EI41" s="276"/>
      <c r="EJ41" s="276"/>
      <c r="EK41" s="276"/>
      <c r="EL41" s="276"/>
      <c r="EM41" s="276"/>
      <c r="EN41" s="505"/>
      <c r="EO41" s="502"/>
      <c r="EP41" s="502"/>
      <c r="EQ41" s="502"/>
      <c r="ER41" s="502"/>
      <c r="ES41" s="276"/>
      <c r="ET41" s="143"/>
    </row>
    <row r="42" spans="1:150" s="151" customFormat="1" ht="13.5" customHeight="1">
      <c r="A42" s="150"/>
      <c r="C42" s="525"/>
      <c r="D42" s="525"/>
      <c r="E42" s="525"/>
      <c r="F42" s="525"/>
      <c r="G42" s="511"/>
      <c r="N42" s="148"/>
      <c r="O42" s="148"/>
      <c r="P42" s="148"/>
      <c r="Q42" s="498" t="str">
        <f>IF(N43="","","PK")</f>
        <v/>
      </c>
      <c r="R42" s="498"/>
      <c r="S42" s="498"/>
      <c r="T42" s="498"/>
      <c r="U42" s="149"/>
      <c r="V42" s="149"/>
      <c r="W42" s="149"/>
      <c r="AE42" s="505"/>
      <c r="AF42" s="502"/>
      <c r="AG42" s="502"/>
      <c r="AH42" s="502"/>
      <c r="AI42" s="502"/>
      <c r="AS42" s="525"/>
      <c r="AT42" s="525"/>
      <c r="AU42" s="525"/>
      <c r="AV42" s="525"/>
      <c r="AW42" s="511"/>
      <c r="BD42" s="148"/>
      <c r="BE42" s="148"/>
      <c r="BF42" s="148"/>
      <c r="BG42" s="498" t="str">
        <f>IF(BD43="","","PK")</f>
        <v/>
      </c>
      <c r="BH42" s="498"/>
      <c r="BI42" s="498"/>
      <c r="BJ42" s="498"/>
      <c r="BK42" s="149"/>
      <c r="BL42" s="149"/>
      <c r="BM42" s="149"/>
      <c r="BT42" s="505"/>
      <c r="BU42" s="502"/>
      <c r="BV42" s="502"/>
      <c r="BW42" s="502"/>
      <c r="BX42" s="502"/>
      <c r="CC42" s="525"/>
      <c r="CD42" s="525"/>
      <c r="CE42" s="525"/>
      <c r="CF42" s="525"/>
      <c r="CG42" s="511"/>
      <c r="CN42" s="148"/>
      <c r="CO42" s="148"/>
      <c r="CP42" s="148"/>
      <c r="CQ42" s="498" t="str">
        <f>IF(CN43="","","PK")</f>
        <v/>
      </c>
      <c r="CR42" s="498"/>
      <c r="CS42" s="498"/>
      <c r="CT42" s="498"/>
      <c r="CU42" s="149"/>
      <c r="CV42" s="149"/>
      <c r="CW42" s="149"/>
      <c r="DD42" s="505"/>
      <c r="DE42" s="502"/>
      <c r="DF42" s="502"/>
      <c r="DG42" s="502"/>
      <c r="DH42" s="502"/>
      <c r="DL42" s="282"/>
      <c r="DM42" s="525"/>
      <c r="DN42" s="525"/>
      <c r="DO42" s="525"/>
      <c r="DP42" s="525"/>
      <c r="DQ42" s="511"/>
      <c r="DR42" s="282"/>
      <c r="DS42" s="282"/>
      <c r="DT42" s="282"/>
      <c r="DU42" s="282"/>
      <c r="DV42" s="282"/>
      <c r="DW42" s="282"/>
      <c r="DX42" s="148"/>
      <c r="DY42" s="148"/>
      <c r="DZ42" s="148"/>
      <c r="EA42" s="498" t="str">
        <f>IF(DX43="","","PK")</f>
        <v/>
      </c>
      <c r="EB42" s="498"/>
      <c r="EC42" s="498"/>
      <c r="ED42" s="498"/>
      <c r="EE42" s="149"/>
      <c r="EF42" s="149"/>
      <c r="EG42" s="149"/>
      <c r="EH42" s="282"/>
      <c r="EI42" s="282"/>
      <c r="EJ42" s="282"/>
      <c r="EK42" s="282"/>
      <c r="EL42" s="282"/>
      <c r="EM42" s="282"/>
      <c r="EN42" s="505"/>
      <c r="EO42" s="502"/>
      <c r="EP42" s="502"/>
      <c r="EQ42" s="502"/>
      <c r="ER42" s="502"/>
      <c r="ES42" s="282"/>
      <c r="ET42" s="148"/>
    </row>
    <row r="43" spans="1:150" s="73" customFormat="1" ht="13.5" customHeight="1">
      <c r="A43" s="142"/>
      <c r="C43" s="525"/>
      <c r="D43" s="525"/>
      <c r="E43" s="525"/>
      <c r="F43" s="525"/>
      <c r="G43" s="511"/>
      <c r="N43" s="510"/>
      <c r="O43" s="510"/>
      <c r="P43" s="510"/>
      <c r="Q43" s="510"/>
      <c r="R43" s="499" t="str">
        <f>IF(N43="","","－")</f>
        <v/>
      </c>
      <c r="S43" s="499"/>
      <c r="T43" s="500"/>
      <c r="U43" s="500"/>
      <c r="V43" s="500"/>
      <c r="W43" s="500"/>
      <c r="AE43" s="505"/>
      <c r="AF43" s="502"/>
      <c r="AG43" s="502"/>
      <c r="AH43" s="502"/>
      <c r="AI43" s="502"/>
      <c r="AS43" s="525"/>
      <c r="AT43" s="525"/>
      <c r="AU43" s="525"/>
      <c r="AV43" s="525"/>
      <c r="AW43" s="511"/>
      <c r="BD43" s="510"/>
      <c r="BE43" s="510"/>
      <c r="BF43" s="510"/>
      <c r="BG43" s="510"/>
      <c r="BH43" s="499" t="str">
        <f>IF(BD43="","","－")</f>
        <v/>
      </c>
      <c r="BI43" s="499"/>
      <c r="BJ43" s="500"/>
      <c r="BK43" s="500"/>
      <c r="BL43" s="500"/>
      <c r="BM43" s="500"/>
      <c r="BT43" s="505"/>
      <c r="BU43" s="502"/>
      <c r="BV43" s="502"/>
      <c r="BW43" s="502"/>
      <c r="BX43" s="502"/>
      <c r="CC43" s="525"/>
      <c r="CD43" s="525"/>
      <c r="CE43" s="525"/>
      <c r="CF43" s="525"/>
      <c r="CG43" s="511"/>
      <c r="CN43" s="510"/>
      <c r="CO43" s="510"/>
      <c r="CP43" s="510"/>
      <c r="CQ43" s="510"/>
      <c r="CR43" s="499" t="str">
        <f>IF(CN43="","","－")</f>
        <v/>
      </c>
      <c r="CS43" s="499"/>
      <c r="CT43" s="500"/>
      <c r="CU43" s="500"/>
      <c r="CV43" s="500"/>
      <c r="CW43" s="500"/>
      <c r="DD43" s="505"/>
      <c r="DE43" s="502"/>
      <c r="DF43" s="502"/>
      <c r="DG43" s="502"/>
      <c r="DH43" s="502"/>
      <c r="DL43" s="276"/>
      <c r="DM43" s="525"/>
      <c r="DN43" s="525"/>
      <c r="DO43" s="525"/>
      <c r="DP43" s="525"/>
      <c r="DQ43" s="511"/>
      <c r="DR43" s="276"/>
      <c r="DS43" s="276"/>
      <c r="DT43" s="276"/>
      <c r="DU43" s="276"/>
      <c r="DV43" s="276"/>
      <c r="DW43" s="276"/>
      <c r="DX43" s="510"/>
      <c r="DY43" s="510"/>
      <c r="DZ43" s="510"/>
      <c r="EA43" s="510"/>
      <c r="EB43" s="499" t="str">
        <f>IF(DX43="","","－")</f>
        <v/>
      </c>
      <c r="EC43" s="499"/>
      <c r="ED43" s="500"/>
      <c r="EE43" s="500"/>
      <c r="EF43" s="500"/>
      <c r="EG43" s="500"/>
      <c r="EH43" s="276"/>
      <c r="EI43" s="276"/>
      <c r="EJ43" s="276"/>
      <c r="EK43" s="276"/>
      <c r="EL43" s="276"/>
      <c r="EM43" s="276"/>
      <c r="EN43" s="505"/>
      <c r="EO43" s="502"/>
      <c r="EP43" s="502"/>
      <c r="EQ43" s="502"/>
      <c r="ER43" s="502"/>
      <c r="ES43" s="276"/>
      <c r="ET43" s="143"/>
    </row>
    <row r="44" spans="1:150" s="154" customFormat="1" ht="13.5" customHeight="1">
      <c r="A44" s="153"/>
      <c r="D44" s="155"/>
      <c r="G44" s="511"/>
      <c r="Q44" s="501" t="str">
        <f>IF(N43="","","PK")</f>
        <v/>
      </c>
      <c r="R44" s="501"/>
      <c r="S44" s="501"/>
      <c r="T44" s="501"/>
      <c r="AE44" s="505"/>
      <c r="AW44" s="511"/>
      <c r="BG44" s="501" t="str">
        <f>IF(BD43="","","PK")</f>
        <v/>
      </c>
      <c r="BH44" s="501"/>
      <c r="BI44" s="501"/>
      <c r="BJ44" s="501"/>
      <c r="BT44" s="505"/>
      <c r="CG44" s="511"/>
      <c r="CQ44" s="501" t="str">
        <f>IF(CN43="","","PK")</f>
        <v/>
      </c>
      <c r="CR44" s="501"/>
      <c r="CS44" s="501"/>
      <c r="CT44" s="501"/>
      <c r="DD44" s="505"/>
      <c r="DL44" s="283"/>
      <c r="DM44" s="283"/>
      <c r="DN44" s="283"/>
      <c r="DO44" s="283"/>
      <c r="DP44" s="283"/>
      <c r="DQ44" s="511"/>
      <c r="DR44" s="283"/>
      <c r="DS44" s="283"/>
      <c r="DT44" s="283"/>
      <c r="DU44" s="283"/>
      <c r="DV44" s="283"/>
      <c r="DW44" s="283"/>
      <c r="DX44" s="283"/>
      <c r="DY44" s="283"/>
      <c r="DZ44" s="283"/>
      <c r="EA44" s="501" t="str">
        <f>IF(DX43="","","PK")</f>
        <v/>
      </c>
      <c r="EB44" s="501"/>
      <c r="EC44" s="501"/>
      <c r="ED44" s="501"/>
      <c r="EE44" s="283"/>
      <c r="EF44" s="283"/>
      <c r="EG44" s="283"/>
      <c r="EH44" s="283"/>
      <c r="EI44" s="283"/>
      <c r="EJ44" s="283"/>
      <c r="EK44" s="283"/>
      <c r="EL44" s="283"/>
      <c r="EM44" s="283"/>
      <c r="EN44" s="505"/>
      <c r="EO44" s="283"/>
      <c r="EP44" s="283"/>
      <c r="EQ44" s="283"/>
      <c r="ER44" s="283"/>
      <c r="ES44" s="283"/>
      <c r="ET44" s="156"/>
    </row>
    <row r="45" spans="1:150" s="73" customFormat="1" ht="13.5" customHeight="1">
      <c r="A45" s="142"/>
      <c r="C45" s="496" t="str">
        <f>IF(D48="","",SUM(D48:F51))</f>
        <v/>
      </c>
      <c r="D45" s="496"/>
      <c r="E45" s="496"/>
      <c r="F45" s="496"/>
      <c r="G45" s="511"/>
      <c r="I45" s="497" t="str">
        <f>IF(I48="","",SUM(I48:J51))</f>
        <v/>
      </c>
      <c r="J45" s="497"/>
      <c r="K45" s="497"/>
      <c r="L45" s="497"/>
      <c r="Z45" s="496" t="str">
        <f>IF(Z48="","",SUM(Z48:AC51))</f>
        <v/>
      </c>
      <c r="AA45" s="496"/>
      <c r="AB45" s="496"/>
      <c r="AC45" s="496"/>
      <c r="AE45" s="505"/>
      <c r="AF45" s="497" t="str">
        <f>IF(AF48="","",SUM(AF48:AG51))</f>
        <v/>
      </c>
      <c r="AG45" s="497"/>
      <c r="AH45" s="497"/>
      <c r="AI45" s="497"/>
      <c r="AS45" s="496" t="str">
        <f>IF(AT48="","",SUM(AT48:AV51))</f>
        <v/>
      </c>
      <c r="AT45" s="496"/>
      <c r="AU45" s="496"/>
      <c r="AV45" s="496"/>
      <c r="AW45" s="511"/>
      <c r="AY45" s="497" t="str">
        <f>IF(AY48="","",SUM(AY48:BB51))</f>
        <v/>
      </c>
      <c r="AZ45" s="497"/>
      <c r="BA45" s="497"/>
      <c r="BB45" s="497"/>
      <c r="BO45" s="496" t="str">
        <f>IF(BO48="","",SUM(BO48:BR51))</f>
        <v/>
      </c>
      <c r="BP45" s="496"/>
      <c r="BQ45" s="496"/>
      <c r="BR45" s="496"/>
      <c r="BT45" s="505"/>
      <c r="BU45" s="497" t="str">
        <f>IF(BU48="","",SUM(BU48:BW51))</f>
        <v/>
      </c>
      <c r="BV45" s="497"/>
      <c r="BW45" s="497"/>
      <c r="BX45" s="497"/>
      <c r="CC45" s="496" t="str">
        <f>IF(CD48="","",SUM(CD48:CF51))</f>
        <v/>
      </c>
      <c r="CD45" s="496"/>
      <c r="CE45" s="496"/>
      <c r="CF45" s="496"/>
      <c r="CG45" s="511"/>
      <c r="CI45" s="497" t="str">
        <f>IF(CI48="","",SUM(CI48:CL51))</f>
        <v/>
      </c>
      <c r="CJ45" s="497"/>
      <c r="CK45" s="497"/>
      <c r="CL45" s="497"/>
      <c r="CY45" s="496" t="str">
        <f>IF(CY48="","",SUM(CY48:DB51))</f>
        <v/>
      </c>
      <c r="CZ45" s="496"/>
      <c r="DA45" s="496"/>
      <c r="DB45" s="496"/>
      <c r="DD45" s="505"/>
      <c r="DE45" s="497" t="str">
        <f>IF(DE48="","",SUM(DE48:DG51))</f>
        <v/>
      </c>
      <c r="DF45" s="497"/>
      <c r="DG45" s="497"/>
      <c r="DH45" s="497"/>
      <c r="DL45" s="276"/>
      <c r="DM45" s="496" t="str">
        <f>IF(DN48="","",SUM(DN48:DP51))</f>
        <v/>
      </c>
      <c r="DN45" s="496"/>
      <c r="DO45" s="496"/>
      <c r="DP45" s="496"/>
      <c r="DQ45" s="511"/>
      <c r="DR45" s="276"/>
      <c r="DS45" s="497" t="str">
        <f>IF(DS48="","",SUM(DS48:DV51))</f>
        <v/>
      </c>
      <c r="DT45" s="497"/>
      <c r="DU45" s="497"/>
      <c r="DV45" s="497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496" t="str">
        <f>IF(EI48="","",SUM(EI48:EL51))</f>
        <v/>
      </c>
      <c r="EJ45" s="496"/>
      <c r="EK45" s="496"/>
      <c r="EL45" s="496"/>
      <c r="EM45" s="276"/>
      <c r="EN45" s="505"/>
      <c r="EO45" s="497" t="str">
        <f>IF(EO48="","",SUM(EO48:EQ51))</f>
        <v/>
      </c>
      <c r="EP45" s="497"/>
      <c r="EQ45" s="497"/>
      <c r="ER45" s="497"/>
      <c r="ES45" s="276"/>
      <c r="ET45" s="143"/>
    </row>
    <row r="46" spans="1:150" s="144" customFormat="1" ht="13.5" hidden="1" customHeight="1">
      <c r="A46" s="145"/>
      <c r="C46" s="519">
        <f>SUM(D48:F53)</f>
        <v>0</v>
      </c>
      <c r="D46" s="519"/>
      <c r="E46" s="519"/>
      <c r="F46" s="519"/>
      <c r="G46" s="511"/>
      <c r="I46" s="512">
        <f>SUM(I48:J53)</f>
        <v>0</v>
      </c>
      <c r="J46" s="512"/>
      <c r="K46" s="512"/>
      <c r="L46" s="512"/>
      <c r="Z46" s="519">
        <f>SUM(Z48:AC53)</f>
        <v>0</v>
      </c>
      <c r="AA46" s="519"/>
      <c r="AB46" s="519"/>
      <c r="AC46" s="519"/>
      <c r="AE46" s="505"/>
      <c r="AF46" s="512">
        <f>SUM(AF48:AG53)</f>
        <v>0</v>
      </c>
      <c r="AG46" s="512"/>
      <c r="AH46" s="512"/>
      <c r="AI46" s="512"/>
      <c r="AS46" s="519">
        <f>SUM(AS48:AV53)</f>
        <v>0</v>
      </c>
      <c r="AT46" s="519"/>
      <c r="AU46" s="519"/>
      <c r="AV46" s="519"/>
      <c r="AW46" s="511"/>
      <c r="AY46" s="512">
        <f>SUM(AY48:AZ53)</f>
        <v>0</v>
      </c>
      <c r="AZ46" s="512"/>
      <c r="BA46" s="512"/>
      <c r="BB46" s="512"/>
      <c r="BO46" s="519">
        <f>SUM(BO48:BR53)</f>
        <v>0</v>
      </c>
      <c r="BP46" s="519"/>
      <c r="BQ46" s="519"/>
      <c r="BR46" s="519"/>
      <c r="BT46" s="505"/>
      <c r="BU46" s="512">
        <f>SUM(BU48:BW53)</f>
        <v>0</v>
      </c>
      <c r="BV46" s="512"/>
      <c r="BW46" s="512"/>
      <c r="BX46" s="512"/>
      <c r="CC46" s="519">
        <f>SUM(CC48:CF53)</f>
        <v>0</v>
      </c>
      <c r="CD46" s="519"/>
      <c r="CE46" s="519"/>
      <c r="CF46" s="519"/>
      <c r="CG46" s="511"/>
      <c r="CI46" s="512">
        <f>SUM(CI48:CL53)</f>
        <v>0</v>
      </c>
      <c r="CJ46" s="512"/>
      <c r="CK46" s="512"/>
      <c r="CL46" s="512"/>
      <c r="CY46" s="519">
        <f>SUM(CY48:DB53)</f>
        <v>0</v>
      </c>
      <c r="CZ46" s="519"/>
      <c r="DA46" s="519"/>
      <c r="DB46" s="519"/>
      <c r="DD46" s="505"/>
      <c r="DE46" s="512">
        <f>SUM(DE48:DG53)</f>
        <v>0</v>
      </c>
      <c r="DF46" s="512"/>
      <c r="DG46" s="512"/>
      <c r="DH46" s="512"/>
      <c r="DM46" s="519">
        <f>SUM(DM48:DP53)</f>
        <v>0</v>
      </c>
      <c r="DN46" s="519"/>
      <c r="DO46" s="519"/>
      <c r="DP46" s="519"/>
      <c r="DQ46" s="511"/>
      <c r="DS46" s="512">
        <f>SUM(DS48:DT53)</f>
        <v>0</v>
      </c>
      <c r="DT46" s="512"/>
      <c r="DU46" s="512"/>
      <c r="DV46" s="512"/>
      <c r="EI46" s="519">
        <f>SUM(EI48:EL53)</f>
        <v>0</v>
      </c>
      <c r="EJ46" s="519"/>
      <c r="EK46" s="519"/>
      <c r="EL46" s="519"/>
      <c r="EN46" s="505"/>
      <c r="EO46" s="512">
        <f>SUM(EO48:EQ53)</f>
        <v>0</v>
      </c>
      <c r="EP46" s="512"/>
      <c r="EQ46" s="512"/>
      <c r="ER46" s="512"/>
      <c r="ET46" s="147"/>
    </row>
    <row r="47" spans="1:150" s="73" customFormat="1" ht="3.75" customHeight="1" thickBot="1">
      <c r="A47" s="142"/>
      <c r="D47" s="507"/>
      <c r="E47" s="507"/>
      <c r="F47" s="507"/>
      <c r="G47" s="508"/>
      <c r="H47" s="507"/>
      <c r="I47" s="507"/>
      <c r="J47" s="507"/>
      <c r="K47" s="507"/>
      <c r="L47" s="507"/>
      <c r="Y47" s="507"/>
      <c r="Z47" s="507"/>
      <c r="AA47" s="507"/>
      <c r="AB47" s="507"/>
      <c r="AC47" s="507"/>
      <c r="AD47" s="507"/>
      <c r="AE47" s="506"/>
      <c r="AF47" s="507"/>
      <c r="AG47" s="507"/>
      <c r="AH47" s="507"/>
      <c r="AI47" s="507"/>
      <c r="AJ47" s="507"/>
      <c r="AT47" s="507"/>
      <c r="AU47" s="507"/>
      <c r="AV47" s="507"/>
      <c r="AW47" s="508"/>
      <c r="AX47" s="507"/>
      <c r="AY47" s="507"/>
      <c r="AZ47" s="507"/>
      <c r="BA47" s="507"/>
      <c r="BB47" s="507"/>
      <c r="BO47" s="507"/>
      <c r="BP47" s="507"/>
      <c r="BQ47" s="507"/>
      <c r="BR47" s="507"/>
      <c r="BS47" s="507"/>
      <c r="BT47" s="506"/>
      <c r="BU47" s="507"/>
      <c r="BV47" s="507"/>
      <c r="BW47" s="507"/>
      <c r="CD47" s="507"/>
      <c r="CE47" s="507"/>
      <c r="CF47" s="507"/>
      <c r="CG47" s="508"/>
      <c r="CH47" s="507"/>
      <c r="CI47" s="507"/>
      <c r="CJ47" s="507"/>
      <c r="CK47" s="507"/>
      <c r="CL47" s="507"/>
      <c r="CY47" s="507"/>
      <c r="CZ47" s="507"/>
      <c r="DA47" s="507"/>
      <c r="DB47" s="507"/>
      <c r="DC47" s="507"/>
      <c r="DD47" s="506"/>
      <c r="DE47" s="507"/>
      <c r="DF47" s="507"/>
      <c r="DG47" s="507"/>
      <c r="DL47" s="276"/>
      <c r="DM47" s="276"/>
      <c r="DN47" s="507"/>
      <c r="DO47" s="507"/>
      <c r="DP47" s="507"/>
      <c r="DQ47" s="508"/>
      <c r="DR47" s="507"/>
      <c r="DS47" s="507"/>
      <c r="DT47" s="507"/>
      <c r="DU47" s="507"/>
      <c r="DV47" s="507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507"/>
      <c r="EJ47" s="507"/>
      <c r="EK47" s="507"/>
      <c r="EL47" s="507"/>
      <c r="EM47" s="507"/>
      <c r="EN47" s="506"/>
      <c r="EO47" s="507"/>
      <c r="EP47" s="507"/>
      <c r="EQ47" s="507"/>
      <c r="ER47" s="276"/>
      <c r="ES47" s="276"/>
      <c r="ET47" s="143"/>
    </row>
    <row r="48" spans="1:150" s="73" customFormat="1" ht="13.5" customHeight="1" thickTop="1">
      <c r="A48" s="142"/>
      <c r="C48" s="511"/>
      <c r="D48" s="424"/>
      <c r="E48" s="424"/>
      <c r="F48" s="424"/>
      <c r="G48" s="414" t="s">
        <v>54</v>
      </c>
      <c r="H48" s="414"/>
      <c r="I48" s="500"/>
      <c r="J48" s="500"/>
      <c r="K48" s="500"/>
      <c r="L48" s="500"/>
      <c r="M48" s="505"/>
      <c r="N48" s="502" t="str">
        <f>IF(H56=N56,"",IF(H56&gt;N56,H66,N66))</f>
        <v/>
      </c>
      <c r="O48" s="502"/>
      <c r="P48" s="502"/>
      <c r="Q48" s="502"/>
      <c r="T48" s="525" t="str">
        <f>IF(T56=Z56,"",IF(T56&gt;Z56,T66,Z66))</f>
        <v/>
      </c>
      <c r="U48" s="525"/>
      <c r="V48" s="525"/>
      <c r="W48" s="525"/>
      <c r="X48" s="511"/>
      <c r="Z48" s="510"/>
      <c r="AA48" s="510"/>
      <c r="AB48" s="510"/>
      <c r="AC48" s="510"/>
      <c r="AD48" s="414" t="s">
        <v>54</v>
      </c>
      <c r="AE48" s="414"/>
      <c r="AF48" s="500"/>
      <c r="AG48" s="500"/>
      <c r="AH48" s="500"/>
      <c r="AI48" s="500"/>
      <c r="AK48" s="505"/>
      <c r="AL48" s="502" t="str">
        <f>IF(AF56=AL56,"",IF(AF56&gt;AL56,AF66,AL66))</f>
        <v/>
      </c>
      <c r="AM48" s="502"/>
      <c r="AN48" s="502"/>
      <c r="AO48" s="502"/>
      <c r="AS48" s="511"/>
      <c r="AT48" s="424"/>
      <c r="AU48" s="424"/>
      <c r="AV48" s="424"/>
      <c r="AW48" s="414" t="s">
        <v>54</v>
      </c>
      <c r="AX48" s="414"/>
      <c r="AY48" s="500"/>
      <c r="AZ48" s="500"/>
      <c r="BA48" s="500"/>
      <c r="BB48" s="500"/>
      <c r="BC48" s="505"/>
      <c r="BD48" s="502" t="str">
        <f>IF(AX56=BD56,"",IF(AX56&gt;BD56,AX66,BD66))</f>
        <v/>
      </c>
      <c r="BE48" s="502"/>
      <c r="BF48" s="502"/>
      <c r="BG48" s="502"/>
      <c r="BJ48" s="525" t="str">
        <f>IF(BJ56=BP56,"",IF(BJ56&gt;BP56,BJ66,BP66))</f>
        <v/>
      </c>
      <c r="BK48" s="525"/>
      <c r="BL48" s="525"/>
      <c r="BM48" s="525"/>
      <c r="BN48" s="511"/>
      <c r="BO48" s="510"/>
      <c r="BP48" s="510"/>
      <c r="BQ48" s="510"/>
      <c r="BR48" s="510"/>
      <c r="BS48" s="414" t="s">
        <v>54</v>
      </c>
      <c r="BT48" s="414"/>
      <c r="BU48" s="500"/>
      <c r="BV48" s="500"/>
      <c r="BW48" s="500"/>
      <c r="BX48" s="505"/>
      <c r="CC48" s="511"/>
      <c r="CD48" s="424"/>
      <c r="CE48" s="424"/>
      <c r="CF48" s="424"/>
      <c r="CG48" s="414" t="s">
        <v>54</v>
      </c>
      <c r="CH48" s="414"/>
      <c r="CI48" s="500"/>
      <c r="CJ48" s="500"/>
      <c r="CK48" s="500"/>
      <c r="CL48" s="500"/>
      <c r="CM48" s="505"/>
      <c r="CN48" s="502" t="str">
        <f>IF(CH56=CN56,"",IF(CH56&gt;CN56,CH66,CN66))</f>
        <v/>
      </c>
      <c r="CO48" s="502"/>
      <c r="CP48" s="502"/>
      <c r="CQ48" s="502"/>
      <c r="CT48" s="525" t="str">
        <f>IF(CT56=CZ56,"",IF(CT56&gt;CZ56,CT66,CZ66))</f>
        <v/>
      </c>
      <c r="CU48" s="525"/>
      <c r="CV48" s="525"/>
      <c r="CW48" s="525"/>
      <c r="CX48" s="511"/>
      <c r="CY48" s="510"/>
      <c r="CZ48" s="510"/>
      <c r="DA48" s="510"/>
      <c r="DB48" s="510"/>
      <c r="DC48" s="414" t="s">
        <v>54</v>
      </c>
      <c r="DD48" s="414"/>
      <c r="DE48" s="500"/>
      <c r="DF48" s="500"/>
      <c r="DG48" s="500"/>
      <c r="DH48" s="505"/>
      <c r="DL48" s="276"/>
      <c r="DM48" s="511"/>
      <c r="DN48" s="424"/>
      <c r="DO48" s="424"/>
      <c r="DP48" s="424"/>
      <c r="DQ48" s="414" t="s">
        <v>54</v>
      </c>
      <c r="DR48" s="414"/>
      <c r="DS48" s="500"/>
      <c r="DT48" s="500"/>
      <c r="DU48" s="500"/>
      <c r="DV48" s="500"/>
      <c r="DW48" s="505"/>
      <c r="DX48" s="502" t="str">
        <f>IF(DR56=DX56,"",IF(DR56&gt;DX56,DR66,DX66))</f>
        <v/>
      </c>
      <c r="DY48" s="502"/>
      <c r="DZ48" s="502"/>
      <c r="EA48" s="502"/>
      <c r="EB48" s="276"/>
      <c r="EC48" s="276"/>
      <c r="ED48" s="525" t="str">
        <f>IF(ED56=EJ56,"",IF(ED56&gt;EJ56,ED66,EJ66))</f>
        <v/>
      </c>
      <c r="EE48" s="525"/>
      <c r="EF48" s="525"/>
      <c r="EG48" s="525"/>
      <c r="EH48" s="511"/>
      <c r="EI48" s="510"/>
      <c r="EJ48" s="510"/>
      <c r="EK48" s="510"/>
      <c r="EL48" s="510"/>
      <c r="EM48" s="414" t="s">
        <v>54</v>
      </c>
      <c r="EN48" s="414"/>
      <c r="EO48" s="500"/>
      <c r="EP48" s="500"/>
      <c r="EQ48" s="500"/>
      <c r="ER48" s="505"/>
      <c r="ES48" s="276"/>
      <c r="ET48" s="143"/>
    </row>
    <row r="49" spans="1:150" s="73" customFormat="1" ht="13.5" customHeight="1">
      <c r="A49" s="142"/>
      <c r="C49" s="511"/>
      <c r="D49" s="424"/>
      <c r="E49" s="424"/>
      <c r="F49" s="424"/>
      <c r="G49" s="414" t="s">
        <v>54</v>
      </c>
      <c r="H49" s="414"/>
      <c r="I49" s="500"/>
      <c r="J49" s="500"/>
      <c r="K49" s="500"/>
      <c r="L49" s="500"/>
      <c r="M49" s="505"/>
      <c r="N49" s="502"/>
      <c r="O49" s="502"/>
      <c r="P49" s="502"/>
      <c r="Q49" s="502"/>
      <c r="T49" s="525"/>
      <c r="U49" s="525"/>
      <c r="V49" s="525"/>
      <c r="W49" s="525"/>
      <c r="X49" s="511"/>
      <c r="Z49" s="510"/>
      <c r="AA49" s="510"/>
      <c r="AB49" s="510"/>
      <c r="AC49" s="510"/>
      <c r="AD49" s="414" t="s">
        <v>54</v>
      </c>
      <c r="AE49" s="414"/>
      <c r="AF49" s="500"/>
      <c r="AG49" s="500"/>
      <c r="AH49" s="500"/>
      <c r="AI49" s="500"/>
      <c r="AK49" s="505"/>
      <c r="AL49" s="502"/>
      <c r="AM49" s="502"/>
      <c r="AN49" s="502"/>
      <c r="AO49" s="502"/>
      <c r="AS49" s="511"/>
      <c r="AT49" s="424"/>
      <c r="AU49" s="424"/>
      <c r="AV49" s="424"/>
      <c r="AW49" s="414" t="s">
        <v>54</v>
      </c>
      <c r="AX49" s="414"/>
      <c r="AY49" s="500"/>
      <c r="AZ49" s="500"/>
      <c r="BA49" s="500"/>
      <c r="BB49" s="500"/>
      <c r="BC49" s="505"/>
      <c r="BD49" s="502"/>
      <c r="BE49" s="502"/>
      <c r="BF49" s="502"/>
      <c r="BG49" s="502"/>
      <c r="BJ49" s="525"/>
      <c r="BK49" s="525"/>
      <c r="BL49" s="525"/>
      <c r="BM49" s="525"/>
      <c r="BN49" s="511"/>
      <c r="BO49" s="510"/>
      <c r="BP49" s="510"/>
      <c r="BQ49" s="510"/>
      <c r="BR49" s="510"/>
      <c r="BS49" s="414" t="s">
        <v>54</v>
      </c>
      <c r="BT49" s="414"/>
      <c r="BU49" s="500"/>
      <c r="BV49" s="500"/>
      <c r="BW49" s="500"/>
      <c r="BX49" s="505"/>
      <c r="CC49" s="511"/>
      <c r="CD49" s="424"/>
      <c r="CE49" s="424"/>
      <c r="CF49" s="424"/>
      <c r="CG49" s="414" t="s">
        <v>54</v>
      </c>
      <c r="CH49" s="414"/>
      <c r="CI49" s="500"/>
      <c r="CJ49" s="500"/>
      <c r="CK49" s="500"/>
      <c r="CL49" s="500"/>
      <c r="CM49" s="505"/>
      <c r="CN49" s="502"/>
      <c r="CO49" s="502"/>
      <c r="CP49" s="502"/>
      <c r="CQ49" s="502"/>
      <c r="CT49" s="525"/>
      <c r="CU49" s="525"/>
      <c r="CV49" s="525"/>
      <c r="CW49" s="525"/>
      <c r="CX49" s="511"/>
      <c r="CY49" s="510"/>
      <c r="CZ49" s="510"/>
      <c r="DA49" s="510"/>
      <c r="DB49" s="510"/>
      <c r="DC49" s="414" t="s">
        <v>54</v>
      </c>
      <c r="DD49" s="414"/>
      <c r="DE49" s="500"/>
      <c r="DF49" s="500"/>
      <c r="DG49" s="500"/>
      <c r="DH49" s="505"/>
      <c r="DL49" s="276"/>
      <c r="DM49" s="511"/>
      <c r="DN49" s="424"/>
      <c r="DO49" s="424"/>
      <c r="DP49" s="424"/>
      <c r="DQ49" s="414" t="s">
        <v>54</v>
      </c>
      <c r="DR49" s="414"/>
      <c r="DS49" s="500"/>
      <c r="DT49" s="500"/>
      <c r="DU49" s="500"/>
      <c r="DV49" s="500"/>
      <c r="DW49" s="505"/>
      <c r="DX49" s="502"/>
      <c r="DY49" s="502"/>
      <c r="DZ49" s="502"/>
      <c r="EA49" s="502"/>
      <c r="EB49" s="276"/>
      <c r="EC49" s="276"/>
      <c r="ED49" s="525"/>
      <c r="EE49" s="525"/>
      <c r="EF49" s="525"/>
      <c r="EG49" s="525"/>
      <c r="EH49" s="511"/>
      <c r="EI49" s="510"/>
      <c r="EJ49" s="510"/>
      <c r="EK49" s="510"/>
      <c r="EL49" s="510"/>
      <c r="EM49" s="414" t="s">
        <v>54</v>
      </c>
      <c r="EN49" s="414"/>
      <c r="EO49" s="500"/>
      <c r="EP49" s="500"/>
      <c r="EQ49" s="500"/>
      <c r="ER49" s="505"/>
      <c r="ES49" s="276"/>
      <c r="ET49" s="143"/>
    </row>
    <row r="50" spans="1:150" s="73" customFormat="1" ht="13.5" customHeight="1">
      <c r="A50" s="142"/>
      <c r="C50" s="511"/>
      <c r="D50" s="424"/>
      <c r="E50" s="424"/>
      <c r="F50" s="424"/>
      <c r="G50" s="499" t="str">
        <f>IF(D50="","","－")</f>
        <v/>
      </c>
      <c r="H50" s="499"/>
      <c r="I50" s="500"/>
      <c r="J50" s="500"/>
      <c r="K50" s="500"/>
      <c r="L50" s="500"/>
      <c r="M50" s="505"/>
      <c r="N50" s="502"/>
      <c r="O50" s="502"/>
      <c r="P50" s="502"/>
      <c r="Q50" s="502"/>
      <c r="T50" s="525"/>
      <c r="U50" s="525"/>
      <c r="V50" s="525"/>
      <c r="W50" s="525"/>
      <c r="X50" s="511"/>
      <c r="Z50" s="510"/>
      <c r="AA50" s="510"/>
      <c r="AB50" s="510"/>
      <c r="AC50" s="510"/>
      <c r="AD50" s="499" t="str">
        <f>IF(Z50="","","－")</f>
        <v/>
      </c>
      <c r="AE50" s="499"/>
      <c r="AF50" s="500"/>
      <c r="AG50" s="500"/>
      <c r="AH50" s="500"/>
      <c r="AI50" s="500"/>
      <c r="AK50" s="505"/>
      <c r="AL50" s="502"/>
      <c r="AM50" s="502"/>
      <c r="AN50" s="502"/>
      <c r="AO50" s="502"/>
      <c r="AS50" s="511"/>
      <c r="AT50" s="424"/>
      <c r="AU50" s="424"/>
      <c r="AV50" s="424"/>
      <c r="AW50" s="499" t="str">
        <f>IF(AT50="","","－")</f>
        <v/>
      </c>
      <c r="AX50" s="499"/>
      <c r="AY50" s="500"/>
      <c r="AZ50" s="500"/>
      <c r="BA50" s="500"/>
      <c r="BB50" s="500"/>
      <c r="BC50" s="505"/>
      <c r="BD50" s="502"/>
      <c r="BE50" s="502"/>
      <c r="BF50" s="502"/>
      <c r="BG50" s="502"/>
      <c r="BJ50" s="525"/>
      <c r="BK50" s="525"/>
      <c r="BL50" s="525"/>
      <c r="BM50" s="525"/>
      <c r="BN50" s="511"/>
      <c r="BO50" s="510"/>
      <c r="BP50" s="510"/>
      <c r="BQ50" s="510"/>
      <c r="BR50" s="510"/>
      <c r="BS50" s="499" t="str">
        <f>IF(BO50="","","－")</f>
        <v/>
      </c>
      <c r="BT50" s="499"/>
      <c r="BU50" s="500"/>
      <c r="BV50" s="500"/>
      <c r="BW50" s="500"/>
      <c r="BX50" s="505"/>
      <c r="CC50" s="511"/>
      <c r="CD50" s="424"/>
      <c r="CE50" s="424"/>
      <c r="CF50" s="424"/>
      <c r="CG50" s="499" t="str">
        <f>IF(CD50="","","－")</f>
        <v/>
      </c>
      <c r="CH50" s="499"/>
      <c r="CI50" s="500"/>
      <c r="CJ50" s="500"/>
      <c r="CK50" s="500"/>
      <c r="CL50" s="500"/>
      <c r="CM50" s="505"/>
      <c r="CN50" s="502"/>
      <c r="CO50" s="502"/>
      <c r="CP50" s="502"/>
      <c r="CQ50" s="502"/>
      <c r="CT50" s="525"/>
      <c r="CU50" s="525"/>
      <c r="CV50" s="525"/>
      <c r="CW50" s="525"/>
      <c r="CX50" s="511"/>
      <c r="CY50" s="510"/>
      <c r="CZ50" s="510"/>
      <c r="DA50" s="510"/>
      <c r="DB50" s="510"/>
      <c r="DC50" s="499" t="str">
        <f>IF(CY50="","","－")</f>
        <v/>
      </c>
      <c r="DD50" s="499"/>
      <c r="DE50" s="500"/>
      <c r="DF50" s="500"/>
      <c r="DG50" s="500"/>
      <c r="DH50" s="505"/>
      <c r="DL50" s="276"/>
      <c r="DM50" s="511"/>
      <c r="DN50" s="424"/>
      <c r="DO50" s="424"/>
      <c r="DP50" s="424"/>
      <c r="DQ50" s="499" t="str">
        <f>IF(DN50="","","－")</f>
        <v/>
      </c>
      <c r="DR50" s="499"/>
      <c r="DS50" s="500"/>
      <c r="DT50" s="500"/>
      <c r="DU50" s="500"/>
      <c r="DV50" s="500"/>
      <c r="DW50" s="505"/>
      <c r="DX50" s="502"/>
      <c r="DY50" s="502"/>
      <c r="DZ50" s="502"/>
      <c r="EA50" s="502"/>
      <c r="EB50" s="276"/>
      <c r="EC50" s="276"/>
      <c r="ED50" s="525"/>
      <c r="EE50" s="525"/>
      <c r="EF50" s="525"/>
      <c r="EG50" s="525"/>
      <c r="EH50" s="511"/>
      <c r="EI50" s="510"/>
      <c r="EJ50" s="510"/>
      <c r="EK50" s="510"/>
      <c r="EL50" s="510"/>
      <c r="EM50" s="499" t="str">
        <f>IF(EI50="","","－")</f>
        <v/>
      </c>
      <c r="EN50" s="499"/>
      <c r="EO50" s="500"/>
      <c r="EP50" s="500"/>
      <c r="EQ50" s="500"/>
      <c r="ER50" s="505"/>
      <c r="ES50" s="276"/>
      <c r="ET50" s="143"/>
    </row>
    <row r="51" spans="1:150" s="73" customFormat="1" ht="13.5" customHeight="1">
      <c r="A51" s="142"/>
      <c r="C51" s="511"/>
      <c r="D51" s="424"/>
      <c r="E51" s="424"/>
      <c r="F51" s="424"/>
      <c r="G51" s="499" t="str">
        <f>IF(D51="","","－")</f>
        <v/>
      </c>
      <c r="H51" s="499"/>
      <c r="I51" s="500"/>
      <c r="J51" s="500"/>
      <c r="K51" s="500"/>
      <c r="L51" s="500"/>
      <c r="M51" s="505"/>
      <c r="N51" s="502"/>
      <c r="O51" s="502"/>
      <c r="P51" s="502"/>
      <c r="Q51" s="502"/>
      <c r="T51" s="525"/>
      <c r="U51" s="525"/>
      <c r="V51" s="525"/>
      <c r="W51" s="525"/>
      <c r="X51" s="511"/>
      <c r="Z51" s="510"/>
      <c r="AA51" s="510"/>
      <c r="AB51" s="510"/>
      <c r="AC51" s="510"/>
      <c r="AD51" s="499" t="str">
        <f>IF(Z51="","","－")</f>
        <v/>
      </c>
      <c r="AE51" s="499"/>
      <c r="AF51" s="500"/>
      <c r="AG51" s="500"/>
      <c r="AH51" s="500"/>
      <c r="AI51" s="500"/>
      <c r="AK51" s="505"/>
      <c r="AL51" s="502"/>
      <c r="AM51" s="502"/>
      <c r="AN51" s="502"/>
      <c r="AO51" s="502"/>
      <c r="AS51" s="511"/>
      <c r="AT51" s="424"/>
      <c r="AU51" s="424"/>
      <c r="AV51" s="424"/>
      <c r="AW51" s="499" t="str">
        <f>IF(AT51="","","－")</f>
        <v/>
      </c>
      <c r="AX51" s="499"/>
      <c r="AY51" s="500"/>
      <c r="AZ51" s="500"/>
      <c r="BA51" s="500"/>
      <c r="BB51" s="500"/>
      <c r="BC51" s="505"/>
      <c r="BD51" s="502"/>
      <c r="BE51" s="502"/>
      <c r="BF51" s="502"/>
      <c r="BG51" s="502"/>
      <c r="BJ51" s="525"/>
      <c r="BK51" s="525"/>
      <c r="BL51" s="525"/>
      <c r="BM51" s="525"/>
      <c r="BN51" s="511"/>
      <c r="BO51" s="510"/>
      <c r="BP51" s="510"/>
      <c r="BQ51" s="510"/>
      <c r="BR51" s="510"/>
      <c r="BS51" s="499" t="str">
        <f>IF(BO51="","","－")</f>
        <v/>
      </c>
      <c r="BT51" s="499"/>
      <c r="BU51" s="500"/>
      <c r="BV51" s="500"/>
      <c r="BW51" s="500"/>
      <c r="BX51" s="505"/>
      <c r="CC51" s="511"/>
      <c r="CD51" s="424"/>
      <c r="CE51" s="424"/>
      <c r="CF51" s="424"/>
      <c r="CG51" s="499" t="str">
        <f>IF(CD51="","","－")</f>
        <v/>
      </c>
      <c r="CH51" s="499"/>
      <c r="CI51" s="500"/>
      <c r="CJ51" s="500"/>
      <c r="CK51" s="500"/>
      <c r="CL51" s="500"/>
      <c r="CM51" s="505"/>
      <c r="CN51" s="502"/>
      <c r="CO51" s="502"/>
      <c r="CP51" s="502"/>
      <c r="CQ51" s="502"/>
      <c r="CT51" s="525"/>
      <c r="CU51" s="525"/>
      <c r="CV51" s="525"/>
      <c r="CW51" s="525"/>
      <c r="CX51" s="511"/>
      <c r="CY51" s="510"/>
      <c r="CZ51" s="510"/>
      <c r="DA51" s="510"/>
      <c r="DB51" s="510"/>
      <c r="DC51" s="499" t="str">
        <f>IF(CY51="","","－")</f>
        <v/>
      </c>
      <c r="DD51" s="499"/>
      <c r="DE51" s="500"/>
      <c r="DF51" s="500"/>
      <c r="DG51" s="500"/>
      <c r="DH51" s="505"/>
      <c r="DL51" s="276"/>
      <c r="DM51" s="511"/>
      <c r="DN51" s="424"/>
      <c r="DO51" s="424"/>
      <c r="DP51" s="424"/>
      <c r="DQ51" s="499" t="str">
        <f>IF(DN51="","","－")</f>
        <v/>
      </c>
      <c r="DR51" s="499"/>
      <c r="DS51" s="500"/>
      <c r="DT51" s="500"/>
      <c r="DU51" s="500"/>
      <c r="DV51" s="500"/>
      <c r="DW51" s="505"/>
      <c r="DX51" s="502"/>
      <c r="DY51" s="502"/>
      <c r="DZ51" s="502"/>
      <c r="EA51" s="502"/>
      <c r="EB51" s="276"/>
      <c r="EC51" s="276"/>
      <c r="ED51" s="525"/>
      <c r="EE51" s="525"/>
      <c r="EF51" s="525"/>
      <c r="EG51" s="525"/>
      <c r="EH51" s="511"/>
      <c r="EI51" s="510"/>
      <c r="EJ51" s="510"/>
      <c r="EK51" s="510"/>
      <c r="EL51" s="510"/>
      <c r="EM51" s="499" t="str">
        <f>IF(EI51="","","－")</f>
        <v/>
      </c>
      <c r="EN51" s="499"/>
      <c r="EO51" s="500"/>
      <c r="EP51" s="500"/>
      <c r="EQ51" s="500"/>
      <c r="ER51" s="505"/>
      <c r="ES51" s="276"/>
      <c r="ET51" s="143"/>
    </row>
    <row r="52" spans="1:150" s="151" customFormat="1" ht="13.5" customHeight="1">
      <c r="A52" s="150"/>
      <c r="C52" s="511"/>
      <c r="D52" s="157"/>
      <c r="E52" s="157"/>
      <c r="F52" s="498" t="str">
        <f>IF(D53="","","PK")</f>
        <v/>
      </c>
      <c r="G52" s="498"/>
      <c r="H52" s="498"/>
      <c r="I52" s="498"/>
      <c r="J52" s="149"/>
      <c r="K52" s="149"/>
      <c r="L52" s="149"/>
      <c r="M52" s="505"/>
      <c r="N52" s="502"/>
      <c r="O52" s="502"/>
      <c r="P52" s="502"/>
      <c r="Q52" s="502"/>
      <c r="T52" s="525"/>
      <c r="U52" s="525"/>
      <c r="V52" s="525"/>
      <c r="W52" s="525"/>
      <c r="X52" s="511"/>
      <c r="Z52" s="148"/>
      <c r="AA52" s="148"/>
      <c r="AB52" s="148"/>
      <c r="AC52" s="498" t="str">
        <f>IF(Z53="","","PK")</f>
        <v/>
      </c>
      <c r="AD52" s="498"/>
      <c r="AE52" s="498"/>
      <c r="AF52" s="498"/>
      <c r="AG52" s="149"/>
      <c r="AH52" s="149"/>
      <c r="AI52" s="149"/>
      <c r="AK52" s="505"/>
      <c r="AL52" s="502"/>
      <c r="AM52" s="502"/>
      <c r="AN52" s="502"/>
      <c r="AO52" s="502"/>
      <c r="AS52" s="511"/>
      <c r="AT52" s="157"/>
      <c r="AU52" s="157"/>
      <c r="AV52" s="498" t="str">
        <f>IF(AT53="","","PK")</f>
        <v/>
      </c>
      <c r="AW52" s="498"/>
      <c r="AX52" s="498"/>
      <c r="AY52" s="498"/>
      <c r="AZ52" s="149"/>
      <c r="BA52" s="149"/>
      <c r="BB52" s="149"/>
      <c r="BC52" s="505"/>
      <c r="BD52" s="502"/>
      <c r="BE52" s="502"/>
      <c r="BF52" s="502"/>
      <c r="BG52" s="502"/>
      <c r="BJ52" s="525"/>
      <c r="BK52" s="525"/>
      <c r="BL52" s="525"/>
      <c r="BM52" s="525"/>
      <c r="BN52" s="511"/>
      <c r="BO52" s="148"/>
      <c r="BP52" s="148"/>
      <c r="BQ52" s="148"/>
      <c r="BR52" s="498" t="str">
        <f>IF(BO53="","","PK")</f>
        <v/>
      </c>
      <c r="BS52" s="498"/>
      <c r="BT52" s="498"/>
      <c r="BU52" s="498"/>
      <c r="BV52" s="149"/>
      <c r="BW52" s="149"/>
      <c r="BX52" s="505"/>
      <c r="CC52" s="511"/>
      <c r="CD52" s="157"/>
      <c r="CE52" s="157"/>
      <c r="CF52" s="498" t="str">
        <f>IF(CD53="","","PK")</f>
        <v/>
      </c>
      <c r="CG52" s="498"/>
      <c r="CH52" s="498"/>
      <c r="CI52" s="498"/>
      <c r="CJ52" s="149"/>
      <c r="CK52" s="149"/>
      <c r="CL52" s="149"/>
      <c r="CM52" s="505"/>
      <c r="CN52" s="502"/>
      <c r="CO52" s="502"/>
      <c r="CP52" s="502"/>
      <c r="CQ52" s="502"/>
      <c r="CT52" s="525"/>
      <c r="CU52" s="525"/>
      <c r="CV52" s="525"/>
      <c r="CW52" s="525"/>
      <c r="CX52" s="511"/>
      <c r="CY52" s="148"/>
      <c r="CZ52" s="148"/>
      <c r="DA52" s="148"/>
      <c r="DB52" s="498" t="str">
        <f>IF(CY53="","","PK")</f>
        <v/>
      </c>
      <c r="DC52" s="498"/>
      <c r="DD52" s="498"/>
      <c r="DE52" s="498"/>
      <c r="DF52" s="149"/>
      <c r="DG52" s="149"/>
      <c r="DH52" s="505"/>
      <c r="DL52" s="282"/>
      <c r="DM52" s="511"/>
      <c r="DN52" s="157"/>
      <c r="DO52" s="157"/>
      <c r="DP52" s="498" t="str">
        <f>IF(DN53="","","PK")</f>
        <v/>
      </c>
      <c r="DQ52" s="498"/>
      <c r="DR52" s="498"/>
      <c r="DS52" s="498"/>
      <c r="DT52" s="149"/>
      <c r="DU52" s="149"/>
      <c r="DV52" s="149"/>
      <c r="DW52" s="505"/>
      <c r="DX52" s="502"/>
      <c r="DY52" s="502"/>
      <c r="DZ52" s="502"/>
      <c r="EA52" s="502"/>
      <c r="EB52" s="282"/>
      <c r="EC52" s="282"/>
      <c r="ED52" s="525"/>
      <c r="EE52" s="525"/>
      <c r="EF52" s="525"/>
      <c r="EG52" s="525"/>
      <c r="EH52" s="511"/>
      <c r="EI52" s="148"/>
      <c r="EJ52" s="148"/>
      <c r="EK52" s="148"/>
      <c r="EL52" s="498" t="str">
        <f>IF(EI53="","","PK")</f>
        <v/>
      </c>
      <c r="EM52" s="498"/>
      <c r="EN52" s="498"/>
      <c r="EO52" s="498"/>
      <c r="EP52" s="149"/>
      <c r="EQ52" s="149"/>
      <c r="ER52" s="505"/>
      <c r="ES52" s="282"/>
      <c r="ET52" s="148"/>
    </row>
    <row r="53" spans="1:150" s="73" customFormat="1" ht="13.5" customHeight="1">
      <c r="A53" s="142"/>
      <c r="C53" s="511"/>
      <c r="D53" s="424"/>
      <c r="E53" s="424"/>
      <c r="F53" s="424"/>
      <c r="G53" s="499" t="str">
        <f>IF(D53="","","－")</f>
        <v/>
      </c>
      <c r="H53" s="499"/>
      <c r="I53" s="500"/>
      <c r="J53" s="500"/>
      <c r="K53" s="500"/>
      <c r="L53" s="500"/>
      <c r="M53" s="505"/>
      <c r="N53" s="502"/>
      <c r="O53" s="502"/>
      <c r="P53" s="502"/>
      <c r="Q53" s="502"/>
      <c r="T53" s="525"/>
      <c r="U53" s="525"/>
      <c r="V53" s="525"/>
      <c r="W53" s="525"/>
      <c r="X53" s="511"/>
      <c r="Z53" s="510"/>
      <c r="AA53" s="510"/>
      <c r="AB53" s="510"/>
      <c r="AC53" s="510"/>
      <c r="AD53" s="499" t="str">
        <f>IF(Z53="","","－")</f>
        <v/>
      </c>
      <c r="AE53" s="499"/>
      <c r="AF53" s="500"/>
      <c r="AG53" s="500"/>
      <c r="AH53" s="500"/>
      <c r="AI53" s="500"/>
      <c r="AK53" s="505"/>
      <c r="AL53" s="502"/>
      <c r="AM53" s="502"/>
      <c r="AN53" s="502"/>
      <c r="AO53" s="502"/>
      <c r="AS53" s="511"/>
      <c r="AT53" s="424"/>
      <c r="AU53" s="424"/>
      <c r="AV53" s="424"/>
      <c r="AW53" s="499" t="str">
        <f>IF(AT53="","","－")</f>
        <v/>
      </c>
      <c r="AX53" s="499"/>
      <c r="AY53" s="500"/>
      <c r="AZ53" s="500"/>
      <c r="BA53" s="500"/>
      <c r="BB53" s="500"/>
      <c r="BC53" s="505"/>
      <c r="BD53" s="502"/>
      <c r="BE53" s="502"/>
      <c r="BF53" s="502"/>
      <c r="BG53" s="502"/>
      <c r="BJ53" s="525"/>
      <c r="BK53" s="525"/>
      <c r="BL53" s="525"/>
      <c r="BM53" s="525"/>
      <c r="BN53" s="511"/>
      <c r="BO53" s="510"/>
      <c r="BP53" s="510"/>
      <c r="BQ53" s="510"/>
      <c r="BR53" s="510"/>
      <c r="BS53" s="499" t="str">
        <f>IF(BO53="","","－")</f>
        <v/>
      </c>
      <c r="BT53" s="499"/>
      <c r="BU53" s="500"/>
      <c r="BV53" s="500"/>
      <c r="BW53" s="500"/>
      <c r="BX53" s="505"/>
      <c r="CC53" s="511"/>
      <c r="CD53" s="424"/>
      <c r="CE53" s="424"/>
      <c r="CF53" s="424"/>
      <c r="CG53" s="499" t="str">
        <f>IF(CD53="","","－")</f>
        <v/>
      </c>
      <c r="CH53" s="499"/>
      <c r="CI53" s="500"/>
      <c r="CJ53" s="500"/>
      <c r="CK53" s="500"/>
      <c r="CL53" s="500"/>
      <c r="CM53" s="505"/>
      <c r="CN53" s="502"/>
      <c r="CO53" s="502"/>
      <c r="CP53" s="502"/>
      <c r="CQ53" s="502"/>
      <c r="CT53" s="525"/>
      <c r="CU53" s="525"/>
      <c r="CV53" s="525"/>
      <c r="CW53" s="525"/>
      <c r="CX53" s="511"/>
      <c r="CY53" s="510"/>
      <c r="CZ53" s="510"/>
      <c r="DA53" s="510"/>
      <c r="DB53" s="510"/>
      <c r="DC53" s="499" t="str">
        <f>IF(CY53="","","－")</f>
        <v/>
      </c>
      <c r="DD53" s="499"/>
      <c r="DE53" s="500"/>
      <c r="DF53" s="500"/>
      <c r="DG53" s="500"/>
      <c r="DH53" s="505"/>
      <c r="DL53" s="276"/>
      <c r="DM53" s="511"/>
      <c r="DN53" s="424"/>
      <c r="DO53" s="424"/>
      <c r="DP53" s="424"/>
      <c r="DQ53" s="499" t="str">
        <f>IF(DN53="","","－")</f>
        <v/>
      </c>
      <c r="DR53" s="499"/>
      <c r="DS53" s="500"/>
      <c r="DT53" s="500"/>
      <c r="DU53" s="500"/>
      <c r="DV53" s="500"/>
      <c r="DW53" s="505"/>
      <c r="DX53" s="502"/>
      <c r="DY53" s="502"/>
      <c r="DZ53" s="502"/>
      <c r="EA53" s="502"/>
      <c r="EB53" s="276"/>
      <c r="EC53" s="276"/>
      <c r="ED53" s="525"/>
      <c r="EE53" s="525"/>
      <c r="EF53" s="525"/>
      <c r="EG53" s="525"/>
      <c r="EH53" s="511"/>
      <c r="EI53" s="510"/>
      <c r="EJ53" s="510"/>
      <c r="EK53" s="510"/>
      <c r="EL53" s="510"/>
      <c r="EM53" s="499" t="str">
        <f>IF(EI53="","","－")</f>
        <v/>
      </c>
      <c r="EN53" s="499"/>
      <c r="EO53" s="500"/>
      <c r="EP53" s="500"/>
      <c r="EQ53" s="500"/>
      <c r="ER53" s="505"/>
      <c r="ES53" s="276"/>
      <c r="ET53" s="143"/>
    </row>
    <row r="54" spans="1:150" s="154" customFormat="1" ht="13.5" customHeight="1">
      <c r="A54" s="153"/>
      <c r="C54" s="511"/>
      <c r="D54" s="155"/>
      <c r="F54" s="501" t="str">
        <f>IF(D53="","","PK")</f>
        <v/>
      </c>
      <c r="G54" s="501"/>
      <c r="H54" s="501"/>
      <c r="I54" s="501"/>
      <c r="M54" s="505"/>
      <c r="X54" s="511"/>
      <c r="AC54" s="501" t="str">
        <f>IF(Z53="","","PK")</f>
        <v/>
      </c>
      <c r="AD54" s="501"/>
      <c r="AE54" s="501"/>
      <c r="AF54" s="501"/>
      <c r="AK54" s="505"/>
      <c r="AS54" s="511"/>
      <c r="AT54" s="155"/>
      <c r="AV54" s="501" t="str">
        <f>IF(AT53="","","PK")</f>
        <v/>
      </c>
      <c r="AW54" s="501"/>
      <c r="AX54" s="501"/>
      <c r="AY54" s="501"/>
      <c r="BC54" s="505"/>
      <c r="BN54" s="511"/>
      <c r="BR54" s="501" t="str">
        <f>IF(BO53="","","PK")</f>
        <v/>
      </c>
      <c r="BS54" s="501"/>
      <c r="BT54" s="501"/>
      <c r="BU54" s="501"/>
      <c r="BX54" s="505"/>
      <c r="CC54" s="511"/>
      <c r="CD54" s="155"/>
      <c r="CF54" s="501" t="str">
        <f>IF(CD53="","","PK")</f>
        <v/>
      </c>
      <c r="CG54" s="501"/>
      <c r="CH54" s="501"/>
      <c r="CI54" s="501"/>
      <c r="CM54" s="505"/>
      <c r="CX54" s="511"/>
      <c r="DB54" s="501" t="str">
        <f>IF(CY53="","","PK")</f>
        <v/>
      </c>
      <c r="DC54" s="501"/>
      <c r="DD54" s="501"/>
      <c r="DE54" s="501"/>
      <c r="DH54" s="505"/>
      <c r="DL54" s="283"/>
      <c r="DM54" s="511"/>
      <c r="DN54" s="155"/>
      <c r="DO54" s="283"/>
      <c r="DP54" s="501" t="str">
        <f>IF(DN53="","","PK")</f>
        <v/>
      </c>
      <c r="DQ54" s="501"/>
      <c r="DR54" s="501"/>
      <c r="DS54" s="501"/>
      <c r="DT54" s="283"/>
      <c r="DU54" s="283"/>
      <c r="DV54" s="283"/>
      <c r="DW54" s="505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511"/>
      <c r="EI54" s="283"/>
      <c r="EJ54" s="283"/>
      <c r="EK54" s="283"/>
      <c r="EL54" s="501" t="str">
        <f>IF(EI53="","","PK")</f>
        <v/>
      </c>
      <c r="EM54" s="501"/>
      <c r="EN54" s="501"/>
      <c r="EO54" s="501"/>
      <c r="EP54" s="283"/>
      <c r="EQ54" s="283"/>
      <c r="ER54" s="505"/>
      <c r="ES54" s="283"/>
      <c r="ET54" s="156"/>
    </row>
    <row r="55" spans="1:150" s="73" customFormat="1" ht="13.5" customHeight="1">
      <c r="A55" s="142"/>
      <c r="C55" s="511"/>
      <c r="D55" s="137"/>
      <c r="H55" s="496" t="str">
        <f>IF(J58="","",SUM(J58:K61))</f>
        <v/>
      </c>
      <c r="I55" s="496"/>
      <c r="J55" s="496"/>
      <c r="K55" s="496"/>
      <c r="M55" s="505"/>
      <c r="N55" s="497" t="str">
        <f>IF(N58="","",SUM(N58:O61))</f>
        <v/>
      </c>
      <c r="O55" s="497"/>
      <c r="P55" s="497"/>
      <c r="Q55" s="497"/>
      <c r="T55" s="496" t="str">
        <f>IF(V58="","",SUM(V58:W61))</f>
        <v/>
      </c>
      <c r="U55" s="496"/>
      <c r="V55" s="496"/>
      <c r="W55" s="496"/>
      <c r="X55" s="511"/>
      <c r="Z55" s="497" t="str">
        <f>IF(Z58="","",SUM(Z58:AA61))</f>
        <v/>
      </c>
      <c r="AA55" s="497"/>
      <c r="AB55" s="497"/>
      <c r="AC55" s="497"/>
      <c r="AF55" s="496" t="str">
        <f>IF(AH58="","",SUM(AH58:AI61))</f>
        <v/>
      </c>
      <c r="AG55" s="496"/>
      <c r="AH55" s="496"/>
      <c r="AI55" s="496"/>
      <c r="AK55" s="505"/>
      <c r="AL55" s="497" t="str">
        <f>IF(AL58="","",SUM(AL58:AM61))</f>
        <v/>
      </c>
      <c r="AM55" s="497"/>
      <c r="AN55" s="497"/>
      <c r="AO55" s="497"/>
      <c r="AS55" s="511"/>
      <c r="AT55" s="137"/>
      <c r="AX55" s="496" t="str">
        <f>IF(AZ58="","",SUM(AZ58:BA61))</f>
        <v/>
      </c>
      <c r="AY55" s="496"/>
      <c r="AZ55" s="496"/>
      <c r="BA55" s="496"/>
      <c r="BC55" s="505"/>
      <c r="BD55" s="497" t="str">
        <f>IF(BD58="","",SUM(BD58:BE61))</f>
        <v/>
      </c>
      <c r="BE55" s="497"/>
      <c r="BF55" s="497"/>
      <c r="BG55" s="497"/>
      <c r="BJ55" s="496" t="str">
        <f>IF(BL58="","",SUM(BL58:BM61))</f>
        <v/>
      </c>
      <c r="BK55" s="496"/>
      <c r="BL55" s="496"/>
      <c r="BM55" s="496"/>
      <c r="BN55" s="511"/>
      <c r="BP55" s="497" t="str">
        <f>IF(BP58="","",SUM(BP58:BQ61))</f>
        <v/>
      </c>
      <c r="BQ55" s="497"/>
      <c r="BR55" s="497"/>
      <c r="BS55" s="497"/>
      <c r="BX55" s="505"/>
      <c r="CC55" s="511"/>
      <c r="CD55" s="137"/>
      <c r="CH55" s="496" t="str">
        <f>IF(CJ58="","",SUM(CJ58:CK61))</f>
        <v/>
      </c>
      <c r="CI55" s="496"/>
      <c r="CJ55" s="496"/>
      <c r="CK55" s="496"/>
      <c r="CM55" s="505"/>
      <c r="CN55" s="497" t="str">
        <f>IF(CN58="","",SUM(CN58:CO61))</f>
        <v/>
      </c>
      <c r="CO55" s="497"/>
      <c r="CP55" s="497"/>
      <c r="CQ55" s="497"/>
      <c r="CT55" s="496" t="str">
        <f>IF(CV58="","",SUM(CV58:CW61))</f>
        <v/>
      </c>
      <c r="CU55" s="496"/>
      <c r="CV55" s="496"/>
      <c r="CW55" s="496"/>
      <c r="CX55" s="511"/>
      <c r="CZ55" s="497" t="str">
        <f>IF(CZ58="","",SUM(CZ58:DA61))</f>
        <v/>
      </c>
      <c r="DA55" s="497"/>
      <c r="DB55" s="497"/>
      <c r="DC55" s="497"/>
      <c r="DH55" s="505"/>
      <c r="DL55" s="276"/>
      <c r="DM55" s="511"/>
      <c r="DN55" s="298"/>
      <c r="DO55" s="276"/>
      <c r="DP55" s="276"/>
      <c r="DQ55" s="276"/>
      <c r="DR55" s="496" t="str">
        <f>IF(DT58="","",SUM(DT58:DU61))</f>
        <v/>
      </c>
      <c r="DS55" s="496"/>
      <c r="DT55" s="496"/>
      <c r="DU55" s="496"/>
      <c r="DV55" s="276"/>
      <c r="DW55" s="505"/>
      <c r="DX55" s="497" t="str">
        <f>IF(DX58="","",SUM(DX58:DY61))</f>
        <v/>
      </c>
      <c r="DY55" s="497"/>
      <c r="DZ55" s="497"/>
      <c r="EA55" s="497"/>
      <c r="EB55" s="276"/>
      <c r="EC55" s="276"/>
      <c r="ED55" s="496" t="str">
        <f>IF(EF58="","",SUM(EF58:EG61))</f>
        <v/>
      </c>
      <c r="EE55" s="496"/>
      <c r="EF55" s="496"/>
      <c r="EG55" s="496"/>
      <c r="EH55" s="511"/>
      <c r="EI55" s="276"/>
      <c r="EJ55" s="497" t="str">
        <f>IF(EJ58="","",SUM(EJ58:EK61))</f>
        <v/>
      </c>
      <c r="EK55" s="497"/>
      <c r="EL55" s="497"/>
      <c r="EM55" s="497"/>
      <c r="EN55" s="276"/>
      <c r="EO55" s="276"/>
      <c r="EP55" s="276"/>
      <c r="EQ55" s="276"/>
      <c r="ER55" s="505"/>
      <c r="ES55" s="276"/>
      <c r="ET55" s="143"/>
    </row>
    <row r="56" spans="1:150" s="144" customFormat="1" ht="13.5" hidden="1" customHeight="1">
      <c r="A56" s="145"/>
      <c r="C56" s="511"/>
      <c r="D56" s="146"/>
      <c r="H56" s="519">
        <f>SUM(J58:K63)</f>
        <v>0</v>
      </c>
      <c r="I56" s="519"/>
      <c r="J56" s="519"/>
      <c r="K56" s="519"/>
      <c r="M56" s="505"/>
      <c r="N56" s="512">
        <f>SUM(N58:O63)</f>
        <v>0</v>
      </c>
      <c r="O56" s="512"/>
      <c r="P56" s="512"/>
      <c r="Q56" s="512"/>
      <c r="T56" s="519">
        <f>SUM(V58:W63)</f>
        <v>0</v>
      </c>
      <c r="U56" s="519"/>
      <c r="V56" s="519"/>
      <c r="W56" s="519"/>
      <c r="X56" s="511"/>
      <c r="Z56" s="512">
        <f>SUM(Z58:AA63)</f>
        <v>0</v>
      </c>
      <c r="AA56" s="512"/>
      <c r="AB56" s="512"/>
      <c r="AC56" s="512"/>
      <c r="AF56" s="519">
        <f>SUM(AH58:AI63)</f>
        <v>0</v>
      </c>
      <c r="AG56" s="519"/>
      <c r="AH56" s="519"/>
      <c r="AI56" s="519"/>
      <c r="AK56" s="505"/>
      <c r="AL56" s="512">
        <f>SUM(AL58:AM63)</f>
        <v>0</v>
      </c>
      <c r="AM56" s="512"/>
      <c r="AN56" s="512"/>
      <c r="AO56" s="512"/>
      <c r="AS56" s="511"/>
      <c r="AT56" s="146"/>
      <c r="AX56" s="519">
        <f>SUM(AZ58:BA63)</f>
        <v>0</v>
      </c>
      <c r="AY56" s="519"/>
      <c r="AZ56" s="519"/>
      <c r="BA56" s="519"/>
      <c r="BC56" s="505"/>
      <c r="BD56" s="512">
        <f>SUM(BD58:BE63)</f>
        <v>0</v>
      </c>
      <c r="BE56" s="512"/>
      <c r="BF56" s="512"/>
      <c r="BG56" s="512"/>
      <c r="BJ56" s="519">
        <f>SUM(BL58:BM63)</f>
        <v>0</v>
      </c>
      <c r="BK56" s="519"/>
      <c r="BL56" s="519"/>
      <c r="BM56" s="519"/>
      <c r="BN56" s="511"/>
      <c r="BP56" s="512">
        <f>SUM(BP58:BQ63)</f>
        <v>0</v>
      </c>
      <c r="BQ56" s="512"/>
      <c r="BR56" s="512"/>
      <c r="BS56" s="512"/>
      <c r="BX56" s="505"/>
      <c r="CC56" s="511"/>
      <c r="CD56" s="146"/>
      <c r="CH56" s="519">
        <f>SUM(CJ58:CK63)</f>
        <v>0</v>
      </c>
      <c r="CI56" s="519"/>
      <c r="CJ56" s="519"/>
      <c r="CK56" s="519"/>
      <c r="CM56" s="505"/>
      <c r="CN56" s="512">
        <f>SUM(CN58:CO63)</f>
        <v>0</v>
      </c>
      <c r="CO56" s="512"/>
      <c r="CP56" s="512"/>
      <c r="CQ56" s="512"/>
      <c r="CT56" s="519">
        <f>SUM(CV58:CW63)</f>
        <v>0</v>
      </c>
      <c r="CU56" s="519"/>
      <c r="CV56" s="519"/>
      <c r="CW56" s="519"/>
      <c r="CX56" s="511"/>
      <c r="CZ56" s="512">
        <f>SUM(CZ58:DA63)</f>
        <v>0</v>
      </c>
      <c r="DA56" s="512"/>
      <c r="DB56" s="512"/>
      <c r="DC56" s="512"/>
      <c r="DH56" s="505"/>
      <c r="DM56" s="511"/>
      <c r="DN56" s="146"/>
      <c r="DR56" s="519">
        <f>SUM(DT58:DU63)</f>
        <v>0</v>
      </c>
      <c r="DS56" s="519"/>
      <c r="DT56" s="519"/>
      <c r="DU56" s="519"/>
      <c r="DW56" s="505"/>
      <c r="DX56" s="512">
        <f>SUM(DX58:DY63)</f>
        <v>0</v>
      </c>
      <c r="DY56" s="512"/>
      <c r="DZ56" s="512"/>
      <c r="EA56" s="512"/>
      <c r="ED56" s="519">
        <f>SUM(EF58:EG63)</f>
        <v>0</v>
      </c>
      <c r="EE56" s="519"/>
      <c r="EF56" s="519"/>
      <c r="EG56" s="519"/>
      <c r="EH56" s="511"/>
      <c r="EJ56" s="512">
        <f>SUM(EJ58:EK63)</f>
        <v>0</v>
      </c>
      <c r="EK56" s="512"/>
      <c r="EL56" s="512"/>
      <c r="EM56" s="512"/>
      <c r="ER56" s="505"/>
      <c r="ET56" s="147"/>
    </row>
    <row r="57" spans="1:150" s="73" customFormat="1" ht="3.75" customHeight="1" thickBot="1">
      <c r="A57" s="142"/>
      <c r="C57" s="511"/>
      <c r="D57" s="137"/>
      <c r="J57" s="507"/>
      <c r="K57" s="507"/>
      <c r="L57" s="507"/>
      <c r="M57" s="506"/>
      <c r="N57" s="507"/>
      <c r="O57" s="507"/>
      <c r="V57" s="507"/>
      <c r="W57" s="507"/>
      <c r="X57" s="508"/>
      <c r="Y57" s="507"/>
      <c r="Z57" s="507"/>
      <c r="AA57" s="507"/>
      <c r="AH57" s="507"/>
      <c r="AI57" s="507"/>
      <c r="AJ57" s="507"/>
      <c r="AK57" s="506"/>
      <c r="AL57" s="507"/>
      <c r="AM57" s="507"/>
      <c r="AS57" s="511"/>
      <c r="AT57" s="137"/>
      <c r="AZ57" s="507"/>
      <c r="BA57" s="507"/>
      <c r="BB57" s="507"/>
      <c r="BC57" s="506"/>
      <c r="BD57" s="507"/>
      <c r="BE57" s="507"/>
      <c r="BL57" s="507"/>
      <c r="BM57" s="507"/>
      <c r="BN57" s="508"/>
      <c r="BO57" s="507"/>
      <c r="BP57" s="507"/>
      <c r="BQ57" s="507"/>
      <c r="BX57" s="505"/>
      <c r="CC57" s="511"/>
      <c r="CD57" s="137"/>
      <c r="CJ57" s="507"/>
      <c r="CK57" s="507"/>
      <c r="CL57" s="507"/>
      <c r="CM57" s="506"/>
      <c r="CN57" s="507"/>
      <c r="CO57" s="507"/>
      <c r="CV57" s="507"/>
      <c r="CW57" s="507"/>
      <c r="CX57" s="508"/>
      <c r="CY57" s="507"/>
      <c r="CZ57" s="507"/>
      <c r="DA57" s="507"/>
      <c r="DH57" s="505"/>
      <c r="DL57" s="276"/>
      <c r="DM57" s="511"/>
      <c r="DN57" s="298"/>
      <c r="DO57" s="276"/>
      <c r="DP57" s="276"/>
      <c r="DQ57" s="276"/>
      <c r="DR57" s="276"/>
      <c r="DS57" s="276"/>
      <c r="DT57" s="507"/>
      <c r="DU57" s="507"/>
      <c r="DV57" s="507"/>
      <c r="DW57" s="506"/>
      <c r="DX57" s="507"/>
      <c r="DY57" s="507"/>
      <c r="DZ57" s="276"/>
      <c r="EA57" s="276"/>
      <c r="EB57" s="276"/>
      <c r="EC57" s="276"/>
      <c r="ED57" s="276"/>
      <c r="EE57" s="276"/>
      <c r="EF57" s="507"/>
      <c r="EG57" s="507"/>
      <c r="EH57" s="508"/>
      <c r="EI57" s="507"/>
      <c r="EJ57" s="507"/>
      <c r="EK57" s="507"/>
      <c r="EL57" s="276"/>
      <c r="EM57" s="276"/>
      <c r="EN57" s="276"/>
      <c r="EO57" s="276"/>
      <c r="EP57" s="276"/>
      <c r="EQ57" s="276"/>
      <c r="ER57" s="505"/>
      <c r="ES57" s="276"/>
      <c r="ET57" s="143"/>
    </row>
    <row r="58" spans="1:150" s="73" customFormat="1" ht="13.5" customHeight="1" thickTop="1">
      <c r="A58" s="142"/>
      <c r="C58" s="511"/>
      <c r="D58" s="137"/>
      <c r="I58" s="511"/>
      <c r="J58" s="510"/>
      <c r="K58" s="510"/>
      <c r="L58" s="414" t="s">
        <v>54</v>
      </c>
      <c r="M58" s="414"/>
      <c r="N58" s="500"/>
      <c r="O58" s="500"/>
      <c r="P58" s="505"/>
      <c r="U58" s="511"/>
      <c r="V58" s="510"/>
      <c r="W58" s="510"/>
      <c r="X58" s="414" t="s">
        <v>54</v>
      </c>
      <c r="Y58" s="414"/>
      <c r="Z58" s="500"/>
      <c r="AA58" s="500"/>
      <c r="AB58" s="505"/>
      <c r="AG58" s="511"/>
      <c r="AH58" s="510"/>
      <c r="AI58" s="510"/>
      <c r="AJ58" s="414" t="s">
        <v>54</v>
      </c>
      <c r="AK58" s="414"/>
      <c r="AL58" s="500"/>
      <c r="AM58" s="500"/>
      <c r="AN58" s="505"/>
      <c r="AS58" s="511"/>
      <c r="AY58" s="511"/>
      <c r="AZ58" s="510"/>
      <c r="BA58" s="510"/>
      <c r="BB58" s="414" t="s">
        <v>54</v>
      </c>
      <c r="BC58" s="414"/>
      <c r="BD58" s="500"/>
      <c r="BE58" s="500"/>
      <c r="BF58" s="505"/>
      <c r="BK58" s="511"/>
      <c r="BL58" s="510"/>
      <c r="BM58" s="510"/>
      <c r="BN58" s="414" t="s">
        <v>54</v>
      </c>
      <c r="BO58" s="414"/>
      <c r="BP58" s="500"/>
      <c r="BQ58" s="500"/>
      <c r="BR58" s="505"/>
      <c r="BX58" s="505"/>
      <c r="CC58" s="511"/>
      <c r="CI58" s="511"/>
      <c r="CJ58" s="510"/>
      <c r="CK58" s="510"/>
      <c r="CL58" s="414" t="s">
        <v>54</v>
      </c>
      <c r="CM58" s="414"/>
      <c r="CN58" s="500"/>
      <c r="CO58" s="500"/>
      <c r="CP58" s="505"/>
      <c r="CU58" s="511"/>
      <c r="CV58" s="510"/>
      <c r="CW58" s="510"/>
      <c r="CX58" s="414" t="s">
        <v>54</v>
      </c>
      <c r="CY58" s="414"/>
      <c r="CZ58" s="500"/>
      <c r="DA58" s="500"/>
      <c r="DB58" s="505"/>
      <c r="DH58" s="505"/>
      <c r="DL58" s="276"/>
      <c r="DM58" s="511"/>
      <c r="DN58" s="276"/>
      <c r="DO58" s="276"/>
      <c r="DP58" s="276"/>
      <c r="DQ58" s="276"/>
      <c r="DR58" s="276"/>
      <c r="DS58" s="511"/>
      <c r="DT58" s="510"/>
      <c r="DU58" s="510"/>
      <c r="DV58" s="414" t="s">
        <v>54</v>
      </c>
      <c r="DW58" s="414"/>
      <c r="DX58" s="500"/>
      <c r="DY58" s="500"/>
      <c r="DZ58" s="505"/>
      <c r="EA58" s="276"/>
      <c r="EB58" s="276"/>
      <c r="EC58" s="276"/>
      <c r="ED58" s="276"/>
      <c r="EE58" s="511"/>
      <c r="EF58" s="510"/>
      <c r="EG58" s="510"/>
      <c r="EH58" s="414" t="s">
        <v>54</v>
      </c>
      <c r="EI58" s="414"/>
      <c r="EJ58" s="500"/>
      <c r="EK58" s="500"/>
      <c r="EL58" s="505"/>
      <c r="EM58" s="276"/>
      <c r="EN58" s="276"/>
      <c r="EO58" s="276"/>
      <c r="EP58" s="276"/>
      <c r="EQ58" s="276"/>
      <c r="ER58" s="505"/>
      <c r="ES58" s="276"/>
      <c r="ET58" s="143"/>
    </row>
    <row r="59" spans="1:150" s="73" customFormat="1" ht="13.5" customHeight="1">
      <c r="A59" s="142"/>
      <c r="C59" s="511"/>
      <c r="D59" s="137"/>
      <c r="I59" s="511"/>
      <c r="J59" s="510"/>
      <c r="K59" s="510"/>
      <c r="L59" s="414" t="s">
        <v>54</v>
      </c>
      <c r="M59" s="414"/>
      <c r="N59" s="500"/>
      <c r="O59" s="500"/>
      <c r="P59" s="505"/>
      <c r="U59" s="511"/>
      <c r="V59" s="510"/>
      <c r="W59" s="510"/>
      <c r="X59" s="414" t="s">
        <v>54</v>
      </c>
      <c r="Y59" s="414"/>
      <c r="Z59" s="500"/>
      <c r="AA59" s="500"/>
      <c r="AB59" s="505"/>
      <c r="AG59" s="511"/>
      <c r="AH59" s="510"/>
      <c r="AI59" s="510"/>
      <c r="AJ59" s="414" t="s">
        <v>54</v>
      </c>
      <c r="AK59" s="414"/>
      <c r="AL59" s="500"/>
      <c r="AM59" s="500"/>
      <c r="AN59" s="505"/>
      <c r="AS59" s="511"/>
      <c r="AY59" s="511"/>
      <c r="AZ59" s="510"/>
      <c r="BA59" s="510"/>
      <c r="BB59" s="414" t="s">
        <v>54</v>
      </c>
      <c r="BC59" s="414"/>
      <c r="BD59" s="500"/>
      <c r="BE59" s="500"/>
      <c r="BF59" s="505"/>
      <c r="BK59" s="511"/>
      <c r="BL59" s="510"/>
      <c r="BM59" s="510"/>
      <c r="BN59" s="414" t="s">
        <v>54</v>
      </c>
      <c r="BO59" s="414"/>
      <c r="BP59" s="500"/>
      <c r="BQ59" s="500"/>
      <c r="BR59" s="505"/>
      <c r="BX59" s="505"/>
      <c r="CC59" s="511"/>
      <c r="CI59" s="511"/>
      <c r="CJ59" s="510"/>
      <c r="CK59" s="510"/>
      <c r="CL59" s="414" t="s">
        <v>54</v>
      </c>
      <c r="CM59" s="414"/>
      <c r="CN59" s="500"/>
      <c r="CO59" s="500"/>
      <c r="CP59" s="505"/>
      <c r="CU59" s="511"/>
      <c r="CV59" s="510"/>
      <c r="CW59" s="510"/>
      <c r="CX59" s="414" t="s">
        <v>54</v>
      </c>
      <c r="CY59" s="414"/>
      <c r="CZ59" s="500"/>
      <c r="DA59" s="500"/>
      <c r="DB59" s="505"/>
      <c r="DH59" s="505"/>
      <c r="DL59" s="276"/>
      <c r="DM59" s="511"/>
      <c r="DN59" s="276"/>
      <c r="DO59" s="276"/>
      <c r="DP59" s="276"/>
      <c r="DQ59" s="276"/>
      <c r="DR59" s="276"/>
      <c r="DS59" s="511"/>
      <c r="DT59" s="510"/>
      <c r="DU59" s="510"/>
      <c r="DV59" s="414" t="s">
        <v>54</v>
      </c>
      <c r="DW59" s="414"/>
      <c r="DX59" s="500"/>
      <c r="DY59" s="500"/>
      <c r="DZ59" s="505"/>
      <c r="EA59" s="276"/>
      <c r="EB59" s="276"/>
      <c r="EC59" s="276"/>
      <c r="ED59" s="276"/>
      <c r="EE59" s="511"/>
      <c r="EF59" s="510"/>
      <c r="EG59" s="510"/>
      <c r="EH59" s="414" t="s">
        <v>54</v>
      </c>
      <c r="EI59" s="414"/>
      <c r="EJ59" s="500"/>
      <c r="EK59" s="500"/>
      <c r="EL59" s="505"/>
      <c r="EM59" s="276"/>
      <c r="EN59" s="276"/>
      <c r="EO59" s="276"/>
      <c r="EP59" s="276"/>
      <c r="EQ59" s="276"/>
      <c r="ER59" s="505"/>
      <c r="ES59" s="276"/>
      <c r="ET59" s="143"/>
    </row>
    <row r="60" spans="1:150" s="73" customFormat="1" ht="13.5" customHeight="1">
      <c r="A60" s="142"/>
      <c r="C60" s="511"/>
      <c r="D60" s="137"/>
      <c r="I60" s="511"/>
      <c r="J60" s="510"/>
      <c r="K60" s="510"/>
      <c r="L60" s="499" t="str">
        <f>IF(J60="","","－")</f>
        <v/>
      </c>
      <c r="M60" s="499"/>
      <c r="N60" s="500"/>
      <c r="O60" s="500"/>
      <c r="P60" s="505"/>
      <c r="U60" s="511"/>
      <c r="V60" s="510"/>
      <c r="W60" s="510"/>
      <c r="X60" s="499" t="str">
        <f>IF(V60="","","－")</f>
        <v/>
      </c>
      <c r="Y60" s="499"/>
      <c r="Z60" s="500"/>
      <c r="AA60" s="500"/>
      <c r="AB60" s="505"/>
      <c r="AG60" s="511"/>
      <c r="AH60" s="510"/>
      <c r="AI60" s="510"/>
      <c r="AJ60" s="499" t="str">
        <f>IF(AH60="","","－")</f>
        <v/>
      </c>
      <c r="AK60" s="499"/>
      <c r="AL60" s="500"/>
      <c r="AM60" s="500"/>
      <c r="AN60" s="505"/>
      <c r="AS60" s="511"/>
      <c r="AY60" s="511"/>
      <c r="AZ60" s="510"/>
      <c r="BA60" s="510"/>
      <c r="BB60" s="499"/>
      <c r="BC60" s="499"/>
      <c r="BD60" s="500"/>
      <c r="BE60" s="500"/>
      <c r="BF60" s="505"/>
      <c r="BK60" s="511"/>
      <c r="BL60" s="510"/>
      <c r="BM60" s="510"/>
      <c r="BN60" s="499" t="str">
        <f>IF(BL60="","","－")</f>
        <v/>
      </c>
      <c r="BO60" s="499"/>
      <c r="BP60" s="500"/>
      <c r="BQ60" s="500"/>
      <c r="BR60" s="505"/>
      <c r="BX60" s="505"/>
      <c r="CC60" s="511"/>
      <c r="CI60" s="511"/>
      <c r="CJ60" s="510"/>
      <c r="CK60" s="510"/>
      <c r="CL60" s="499" t="str">
        <f>IF(CJ60="","","－")</f>
        <v/>
      </c>
      <c r="CM60" s="499"/>
      <c r="CN60" s="500"/>
      <c r="CO60" s="500"/>
      <c r="CP60" s="505"/>
      <c r="CU60" s="511"/>
      <c r="CV60" s="510"/>
      <c r="CW60" s="510"/>
      <c r="CX60" s="499" t="str">
        <f>IF(CV60="","","－")</f>
        <v/>
      </c>
      <c r="CY60" s="499"/>
      <c r="CZ60" s="500"/>
      <c r="DA60" s="500"/>
      <c r="DB60" s="505"/>
      <c r="DH60" s="505"/>
      <c r="DL60" s="276"/>
      <c r="DM60" s="511"/>
      <c r="DN60" s="276"/>
      <c r="DO60" s="276"/>
      <c r="DP60" s="276"/>
      <c r="DQ60" s="276"/>
      <c r="DR60" s="276"/>
      <c r="DS60" s="511"/>
      <c r="DT60" s="510"/>
      <c r="DU60" s="510"/>
      <c r="DV60" s="499"/>
      <c r="DW60" s="499"/>
      <c r="DX60" s="500"/>
      <c r="DY60" s="500"/>
      <c r="DZ60" s="505"/>
      <c r="EA60" s="276"/>
      <c r="EB60" s="276"/>
      <c r="EC60" s="276"/>
      <c r="ED60" s="276"/>
      <c r="EE60" s="511"/>
      <c r="EF60" s="510"/>
      <c r="EG60" s="510"/>
      <c r="EH60" s="499" t="str">
        <f>IF(EF60="","","－")</f>
        <v/>
      </c>
      <c r="EI60" s="499"/>
      <c r="EJ60" s="500"/>
      <c r="EK60" s="500"/>
      <c r="EL60" s="505"/>
      <c r="EM60" s="276"/>
      <c r="EN60" s="276"/>
      <c r="EO60" s="276"/>
      <c r="EP60" s="276"/>
      <c r="EQ60" s="276"/>
      <c r="ER60" s="505"/>
      <c r="ES60" s="276"/>
      <c r="ET60" s="143"/>
    </row>
    <row r="61" spans="1:150" s="73" customFormat="1" ht="13.5" customHeight="1">
      <c r="A61" s="142"/>
      <c r="C61" s="511"/>
      <c r="D61" s="137"/>
      <c r="I61" s="511"/>
      <c r="J61" s="510"/>
      <c r="K61" s="510"/>
      <c r="L61" s="499" t="str">
        <f>IF(J61="","","－")</f>
        <v/>
      </c>
      <c r="M61" s="499"/>
      <c r="N61" s="500"/>
      <c r="O61" s="500"/>
      <c r="P61" s="505"/>
      <c r="U61" s="511"/>
      <c r="V61" s="510"/>
      <c r="W61" s="510"/>
      <c r="X61" s="499" t="str">
        <f>IF(V61="","","－")</f>
        <v/>
      </c>
      <c r="Y61" s="499"/>
      <c r="Z61" s="500"/>
      <c r="AA61" s="500"/>
      <c r="AB61" s="505"/>
      <c r="AG61" s="511"/>
      <c r="AH61" s="510"/>
      <c r="AI61" s="510"/>
      <c r="AJ61" s="499" t="str">
        <f>IF(AH61="","","－")</f>
        <v/>
      </c>
      <c r="AK61" s="499"/>
      <c r="AL61" s="500"/>
      <c r="AM61" s="500"/>
      <c r="AN61" s="505"/>
      <c r="AS61" s="511"/>
      <c r="AY61" s="511"/>
      <c r="AZ61" s="510"/>
      <c r="BA61" s="510"/>
      <c r="BB61" s="499" t="str">
        <f>IF(AZ61="","","－")</f>
        <v/>
      </c>
      <c r="BC61" s="499"/>
      <c r="BD61" s="500"/>
      <c r="BE61" s="500"/>
      <c r="BF61" s="505"/>
      <c r="BK61" s="511"/>
      <c r="BL61" s="510"/>
      <c r="BM61" s="510"/>
      <c r="BN61" s="499" t="str">
        <f>IF(BL61="","","－")</f>
        <v/>
      </c>
      <c r="BO61" s="499"/>
      <c r="BP61" s="500"/>
      <c r="BQ61" s="500"/>
      <c r="BR61" s="505"/>
      <c r="BX61" s="505"/>
      <c r="CC61" s="511"/>
      <c r="CI61" s="511"/>
      <c r="CJ61" s="510"/>
      <c r="CK61" s="510"/>
      <c r="CL61" s="499" t="str">
        <f>IF(CJ61="","","－")</f>
        <v/>
      </c>
      <c r="CM61" s="499"/>
      <c r="CN61" s="500"/>
      <c r="CO61" s="500"/>
      <c r="CP61" s="505"/>
      <c r="CU61" s="511"/>
      <c r="CV61" s="510"/>
      <c r="CW61" s="510"/>
      <c r="CX61" s="499" t="str">
        <f>IF(CV61="","","－")</f>
        <v/>
      </c>
      <c r="CY61" s="499"/>
      <c r="CZ61" s="500"/>
      <c r="DA61" s="500"/>
      <c r="DB61" s="505"/>
      <c r="DH61" s="505"/>
      <c r="DL61" s="276"/>
      <c r="DM61" s="511"/>
      <c r="DN61" s="276"/>
      <c r="DO61" s="276"/>
      <c r="DP61" s="276"/>
      <c r="DQ61" s="276"/>
      <c r="DR61" s="276"/>
      <c r="DS61" s="511"/>
      <c r="DT61" s="510"/>
      <c r="DU61" s="510"/>
      <c r="DV61" s="499" t="str">
        <f>IF(DT61="","","－")</f>
        <v/>
      </c>
      <c r="DW61" s="499"/>
      <c r="DX61" s="500"/>
      <c r="DY61" s="500"/>
      <c r="DZ61" s="505"/>
      <c r="EA61" s="276"/>
      <c r="EB61" s="276"/>
      <c r="EC61" s="276"/>
      <c r="ED61" s="276"/>
      <c r="EE61" s="511"/>
      <c r="EF61" s="510"/>
      <c r="EG61" s="510"/>
      <c r="EH61" s="499" t="str">
        <f>IF(EF61="","","－")</f>
        <v/>
      </c>
      <c r="EI61" s="499"/>
      <c r="EJ61" s="500"/>
      <c r="EK61" s="500"/>
      <c r="EL61" s="505"/>
      <c r="EM61" s="276"/>
      <c r="EN61" s="276"/>
      <c r="EO61" s="276"/>
      <c r="EP61" s="276"/>
      <c r="EQ61" s="276"/>
      <c r="ER61" s="505"/>
      <c r="ES61" s="276"/>
      <c r="ET61" s="143"/>
    </row>
    <row r="62" spans="1:150" s="151" customFormat="1" ht="13.5" customHeight="1">
      <c r="A62" s="150"/>
      <c r="C62" s="511"/>
      <c r="D62" s="152"/>
      <c r="I62" s="511"/>
      <c r="J62" s="148"/>
      <c r="K62" s="498" t="str">
        <f>IF(J63="","","PK")</f>
        <v/>
      </c>
      <c r="L62" s="498"/>
      <c r="M62" s="498"/>
      <c r="N62" s="498"/>
      <c r="O62" s="149"/>
      <c r="P62" s="505"/>
      <c r="U62" s="511"/>
      <c r="V62" s="148"/>
      <c r="W62" s="498" t="str">
        <f>IF(V63="","","PK")</f>
        <v/>
      </c>
      <c r="X62" s="498"/>
      <c r="Y62" s="498"/>
      <c r="Z62" s="498"/>
      <c r="AA62" s="149"/>
      <c r="AB62" s="505"/>
      <c r="AG62" s="511"/>
      <c r="AH62" s="148"/>
      <c r="AI62" s="498" t="str">
        <f>IF(AH63="","","PK")</f>
        <v/>
      </c>
      <c r="AJ62" s="498"/>
      <c r="AK62" s="498"/>
      <c r="AL62" s="498"/>
      <c r="AM62" s="149"/>
      <c r="AN62" s="505"/>
      <c r="AS62" s="511"/>
      <c r="AY62" s="511"/>
      <c r="AZ62" s="148"/>
      <c r="BA62" s="498" t="str">
        <f>IF(AZ63="","","PK")</f>
        <v/>
      </c>
      <c r="BB62" s="498"/>
      <c r="BC62" s="498"/>
      <c r="BD62" s="498"/>
      <c r="BE62" s="149"/>
      <c r="BF62" s="505"/>
      <c r="BK62" s="511"/>
      <c r="BL62" s="148"/>
      <c r="BM62" s="498" t="str">
        <f>IF(BL63="","","PK")</f>
        <v/>
      </c>
      <c r="BN62" s="498"/>
      <c r="BO62" s="498"/>
      <c r="BP62" s="498"/>
      <c r="BQ62" s="149"/>
      <c r="BR62" s="505"/>
      <c r="BX62" s="505"/>
      <c r="CC62" s="511"/>
      <c r="CI62" s="511"/>
      <c r="CJ62" s="148"/>
      <c r="CK62" s="498" t="str">
        <f>IF(CJ63="","","PK")</f>
        <v/>
      </c>
      <c r="CL62" s="498"/>
      <c r="CM62" s="498"/>
      <c r="CN62" s="498"/>
      <c r="CO62" s="149"/>
      <c r="CP62" s="505"/>
      <c r="CU62" s="511"/>
      <c r="CV62" s="148"/>
      <c r="CW62" s="498" t="str">
        <f>IF(CV63="","","PK")</f>
        <v/>
      </c>
      <c r="CX62" s="498"/>
      <c r="CY62" s="498"/>
      <c r="CZ62" s="498"/>
      <c r="DA62" s="149"/>
      <c r="DB62" s="505"/>
      <c r="DH62" s="505"/>
      <c r="DL62" s="282"/>
      <c r="DM62" s="511"/>
      <c r="DN62" s="282"/>
      <c r="DO62" s="282"/>
      <c r="DP62" s="282"/>
      <c r="DQ62" s="282"/>
      <c r="DR62" s="282"/>
      <c r="DS62" s="511"/>
      <c r="DT62" s="148"/>
      <c r="DU62" s="498" t="str">
        <f>IF(DT63="","","PK")</f>
        <v/>
      </c>
      <c r="DV62" s="498"/>
      <c r="DW62" s="498"/>
      <c r="DX62" s="498"/>
      <c r="DY62" s="149"/>
      <c r="DZ62" s="505"/>
      <c r="EA62" s="282"/>
      <c r="EB62" s="282"/>
      <c r="EC62" s="282"/>
      <c r="ED62" s="282"/>
      <c r="EE62" s="511"/>
      <c r="EF62" s="148"/>
      <c r="EG62" s="498" t="str">
        <f>IF(EF63="","","PK")</f>
        <v/>
      </c>
      <c r="EH62" s="498"/>
      <c r="EI62" s="498"/>
      <c r="EJ62" s="498"/>
      <c r="EK62" s="149"/>
      <c r="EL62" s="505"/>
      <c r="EM62" s="282"/>
      <c r="EN62" s="282"/>
      <c r="EO62" s="282"/>
      <c r="EP62" s="282"/>
      <c r="EQ62" s="282"/>
      <c r="ER62" s="505"/>
      <c r="ES62" s="282"/>
      <c r="ET62" s="148"/>
    </row>
    <row r="63" spans="1:150" s="73" customFormat="1" ht="13.5" customHeight="1">
      <c r="A63" s="142"/>
      <c r="C63" s="511"/>
      <c r="D63" s="137"/>
      <c r="I63" s="511"/>
      <c r="J63" s="510"/>
      <c r="K63" s="510"/>
      <c r="L63" s="499" t="str">
        <f>IF(J63="","","－")</f>
        <v/>
      </c>
      <c r="M63" s="499"/>
      <c r="N63" s="500"/>
      <c r="O63" s="500"/>
      <c r="P63" s="505"/>
      <c r="U63" s="511"/>
      <c r="V63" s="510"/>
      <c r="W63" s="510"/>
      <c r="X63" s="499" t="str">
        <f>IF(V63="","","－")</f>
        <v/>
      </c>
      <c r="Y63" s="499"/>
      <c r="Z63" s="500"/>
      <c r="AA63" s="500"/>
      <c r="AB63" s="505"/>
      <c r="AG63" s="511"/>
      <c r="AH63" s="510"/>
      <c r="AI63" s="510"/>
      <c r="AJ63" s="499" t="str">
        <f>IF(AH63="","","－")</f>
        <v/>
      </c>
      <c r="AK63" s="499"/>
      <c r="AL63" s="500"/>
      <c r="AM63" s="500"/>
      <c r="AN63" s="505"/>
      <c r="AS63" s="511"/>
      <c r="AY63" s="511"/>
      <c r="AZ63" s="510"/>
      <c r="BA63" s="510"/>
      <c r="BB63" s="499" t="str">
        <f>IF(AZ63="","","－")</f>
        <v/>
      </c>
      <c r="BC63" s="499"/>
      <c r="BD63" s="500"/>
      <c r="BE63" s="500"/>
      <c r="BF63" s="505"/>
      <c r="BK63" s="511"/>
      <c r="BL63" s="510"/>
      <c r="BM63" s="510"/>
      <c r="BN63" s="499" t="str">
        <f>IF(BL63="","","－")</f>
        <v/>
      </c>
      <c r="BO63" s="499"/>
      <c r="BP63" s="500"/>
      <c r="BQ63" s="500"/>
      <c r="BR63" s="505"/>
      <c r="BX63" s="505"/>
      <c r="CC63" s="511"/>
      <c r="CI63" s="511"/>
      <c r="CJ63" s="510"/>
      <c r="CK63" s="510"/>
      <c r="CL63" s="499" t="str">
        <f>IF(CJ63="","","－")</f>
        <v/>
      </c>
      <c r="CM63" s="499"/>
      <c r="CN63" s="500"/>
      <c r="CO63" s="500"/>
      <c r="CP63" s="505"/>
      <c r="CU63" s="511"/>
      <c r="CV63" s="510"/>
      <c r="CW63" s="510"/>
      <c r="CX63" s="499" t="str">
        <f>IF(CV63="","","－")</f>
        <v/>
      </c>
      <c r="CY63" s="499"/>
      <c r="CZ63" s="500"/>
      <c r="DA63" s="500"/>
      <c r="DB63" s="505"/>
      <c r="DH63" s="505"/>
      <c r="DL63" s="276"/>
      <c r="DM63" s="511"/>
      <c r="DN63" s="276"/>
      <c r="DO63" s="276"/>
      <c r="DP63" s="276"/>
      <c r="DQ63" s="276"/>
      <c r="DR63" s="276"/>
      <c r="DS63" s="511"/>
      <c r="DT63" s="510"/>
      <c r="DU63" s="510"/>
      <c r="DV63" s="499" t="str">
        <f>IF(DT63="","","－")</f>
        <v/>
      </c>
      <c r="DW63" s="499"/>
      <c r="DX63" s="500"/>
      <c r="DY63" s="500"/>
      <c r="DZ63" s="505"/>
      <c r="EA63" s="276"/>
      <c r="EB63" s="276"/>
      <c r="EC63" s="276"/>
      <c r="ED63" s="276"/>
      <c r="EE63" s="511"/>
      <c r="EF63" s="510"/>
      <c r="EG63" s="510"/>
      <c r="EH63" s="499" t="str">
        <f>IF(EF63="","","－")</f>
        <v/>
      </c>
      <c r="EI63" s="499"/>
      <c r="EJ63" s="500"/>
      <c r="EK63" s="500"/>
      <c r="EL63" s="505"/>
      <c r="EM63" s="276"/>
      <c r="EN63" s="276"/>
      <c r="EO63" s="276"/>
      <c r="EP63" s="276"/>
      <c r="EQ63" s="276"/>
      <c r="ER63" s="505"/>
      <c r="ES63" s="276"/>
      <c r="ET63" s="143"/>
    </row>
    <row r="64" spans="1:150" s="154" customFormat="1" ht="13.5" customHeight="1">
      <c r="A64" s="153"/>
      <c r="C64" s="511"/>
      <c r="D64" s="155"/>
      <c r="I64" s="511"/>
      <c r="K64" s="501" t="str">
        <f>IF(J63="","","PK")</f>
        <v/>
      </c>
      <c r="L64" s="501"/>
      <c r="M64" s="501"/>
      <c r="N64" s="501"/>
      <c r="P64" s="505"/>
      <c r="U64" s="511"/>
      <c r="W64" s="501" t="str">
        <f>IF(V63="","","PK")</f>
        <v/>
      </c>
      <c r="X64" s="501"/>
      <c r="Y64" s="501"/>
      <c r="Z64" s="501"/>
      <c r="AB64" s="505"/>
      <c r="AG64" s="511"/>
      <c r="AI64" s="501" t="str">
        <f>IF(AH63="","","PK")</f>
        <v/>
      </c>
      <c r="AJ64" s="501"/>
      <c r="AK64" s="501"/>
      <c r="AL64" s="501"/>
      <c r="AN64" s="505"/>
      <c r="AS64" s="511"/>
      <c r="AY64" s="511"/>
      <c r="BA64" s="501" t="str">
        <f>IF(AZ63="","","PK")</f>
        <v/>
      </c>
      <c r="BB64" s="501"/>
      <c r="BC64" s="501"/>
      <c r="BD64" s="501"/>
      <c r="BF64" s="505"/>
      <c r="BK64" s="511"/>
      <c r="BM64" s="501" t="str">
        <f>IF(BL63="","","PK")</f>
        <v/>
      </c>
      <c r="BN64" s="501"/>
      <c r="BO64" s="501"/>
      <c r="BP64" s="501"/>
      <c r="BR64" s="505"/>
      <c r="BX64" s="505"/>
      <c r="CC64" s="511"/>
      <c r="CI64" s="511"/>
      <c r="CK64" s="501" t="str">
        <f>IF(CJ63="","","PK")</f>
        <v/>
      </c>
      <c r="CL64" s="501"/>
      <c r="CM64" s="501"/>
      <c r="CN64" s="501"/>
      <c r="CP64" s="505"/>
      <c r="CU64" s="511"/>
      <c r="CW64" s="501" t="str">
        <f>IF(CV63="","","PK")</f>
        <v/>
      </c>
      <c r="CX64" s="501"/>
      <c r="CY64" s="501"/>
      <c r="CZ64" s="501"/>
      <c r="DB64" s="505"/>
      <c r="DH64" s="505"/>
      <c r="DL64" s="283"/>
      <c r="DM64" s="511"/>
      <c r="DN64" s="283"/>
      <c r="DO64" s="283"/>
      <c r="DP64" s="283"/>
      <c r="DQ64" s="283"/>
      <c r="DR64" s="283"/>
      <c r="DS64" s="511"/>
      <c r="DT64" s="283"/>
      <c r="DU64" s="501" t="str">
        <f>IF(DT63="","","PK")</f>
        <v/>
      </c>
      <c r="DV64" s="501"/>
      <c r="DW64" s="501"/>
      <c r="DX64" s="501"/>
      <c r="DY64" s="283"/>
      <c r="DZ64" s="505"/>
      <c r="EA64" s="283"/>
      <c r="EB64" s="283"/>
      <c r="EC64" s="283"/>
      <c r="ED64" s="283"/>
      <c r="EE64" s="511"/>
      <c r="EF64" s="283"/>
      <c r="EG64" s="501" t="str">
        <f>IF(EF63="","","PK")</f>
        <v/>
      </c>
      <c r="EH64" s="501"/>
      <c r="EI64" s="501"/>
      <c r="EJ64" s="501"/>
      <c r="EK64" s="283"/>
      <c r="EL64" s="505"/>
      <c r="EM64" s="283"/>
      <c r="EN64" s="283"/>
      <c r="EO64" s="283"/>
      <c r="EP64" s="283"/>
      <c r="EQ64" s="283"/>
      <c r="ER64" s="505"/>
      <c r="ES64" s="283"/>
      <c r="ET64" s="156"/>
    </row>
    <row r="65" spans="2:150" s="71" customFormat="1" ht="13.5" customHeight="1">
      <c r="B65" s="529">
        <v>1</v>
      </c>
      <c r="C65" s="499"/>
      <c r="D65" s="499"/>
      <c r="E65" s="499"/>
      <c r="H65" s="529">
        <f>B65+1</f>
        <v>2</v>
      </c>
      <c r="I65" s="499"/>
      <c r="J65" s="499"/>
      <c r="K65" s="499"/>
      <c r="N65" s="529">
        <f>H65+1</f>
        <v>3</v>
      </c>
      <c r="O65" s="499"/>
      <c r="P65" s="499"/>
      <c r="Q65" s="499"/>
      <c r="T65" s="529">
        <f>N65+1</f>
        <v>4</v>
      </c>
      <c r="U65" s="499"/>
      <c r="V65" s="499"/>
      <c r="W65" s="499"/>
      <c r="Z65" s="529">
        <f>T65+1</f>
        <v>5</v>
      </c>
      <c r="AA65" s="499"/>
      <c r="AB65" s="499"/>
      <c r="AC65" s="499"/>
      <c r="AF65" s="529">
        <f>Z65+1</f>
        <v>6</v>
      </c>
      <c r="AG65" s="499"/>
      <c r="AH65" s="499"/>
      <c r="AI65" s="499"/>
      <c r="AL65" s="529">
        <f>AF65+1</f>
        <v>7</v>
      </c>
      <c r="AM65" s="499"/>
      <c r="AN65" s="499"/>
      <c r="AO65" s="499"/>
      <c r="AR65" s="529">
        <f>AL65+1</f>
        <v>8</v>
      </c>
      <c r="AS65" s="499"/>
      <c r="AT65" s="499"/>
      <c r="AU65" s="499"/>
      <c r="AX65" s="529">
        <f>AR65+1</f>
        <v>9</v>
      </c>
      <c r="AY65" s="499"/>
      <c r="AZ65" s="499"/>
      <c r="BA65" s="499"/>
      <c r="BD65" s="529">
        <f>AX65+1</f>
        <v>10</v>
      </c>
      <c r="BE65" s="499"/>
      <c r="BF65" s="499"/>
      <c r="BG65" s="499"/>
      <c r="BJ65" s="529">
        <f>BD65+1</f>
        <v>11</v>
      </c>
      <c r="BK65" s="499"/>
      <c r="BL65" s="499"/>
      <c r="BM65" s="499"/>
      <c r="BP65" s="529">
        <f>BJ65+1</f>
        <v>12</v>
      </c>
      <c r="BQ65" s="499"/>
      <c r="BR65" s="499"/>
      <c r="BS65" s="499"/>
      <c r="BV65" s="529">
        <f>BP65+1</f>
        <v>13</v>
      </c>
      <c r="BW65" s="499"/>
      <c r="BX65" s="499"/>
      <c r="BY65" s="499"/>
      <c r="CB65" s="529">
        <f>BV65+1</f>
        <v>14</v>
      </c>
      <c r="CC65" s="499"/>
      <c r="CD65" s="499"/>
      <c r="CE65" s="499"/>
      <c r="CH65" s="529">
        <f>CB65+1</f>
        <v>15</v>
      </c>
      <c r="CI65" s="499"/>
      <c r="CJ65" s="499"/>
      <c r="CK65" s="499"/>
      <c r="CN65" s="529">
        <f>CH65+1</f>
        <v>16</v>
      </c>
      <c r="CO65" s="499"/>
      <c r="CP65" s="499"/>
      <c r="CQ65" s="499"/>
      <c r="CT65" s="529">
        <f>CN65+1</f>
        <v>17</v>
      </c>
      <c r="CU65" s="499"/>
      <c r="CV65" s="499"/>
      <c r="CW65" s="499"/>
      <c r="CZ65" s="529">
        <f>CT65+1</f>
        <v>18</v>
      </c>
      <c r="DA65" s="499"/>
      <c r="DB65" s="499"/>
      <c r="DC65" s="499"/>
      <c r="DF65" s="529">
        <f>CZ65+1</f>
        <v>19</v>
      </c>
      <c r="DG65" s="499"/>
      <c r="DH65" s="499"/>
      <c r="DI65" s="499"/>
      <c r="DL65" s="529">
        <f>DF65+1</f>
        <v>20</v>
      </c>
      <c r="DM65" s="499"/>
      <c r="DN65" s="499"/>
      <c r="DO65" s="499"/>
      <c r="DP65" s="284"/>
      <c r="DQ65" s="284"/>
      <c r="DR65" s="529">
        <f>DL65+1</f>
        <v>21</v>
      </c>
      <c r="DS65" s="499"/>
      <c r="DT65" s="499"/>
      <c r="DU65" s="499"/>
      <c r="DV65" s="284"/>
      <c r="DW65" s="284"/>
      <c r="DX65" s="529">
        <f>DR65+1</f>
        <v>22</v>
      </c>
      <c r="DY65" s="499"/>
      <c r="DZ65" s="499"/>
      <c r="EA65" s="499"/>
      <c r="EB65" s="284"/>
      <c r="EC65" s="284"/>
      <c r="ED65" s="529">
        <f>DX65+1</f>
        <v>23</v>
      </c>
      <c r="EE65" s="499"/>
      <c r="EF65" s="499"/>
      <c r="EG65" s="499"/>
      <c r="EH65" s="284"/>
      <c r="EI65" s="284"/>
      <c r="EJ65" s="529">
        <f>ED65+1</f>
        <v>24</v>
      </c>
      <c r="EK65" s="499"/>
      <c r="EL65" s="499"/>
      <c r="EM65" s="499"/>
      <c r="EN65" s="284"/>
      <c r="EO65" s="284"/>
      <c r="EP65" s="529">
        <f>EJ65+1</f>
        <v>25</v>
      </c>
      <c r="EQ65" s="499"/>
      <c r="ER65" s="499"/>
      <c r="ES65" s="499"/>
      <c r="ET65" s="72"/>
    </row>
    <row r="66" spans="2:150" s="164" customFormat="1" ht="98.25" customHeight="1">
      <c r="B66" s="530">
        <f>IF(ISERROR(MATCH(B65,予選学校名!$B$3:$B$32,0))=TRUE,B65,INDEX(予選学校名!$B$3:$F$32,MATCH(B65,予選学校名!$B$3:$B$32,0),2))</f>
        <v>1</v>
      </c>
      <c r="C66" s="531"/>
      <c r="D66" s="531"/>
      <c r="E66" s="532"/>
      <c r="F66" s="159"/>
      <c r="G66" s="160"/>
      <c r="H66" s="530">
        <f>IF(ISERROR(MATCH(H65,予選学校名!$B$3:$B$32,0))=TRUE,H65,INDEX(予選学校名!$B$3:$F$32,MATCH(H65,予選学校名!$B$3:$B$32,0),2))</f>
        <v>2</v>
      </c>
      <c r="I66" s="531"/>
      <c r="J66" s="531"/>
      <c r="K66" s="532"/>
      <c r="L66" s="159"/>
      <c r="M66" s="160"/>
      <c r="N66" s="530">
        <f>IF(ISERROR(MATCH(N65,予選学校名!$B$3:$B$32,0))=TRUE,N65,INDEX(予選学校名!$B$3:$F$32,MATCH(N65,予選学校名!$B$3:$B$32,0),2))</f>
        <v>3</v>
      </c>
      <c r="O66" s="531"/>
      <c r="P66" s="531"/>
      <c r="Q66" s="532"/>
      <c r="R66" s="159"/>
      <c r="S66" s="160"/>
      <c r="T66" s="530">
        <f>IF(ISERROR(MATCH(T65,予選学校名!$B$3:$B$32,0))=TRUE,T65,INDEX(予選学校名!$B$3:$F$32,MATCH(T65,予選学校名!$B$3:$B$32,0),2))</f>
        <v>4</v>
      </c>
      <c r="U66" s="531"/>
      <c r="V66" s="531"/>
      <c r="W66" s="532"/>
      <c r="X66" s="159"/>
      <c r="Y66" s="160"/>
      <c r="Z66" s="530">
        <f>IF(ISERROR(MATCH(Z65,予選学校名!$B$3:$B$32,0))=TRUE,Z65,INDEX(予選学校名!$B$3:$F$32,MATCH(Z65,予選学校名!$B$3:$B$32,0),2))</f>
        <v>5</v>
      </c>
      <c r="AA66" s="531"/>
      <c r="AB66" s="531"/>
      <c r="AC66" s="532"/>
      <c r="AD66" s="159"/>
      <c r="AE66" s="160"/>
      <c r="AF66" s="530">
        <f>IF(ISERROR(MATCH(AF65,予選学校名!$B$3:$B$32,0))=TRUE,AF65,INDEX(予選学校名!$B$3:$F$32,MATCH(AF65,予選学校名!$B$3:$B$32,0),2))</f>
        <v>6</v>
      </c>
      <c r="AG66" s="531"/>
      <c r="AH66" s="531"/>
      <c r="AI66" s="532"/>
      <c r="AJ66" s="159"/>
      <c r="AK66" s="160"/>
      <c r="AL66" s="530">
        <f>IF(ISERROR(MATCH(AL65,予選学校名!$B$3:$B$32,0))=TRUE,AL65,INDEX(予選学校名!$B$3:$F$32,MATCH(AL65,予選学校名!$B$3:$B$32,0),2))</f>
        <v>7</v>
      </c>
      <c r="AM66" s="531"/>
      <c r="AN66" s="531"/>
      <c r="AO66" s="532"/>
      <c r="AP66" s="159"/>
      <c r="AQ66" s="160"/>
      <c r="AR66" s="530">
        <f>IF(ISERROR(MATCH(AR65,予選学校名!$B$3:$B$32,0))=TRUE,AR65,INDEX(予選学校名!$B$3:$F$32,MATCH(AR65,予選学校名!$B$3:$B$32,0),2))</f>
        <v>8</v>
      </c>
      <c r="AS66" s="531"/>
      <c r="AT66" s="531"/>
      <c r="AU66" s="532"/>
      <c r="AV66" s="159"/>
      <c r="AW66" s="160"/>
      <c r="AX66" s="530">
        <f>IF(ISERROR(MATCH(AX65,予選学校名!$B$3:$B$32,0))=TRUE,AX65,INDEX(予選学校名!$B$3:$F$32,MATCH(AX65,予選学校名!$B$3:$B$32,0),2))</f>
        <v>9</v>
      </c>
      <c r="AY66" s="531"/>
      <c r="AZ66" s="531"/>
      <c r="BA66" s="532"/>
      <c r="BB66" s="159"/>
      <c r="BC66" s="160"/>
      <c r="BD66" s="530">
        <f>IF(ISERROR(MATCH(BD65,予選学校名!$B$3:$B$32,0))=TRUE,BD65,INDEX(予選学校名!$B$3:$F$32,MATCH(BD65,予選学校名!$B$3:$B$32,0),2))</f>
        <v>10</v>
      </c>
      <c r="BE66" s="531"/>
      <c r="BF66" s="531"/>
      <c r="BG66" s="532"/>
      <c r="BH66" s="159"/>
      <c r="BI66" s="160"/>
      <c r="BJ66" s="530">
        <f>IF(ISERROR(MATCH(BJ65,予選学校名!$B$3:$B$32,0))=TRUE,BJ65,INDEX(予選学校名!$B$3:$F$32,MATCH(BJ65,予選学校名!$B$3:$B$32,0),2))</f>
        <v>11</v>
      </c>
      <c r="BK66" s="531"/>
      <c r="BL66" s="531"/>
      <c r="BM66" s="532"/>
      <c r="BN66" s="159"/>
      <c r="BO66" s="160"/>
      <c r="BP66" s="530">
        <f>IF(ISERROR(MATCH(BP65,予選学校名!$B$3:$B$32,0))=TRUE,BP65,INDEX(予選学校名!$B$3:$F$32,MATCH(BP65,予選学校名!$B$3:$B$32,0),2))</f>
        <v>12</v>
      </c>
      <c r="BQ66" s="531"/>
      <c r="BR66" s="531"/>
      <c r="BS66" s="532"/>
      <c r="BT66" s="159"/>
      <c r="BU66" s="160"/>
      <c r="BV66" s="530">
        <f>IF(ISERROR(MATCH(BV65,予選学校名!$B$3:$B$32,0))=TRUE,BV65,INDEX(予選学校名!$B$3:$F$32,MATCH(BV65,予選学校名!$B$3:$B$32,0),2))</f>
        <v>13</v>
      </c>
      <c r="BW66" s="531"/>
      <c r="BX66" s="531"/>
      <c r="BY66" s="532"/>
      <c r="BZ66" s="159"/>
      <c r="CA66" s="160"/>
      <c r="CB66" s="530">
        <f>IF(ISERROR(MATCH(CB65,予選学校名!$B$3:$B$32,0))=TRUE,CB65,INDEX(予選学校名!$B$3:$F$32,MATCH(CB65,予選学校名!$B$3:$B$32,0),2))</f>
        <v>14</v>
      </c>
      <c r="CC66" s="531"/>
      <c r="CD66" s="531"/>
      <c r="CE66" s="532"/>
      <c r="CF66" s="159"/>
      <c r="CG66" s="160"/>
      <c r="CH66" s="530">
        <f>IF(ISERROR(MATCH(CH65,予選学校名!$B$3:$B$32,0))=TRUE,CH65,INDEX(予選学校名!$B$3:$F$32,MATCH(CH65,予選学校名!$B$3:$B$32,0),2))</f>
        <v>15</v>
      </c>
      <c r="CI66" s="531"/>
      <c r="CJ66" s="531"/>
      <c r="CK66" s="532"/>
      <c r="CL66" s="159"/>
      <c r="CM66" s="160"/>
      <c r="CN66" s="530">
        <f>IF(ISERROR(MATCH(CN65,予選学校名!$B$3:$B$32,0))=TRUE,CN65,INDEX(予選学校名!$B$3:$F$32,MATCH(CN65,予選学校名!$B$3:$B$32,0),2))</f>
        <v>16</v>
      </c>
      <c r="CO66" s="531"/>
      <c r="CP66" s="531"/>
      <c r="CQ66" s="532"/>
      <c r="CR66" s="159"/>
      <c r="CS66" s="160"/>
      <c r="CT66" s="530">
        <f>IF(ISERROR(MATCH(CT65,予選学校名!$B$3:$B$32,0))=TRUE,CT65,INDEX(予選学校名!$B$3:$F$32,MATCH(CT65,予選学校名!$B$3:$B$32,0),2))</f>
        <v>17</v>
      </c>
      <c r="CU66" s="531"/>
      <c r="CV66" s="531"/>
      <c r="CW66" s="532"/>
      <c r="CX66" s="159"/>
      <c r="CY66" s="160"/>
      <c r="CZ66" s="530">
        <f>IF(ISERROR(MATCH(CZ65,予選学校名!$B$3:$B$32,0))=TRUE,CZ65,INDEX(予選学校名!$B$3:$F$32,MATCH(CZ65,予選学校名!$B$3:$B$32,0),2))</f>
        <v>18</v>
      </c>
      <c r="DA66" s="531"/>
      <c r="DB66" s="531"/>
      <c r="DC66" s="532"/>
      <c r="DD66" s="159"/>
      <c r="DE66" s="160"/>
      <c r="DF66" s="530">
        <f>IF(ISERROR(MATCH(DF65,予選学校名!$B$3:$B$32,0))=TRUE,DF65,INDEX(予選学校名!$B$3:$F$32,MATCH(DF65,予選学校名!$B$3:$B$32,0),2))</f>
        <v>19</v>
      </c>
      <c r="DG66" s="531"/>
      <c r="DH66" s="531"/>
      <c r="DI66" s="532"/>
      <c r="DJ66" s="159"/>
      <c r="DK66" s="160"/>
      <c r="DL66" s="530">
        <f>IF(ISERROR(MATCH(DL65,予選学校名!$B$3:$B$32,0))=TRUE,DL65,INDEX(予選学校名!$B$3:$F$32,MATCH(DL65,予選学校名!$B$3:$B$32,0),2))</f>
        <v>20</v>
      </c>
      <c r="DM66" s="531"/>
      <c r="DN66" s="531"/>
      <c r="DO66" s="532"/>
      <c r="DP66" s="159"/>
      <c r="DQ66" s="160"/>
      <c r="DR66" s="530">
        <f>IF(ISERROR(MATCH(DR65,予選学校名!$B$3:$B$32,0))=TRUE,DR65,INDEX(予選学校名!$B$3:$F$32,MATCH(DR65,予選学校名!$B$3:$B$32,0),2))</f>
        <v>21</v>
      </c>
      <c r="DS66" s="539"/>
      <c r="DT66" s="539"/>
      <c r="DU66" s="539"/>
      <c r="DV66" s="161"/>
      <c r="DW66" s="159"/>
      <c r="DX66" s="530">
        <f>IF(ISERROR(MATCH(DX65,予選学校名!$B$3:$B$32,0))=TRUE,DX65,INDEX(予選学校名!$B$3:$F$32,MATCH(DX65,予選学校名!$B$3:$B$32,0),2))</f>
        <v>22</v>
      </c>
      <c r="DY66" s="531"/>
      <c r="DZ66" s="531"/>
      <c r="EA66" s="532"/>
      <c r="EB66" s="159"/>
      <c r="EC66" s="160"/>
      <c r="ED66" s="530">
        <f>IF(ISERROR(MATCH(ED65,予選学校名!$B$3:$B$32,0))=TRUE,ED65,INDEX(予選学校名!$B$3:$F$32,MATCH(ED65,予選学校名!$B$3:$B$32,0),2))</f>
        <v>23</v>
      </c>
      <c r="EE66" s="531"/>
      <c r="EF66" s="531"/>
      <c r="EG66" s="532"/>
      <c r="EH66" s="162"/>
      <c r="EI66" s="162"/>
      <c r="EJ66" s="530">
        <f>IF(ISERROR(MATCH(EJ65,予選学校名!$B$3:$B$32,0))=TRUE,EJ65,INDEX(予選学校名!$B$3:$F$32,MATCH(EJ65,予選学校名!$B$3:$B$32,0),2))</f>
        <v>24</v>
      </c>
      <c r="EK66" s="531"/>
      <c r="EL66" s="531"/>
      <c r="EM66" s="532"/>
      <c r="EN66" s="159"/>
      <c r="EO66" s="160"/>
      <c r="EP66" s="530">
        <f>IF(ISERROR(MATCH(EP65,予選学校名!$B$3:$B$32,0))=TRUE,EP65,INDEX(予選学校名!$B$3:$F$32,MATCH(EP65,予選学校名!$B$3:$B$32,0),2))</f>
        <v>25</v>
      </c>
      <c r="EQ66" s="531"/>
      <c r="ER66" s="531"/>
      <c r="ES66" s="532"/>
      <c r="ET66" s="163"/>
    </row>
    <row r="67" spans="2:150" ht="13.5" customHeight="1"/>
    <row r="68" spans="2:150" ht="13.5" hidden="1" customHeight="1"/>
    <row r="69" spans="2:150" ht="13.5" hidden="1" customHeight="1"/>
    <row r="70" spans="2:150" ht="13.5" customHeight="1"/>
    <row r="71" spans="2:150" ht="13.5" customHeight="1">
      <c r="C71" s="533" t="s">
        <v>166</v>
      </c>
      <c r="D71" s="534"/>
      <c r="E71" s="534"/>
      <c r="F71" s="534"/>
      <c r="G71" s="534"/>
      <c r="H71" s="534"/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5"/>
      <c r="U71" s="535"/>
      <c r="V71" s="535"/>
      <c r="W71" s="535"/>
      <c r="X71" s="535"/>
      <c r="Y71" s="536"/>
    </row>
    <row r="72" spans="2:150" ht="13.5" customHeight="1"/>
    <row r="73" spans="2:150" ht="13.5" hidden="1" customHeight="1"/>
    <row r="74" spans="2:150" ht="13.5" hidden="1" customHeight="1"/>
    <row r="75" spans="2:150" s="165" customFormat="1" ht="17.25">
      <c r="J75" s="537" t="str">
        <f>IF(N79=T79,"",IF(N79&lt;T79,Z98,E81))</f>
        <v/>
      </c>
      <c r="K75" s="538"/>
      <c r="L75" s="538"/>
      <c r="M75" s="538"/>
      <c r="N75" s="538"/>
      <c r="O75" s="538"/>
      <c r="P75" s="538"/>
      <c r="Q75" s="538"/>
      <c r="R75" s="538"/>
      <c r="S75" s="538"/>
      <c r="T75" s="538"/>
      <c r="U75" s="538"/>
      <c r="V75" s="538"/>
      <c r="W75" s="538"/>
      <c r="X75" s="538"/>
      <c r="Y75" s="538"/>
      <c r="Z75" s="538"/>
      <c r="AA75" s="538"/>
      <c r="AH75" s="166"/>
      <c r="AI75" s="166"/>
      <c r="AJ75" s="166"/>
      <c r="AK75" s="166"/>
      <c r="AL75" s="166"/>
      <c r="AM75" s="166"/>
      <c r="AN75" s="166"/>
      <c r="AX75" s="537" t="str">
        <f>IF(BB79=BH79,"",IF(BB79&lt;BH79,BN98,AS81))</f>
        <v/>
      </c>
      <c r="AY75" s="538"/>
      <c r="AZ75" s="538"/>
      <c r="BA75" s="538"/>
      <c r="BB75" s="538"/>
      <c r="BC75" s="538"/>
      <c r="BD75" s="538"/>
      <c r="BE75" s="538"/>
      <c r="BF75" s="538"/>
      <c r="BG75" s="538"/>
      <c r="BH75" s="538"/>
      <c r="BI75" s="538"/>
      <c r="BJ75" s="538"/>
      <c r="BK75" s="538"/>
      <c r="BL75" s="538"/>
      <c r="BM75" s="538"/>
      <c r="BN75" s="538"/>
      <c r="BO75" s="538"/>
      <c r="BZ75" s="166"/>
      <c r="CA75" s="166"/>
      <c r="CB75" s="166"/>
      <c r="CL75" s="537" t="str">
        <f>IF(CP79=CV79,"",IF(CP79&lt;CV79,DB98,CG81))</f>
        <v/>
      </c>
      <c r="CM75" s="538"/>
      <c r="CN75" s="538"/>
      <c r="CO75" s="538"/>
      <c r="CP75" s="538"/>
      <c r="CQ75" s="538"/>
      <c r="CR75" s="538"/>
      <c r="CS75" s="538"/>
      <c r="CT75" s="538"/>
      <c r="CU75" s="538"/>
      <c r="CV75" s="538"/>
      <c r="CW75" s="538"/>
      <c r="CX75" s="538"/>
      <c r="CY75" s="538"/>
      <c r="CZ75" s="538"/>
      <c r="DA75" s="538"/>
      <c r="DB75" s="538"/>
      <c r="DC75" s="538"/>
      <c r="DH75" s="285"/>
      <c r="DI75" s="285"/>
      <c r="DJ75" s="285"/>
      <c r="DK75" s="285"/>
      <c r="DN75" s="166"/>
      <c r="DO75" s="166"/>
      <c r="DP75" s="166"/>
      <c r="DZ75" s="537" t="str">
        <f>IF(ED79=EJ79,"",IF(ED79&lt;EJ79,EP98,DU81))</f>
        <v/>
      </c>
      <c r="EA75" s="538"/>
      <c r="EB75" s="538"/>
      <c r="EC75" s="538"/>
      <c r="ED75" s="538"/>
      <c r="EE75" s="538"/>
      <c r="EF75" s="538"/>
      <c r="EG75" s="538"/>
      <c r="EH75" s="538"/>
      <c r="EI75" s="538"/>
      <c r="EJ75" s="538"/>
      <c r="EK75" s="538"/>
      <c r="EL75" s="538"/>
      <c r="EM75" s="538"/>
      <c r="EN75" s="538"/>
      <c r="EO75" s="538"/>
      <c r="EP75" s="538"/>
      <c r="EQ75" s="538"/>
    </row>
    <row r="76" spans="2:150" s="165" customFormat="1" ht="3.75" customHeight="1"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H76" s="166"/>
      <c r="AI76" s="166"/>
      <c r="AJ76" s="166"/>
      <c r="AK76" s="166"/>
      <c r="AL76" s="166"/>
      <c r="AM76" s="166"/>
      <c r="AN76" s="166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Z76" s="166"/>
      <c r="CA76" s="166"/>
      <c r="CB76" s="166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  <c r="CW76" s="167"/>
      <c r="CX76" s="167"/>
      <c r="CY76" s="167"/>
      <c r="CZ76" s="167"/>
      <c r="DA76" s="167"/>
      <c r="DB76" s="167"/>
      <c r="DC76" s="167"/>
      <c r="DH76" s="285"/>
      <c r="DI76" s="285"/>
      <c r="DJ76" s="285"/>
      <c r="DK76" s="285"/>
      <c r="DN76" s="166"/>
      <c r="DO76" s="166"/>
      <c r="DP76" s="166"/>
      <c r="EA76" s="167"/>
      <c r="EB76" s="167"/>
      <c r="EC76" s="167"/>
      <c r="ED76" s="167"/>
      <c r="EE76" s="167"/>
      <c r="EF76" s="167"/>
      <c r="EG76" s="167"/>
      <c r="EH76" s="167"/>
      <c r="EI76" s="167"/>
      <c r="EJ76" s="167"/>
      <c r="EK76" s="167"/>
      <c r="EL76" s="167"/>
      <c r="EM76" s="167"/>
      <c r="EN76" s="167"/>
      <c r="EO76" s="167"/>
      <c r="EP76" s="167"/>
      <c r="EQ76" s="167"/>
    </row>
    <row r="77" spans="2:150" s="73" customFormat="1" ht="13.5" customHeight="1">
      <c r="N77" s="168"/>
      <c r="R77" s="511"/>
      <c r="AJ77" s="168"/>
      <c r="BB77" s="168"/>
      <c r="BF77" s="511"/>
      <c r="CP77" s="168"/>
      <c r="CT77" s="511"/>
      <c r="DH77" s="276"/>
      <c r="DI77" s="276"/>
      <c r="DJ77" s="276"/>
      <c r="DK77" s="276"/>
      <c r="ED77" s="168"/>
      <c r="EH77" s="511"/>
    </row>
    <row r="78" spans="2:150" s="73" customFormat="1" ht="13.5" customHeight="1">
      <c r="N78" s="496" t="str">
        <f>IF(N81="","",SUM(N81:Q84))</f>
        <v/>
      </c>
      <c r="O78" s="496"/>
      <c r="P78" s="496"/>
      <c r="Q78" s="496"/>
      <c r="R78" s="511"/>
      <c r="T78" s="497" t="str">
        <f>IF(T81="","",SUM(T81:W84))</f>
        <v/>
      </c>
      <c r="U78" s="497"/>
      <c r="V78" s="497"/>
      <c r="W78" s="497"/>
      <c r="AJ78" s="168"/>
      <c r="BB78" s="496" t="str">
        <f>IF(BB81="","",SUM(BB81:BE84))</f>
        <v/>
      </c>
      <c r="BC78" s="496"/>
      <c r="BD78" s="496"/>
      <c r="BE78" s="496"/>
      <c r="BF78" s="511"/>
      <c r="BH78" s="497" t="str">
        <f>IF(BH81="","",SUM(BH81:BK84))</f>
        <v/>
      </c>
      <c r="BI78" s="497"/>
      <c r="BJ78" s="497"/>
      <c r="BK78" s="497"/>
      <c r="CP78" s="496" t="str">
        <f>IF(CP81="","",SUM(CP81:CS84))</f>
        <v/>
      </c>
      <c r="CQ78" s="496"/>
      <c r="CR78" s="496"/>
      <c r="CS78" s="496"/>
      <c r="CT78" s="511"/>
      <c r="CV78" s="497" t="str">
        <f>IF(CV81="","",SUM(CV81:CY84))</f>
        <v/>
      </c>
      <c r="CW78" s="497"/>
      <c r="CX78" s="497"/>
      <c r="CY78" s="497"/>
      <c r="DH78" s="276"/>
      <c r="DI78" s="276"/>
      <c r="DJ78" s="276"/>
      <c r="DK78" s="276"/>
      <c r="ED78" s="496" t="str">
        <f>IF(ED81="","",SUM(ED81:EG84))</f>
        <v/>
      </c>
      <c r="EE78" s="496"/>
      <c r="EF78" s="496"/>
      <c r="EG78" s="496"/>
      <c r="EH78" s="511"/>
      <c r="EJ78" s="497" t="str">
        <f>IF(EJ81="","",SUM(EJ81:EM84))</f>
        <v/>
      </c>
      <c r="EK78" s="497"/>
      <c r="EL78" s="497"/>
      <c r="EM78" s="497"/>
    </row>
    <row r="79" spans="2:150" s="73" customFormat="1" ht="13.5" hidden="1" customHeight="1">
      <c r="H79" s="169"/>
      <c r="I79" s="64"/>
      <c r="J79" s="64"/>
      <c r="K79" s="64"/>
      <c r="N79" s="519">
        <f>SUM(N81:Q86)</f>
        <v>0</v>
      </c>
      <c r="O79" s="519"/>
      <c r="P79" s="519"/>
      <c r="Q79" s="519"/>
      <c r="R79" s="511"/>
      <c r="T79" s="512">
        <f>SUM(T81:W86)</f>
        <v>0</v>
      </c>
      <c r="U79" s="512"/>
      <c r="V79" s="512"/>
      <c r="W79" s="512"/>
      <c r="AF79" s="169"/>
      <c r="AG79" s="64"/>
      <c r="AH79" s="64"/>
      <c r="AI79" s="64"/>
      <c r="AJ79" s="64"/>
      <c r="AK79" s="168"/>
      <c r="AL79" s="64"/>
      <c r="AM79" s="64"/>
      <c r="AN79" s="64"/>
      <c r="AV79" s="169"/>
      <c r="AW79" s="64"/>
      <c r="AX79" s="64"/>
      <c r="AY79" s="64"/>
      <c r="BB79" s="519">
        <f>SUM(BB81:BE86)</f>
        <v>0</v>
      </c>
      <c r="BC79" s="519"/>
      <c r="BD79" s="519"/>
      <c r="BE79" s="519"/>
      <c r="BF79" s="511"/>
      <c r="BH79" s="512">
        <f>SUM(BH81:BK86)</f>
        <v>0</v>
      </c>
      <c r="BI79" s="512"/>
      <c r="BJ79" s="512"/>
      <c r="BK79" s="512"/>
      <c r="BX79" s="169"/>
      <c r="BY79" s="64"/>
      <c r="BZ79" s="64"/>
      <c r="CA79" s="64"/>
      <c r="CJ79" s="169"/>
      <c r="CK79" s="64"/>
      <c r="CL79" s="64"/>
      <c r="CM79" s="64"/>
      <c r="CP79" s="519">
        <f>SUM(CP81:CS86)</f>
        <v>0</v>
      </c>
      <c r="CQ79" s="519"/>
      <c r="CR79" s="519"/>
      <c r="CS79" s="519"/>
      <c r="CT79" s="511"/>
      <c r="CV79" s="512">
        <f>SUM(CV81:CY86)</f>
        <v>0</v>
      </c>
      <c r="CW79" s="512"/>
      <c r="CX79" s="512"/>
      <c r="CY79" s="512"/>
      <c r="DH79" s="276"/>
      <c r="DI79" s="276"/>
      <c r="DJ79" s="276"/>
      <c r="DK79" s="276"/>
      <c r="DL79" s="169"/>
      <c r="DM79" s="64"/>
      <c r="DN79" s="64"/>
      <c r="DO79" s="64"/>
      <c r="DX79" s="169"/>
      <c r="DY79" s="64"/>
      <c r="DZ79" s="64"/>
      <c r="EA79" s="64"/>
      <c r="ED79" s="519">
        <f>SUM(ED81:EG86)</f>
        <v>0</v>
      </c>
      <c r="EE79" s="519"/>
      <c r="EF79" s="519"/>
      <c r="EG79" s="519"/>
      <c r="EH79" s="511"/>
      <c r="EJ79" s="512">
        <f>SUM(EJ81:EM86)</f>
        <v>0</v>
      </c>
      <c r="EK79" s="512"/>
      <c r="EL79" s="512"/>
      <c r="EM79" s="512"/>
    </row>
    <row r="80" spans="2:150" s="73" customFormat="1" ht="4.5" customHeight="1" thickBot="1">
      <c r="G80" s="169"/>
      <c r="H80" s="64"/>
      <c r="I80" s="64"/>
      <c r="J80" s="540"/>
      <c r="K80" s="541"/>
      <c r="L80" s="541"/>
      <c r="M80" s="541"/>
      <c r="N80" s="541"/>
      <c r="O80" s="541"/>
      <c r="P80" s="541"/>
      <c r="Q80" s="541"/>
      <c r="R80" s="508"/>
      <c r="S80" s="542"/>
      <c r="T80" s="541"/>
      <c r="U80" s="541"/>
      <c r="V80" s="541"/>
      <c r="W80" s="541"/>
      <c r="X80" s="541"/>
      <c r="Y80" s="541"/>
      <c r="Z80" s="541"/>
      <c r="AA80" s="541"/>
      <c r="AE80" s="169"/>
      <c r="AF80" s="64"/>
      <c r="AG80" s="64"/>
      <c r="AH80" s="64"/>
      <c r="AI80" s="64"/>
      <c r="AJ80" s="64"/>
      <c r="AK80" s="170"/>
      <c r="AL80" s="170"/>
      <c r="AM80" s="170"/>
      <c r="AN80" s="170"/>
      <c r="AO80" s="170"/>
      <c r="AU80" s="169"/>
      <c r="AV80" s="64"/>
      <c r="AW80" s="64"/>
      <c r="AX80" s="540"/>
      <c r="AY80" s="541"/>
      <c r="AZ80" s="541"/>
      <c r="BA80" s="541"/>
      <c r="BB80" s="541"/>
      <c r="BC80" s="541"/>
      <c r="BD80" s="541"/>
      <c r="BE80" s="541"/>
      <c r="BF80" s="508"/>
      <c r="BG80" s="542"/>
      <c r="BH80" s="541"/>
      <c r="BI80" s="541"/>
      <c r="BJ80" s="541"/>
      <c r="BK80" s="541"/>
      <c r="BL80" s="541"/>
      <c r="BM80" s="541"/>
      <c r="BN80" s="541"/>
      <c r="BO80" s="541"/>
      <c r="BX80" s="64"/>
      <c r="BY80" s="64"/>
      <c r="BZ80" s="64"/>
      <c r="CA80" s="64"/>
      <c r="CB80" s="64"/>
      <c r="CI80" s="169"/>
      <c r="CJ80" s="64"/>
      <c r="CK80" s="64"/>
      <c r="CL80" s="540"/>
      <c r="CM80" s="541"/>
      <c r="CN80" s="541"/>
      <c r="CO80" s="541"/>
      <c r="CP80" s="541"/>
      <c r="CQ80" s="541"/>
      <c r="CR80" s="541"/>
      <c r="CS80" s="541"/>
      <c r="CT80" s="508"/>
      <c r="CU80" s="542"/>
      <c r="CV80" s="541"/>
      <c r="CW80" s="541"/>
      <c r="CX80" s="541"/>
      <c r="CY80" s="541"/>
      <c r="CZ80" s="541"/>
      <c r="DA80" s="541"/>
      <c r="DB80" s="541"/>
      <c r="DC80" s="541"/>
      <c r="DG80" s="169"/>
      <c r="DH80" s="306"/>
      <c r="DI80" s="306"/>
      <c r="DJ80" s="306"/>
      <c r="DK80" s="306"/>
      <c r="DL80" s="64"/>
      <c r="DM80" s="64"/>
      <c r="DN80" s="64"/>
      <c r="DO80" s="64"/>
      <c r="DP80" s="64"/>
      <c r="DQ80" s="170"/>
      <c r="DW80" s="169"/>
      <c r="DX80" s="64"/>
      <c r="DY80" s="64"/>
      <c r="DZ80" s="540"/>
      <c r="EA80" s="541"/>
      <c r="EB80" s="541"/>
      <c r="EC80" s="541"/>
      <c r="ED80" s="541"/>
      <c r="EE80" s="541"/>
      <c r="EF80" s="541"/>
      <c r="EG80" s="541"/>
      <c r="EH80" s="508"/>
      <c r="EI80" s="542"/>
      <c r="EJ80" s="541"/>
      <c r="EK80" s="541"/>
      <c r="EL80" s="541"/>
      <c r="EM80" s="541"/>
      <c r="EN80" s="541"/>
      <c r="EO80" s="541"/>
      <c r="EP80" s="541"/>
      <c r="EQ80" s="541"/>
    </row>
    <row r="81" spans="3:148" s="73" customFormat="1" ht="13.5" customHeight="1" thickTop="1">
      <c r="D81" s="171"/>
      <c r="E81" s="525" t="str">
        <f>IF(E89=K89,"",IF(E89&lt;K89,N98,B98))</f>
        <v/>
      </c>
      <c r="F81" s="525"/>
      <c r="G81" s="525"/>
      <c r="H81" s="525"/>
      <c r="I81" s="511"/>
      <c r="J81" s="172"/>
      <c r="K81" s="172"/>
      <c r="L81" s="143"/>
      <c r="M81" s="143"/>
      <c r="N81" s="510"/>
      <c r="O81" s="510"/>
      <c r="P81" s="510"/>
      <c r="Q81" s="510"/>
      <c r="R81" s="414" t="s">
        <v>54</v>
      </c>
      <c r="S81" s="414"/>
      <c r="T81" s="500"/>
      <c r="U81" s="500"/>
      <c r="V81" s="500"/>
      <c r="W81" s="500"/>
      <c r="X81" s="170"/>
      <c r="Y81" s="170"/>
      <c r="Z81" s="170"/>
      <c r="AA81" s="170"/>
      <c r="AB81" s="543"/>
      <c r="AH81" s="172"/>
      <c r="AI81" s="172"/>
      <c r="AK81" s="173"/>
      <c r="AL81" s="174"/>
      <c r="AM81" s="174"/>
      <c r="AR81" s="171"/>
      <c r="AS81" s="525" t="str">
        <f>IF(AS89=AY89,"",IF(AS89&lt;AY89,BB98,AP98))</f>
        <v/>
      </c>
      <c r="AT81" s="525"/>
      <c r="AU81" s="525"/>
      <c r="AV81" s="525"/>
      <c r="AW81" s="511"/>
      <c r="AX81" s="172"/>
      <c r="AY81" s="172"/>
      <c r="AZ81" s="143"/>
      <c r="BA81" s="143"/>
      <c r="BB81" s="510"/>
      <c r="BC81" s="510"/>
      <c r="BD81" s="510"/>
      <c r="BE81" s="510"/>
      <c r="BF81" s="414" t="s">
        <v>54</v>
      </c>
      <c r="BG81" s="414"/>
      <c r="BH81" s="500"/>
      <c r="BI81" s="500"/>
      <c r="BJ81" s="500"/>
      <c r="BK81" s="500"/>
      <c r="BL81" s="170"/>
      <c r="BM81" s="170"/>
      <c r="BN81" s="170"/>
      <c r="BO81" s="170"/>
      <c r="BP81" s="543"/>
      <c r="BV81" s="171"/>
      <c r="BZ81" s="172"/>
      <c r="CA81" s="172"/>
      <c r="CF81" s="171"/>
      <c r="CG81" s="525" t="str">
        <f>IF(CG89=CM89,"",IF(CG89&lt;CM89,CP98,CD98))</f>
        <v/>
      </c>
      <c r="CH81" s="525"/>
      <c r="CI81" s="525"/>
      <c r="CJ81" s="525"/>
      <c r="CK81" s="511"/>
      <c r="CL81" s="172"/>
      <c r="CM81" s="172"/>
      <c r="CN81" s="143"/>
      <c r="CO81" s="143"/>
      <c r="CP81" s="510"/>
      <c r="CQ81" s="510"/>
      <c r="CR81" s="510"/>
      <c r="CS81" s="510"/>
      <c r="CT81" s="414" t="s">
        <v>54</v>
      </c>
      <c r="CU81" s="414"/>
      <c r="CV81" s="500"/>
      <c r="CW81" s="500"/>
      <c r="CX81" s="500"/>
      <c r="CY81" s="500"/>
      <c r="CZ81" s="170"/>
      <c r="DA81" s="170"/>
      <c r="DB81" s="170"/>
      <c r="DC81" s="170"/>
      <c r="DD81" s="543"/>
      <c r="DH81" s="276"/>
      <c r="DI81" s="276"/>
      <c r="DJ81" s="276"/>
      <c r="DK81" s="276"/>
      <c r="DN81" s="172"/>
      <c r="DO81" s="172"/>
      <c r="DT81" s="171"/>
      <c r="DU81" s="525" t="str">
        <f>IF(DU89=EA89,"",IF(DU89&lt;EA89,ED98,DR98))</f>
        <v/>
      </c>
      <c r="DV81" s="525"/>
      <c r="DW81" s="525"/>
      <c r="DX81" s="525"/>
      <c r="DY81" s="511"/>
      <c r="DZ81" s="172"/>
      <c r="EA81" s="172"/>
      <c r="EB81" s="143"/>
      <c r="EC81" s="143"/>
      <c r="ED81" s="510"/>
      <c r="EE81" s="510"/>
      <c r="EF81" s="510"/>
      <c r="EG81" s="510"/>
      <c r="EH81" s="414" t="s">
        <v>54</v>
      </c>
      <c r="EI81" s="414"/>
      <c r="EJ81" s="500"/>
      <c r="EK81" s="500"/>
      <c r="EL81" s="500"/>
      <c r="EM81" s="500"/>
      <c r="EN81" s="170"/>
      <c r="EO81" s="170"/>
      <c r="EP81" s="170"/>
      <c r="EQ81" s="170"/>
      <c r="ER81" s="543"/>
    </row>
    <row r="82" spans="3:148" s="73" customFormat="1" ht="13.5" customHeight="1">
      <c r="D82" s="171"/>
      <c r="E82" s="525"/>
      <c r="F82" s="525"/>
      <c r="G82" s="525"/>
      <c r="H82" s="525"/>
      <c r="I82" s="511"/>
      <c r="J82" s="172"/>
      <c r="K82" s="172"/>
      <c r="L82" s="143"/>
      <c r="M82" s="143"/>
      <c r="N82" s="510"/>
      <c r="O82" s="510"/>
      <c r="P82" s="510"/>
      <c r="Q82" s="510"/>
      <c r="R82" s="414" t="s">
        <v>54</v>
      </c>
      <c r="S82" s="414"/>
      <c r="T82" s="500"/>
      <c r="U82" s="500"/>
      <c r="V82" s="500"/>
      <c r="W82" s="500"/>
      <c r="X82" s="170"/>
      <c r="Y82" s="170"/>
      <c r="Z82" s="170"/>
      <c r="AA82" s="170"/>
      <c r="AB82" s="544"/>
      <c r="AH82" s="172"/>
      <c r="AI82" s="172"/>
      <c r="AK82" s="173"/>
      <c r="AL82" s="174"/>
      <c r="AM82" s="174"/>
      <c r="AR82" s="171"/>
      <c r="AS82" s="525"/>
      <c r="AT82" s="525"/>
      <c r="AU82" s="525"/>
      <c r="AV82" s="525"/>
      <c r="AW82" s="511"/>
      <c r="AX82" s="172"/>
      <c r="AY82" s="172"/>
      <c r="AZ82" s="143"/>
      <c r="BA82" s="143"/>
      <c r="BB82" s="510"/>
      <c r="BC82" s="510"/>
      <c r="BD82" s="510"/>
      <c r="BE82" s="510"/>
      <c r="BF82" s="414" t="s">
        <v>54</v>
      </c>
      <c r="BG82" s="414"/>
      <c r="BH82" s="500"/>
      <c r="BI82" s="500"/>
      <c r="BJ82" s="500"/>
      <c r="BK82" s="500"/>
      <c r="BL82" s="170"/>
      <c r="BM82" s="170"/>
      <c r="BN82" s="170"/>
      <c r="BO82" s="170"/>
      <c r="BP82" s="544"/>
      <c r="BV82" s="171"/>
      <c r="BZ82" s="172"/>
      <c r="CA82" s="172"/>
      <c r="CF82" s="171"/>
      <c r="CG82" s="525"/>
      <c r="CH82" s="525"/>
      <c r="CI82" s="525"/>
      <c r="CJ82" s="525"/>
      <c r="CK82" s="511"/>
      <c r="CL82" s="172"/>
      <c r="CM82" s="172"/>
      <c r="CN82" s="143"/>
      <c r="CO82" s="143"/>
      <c r="CP82" s="510"/>
      <c r="CQ82" s="510"/>
      <c r="CR82" s="510"/>
      <c r="CS82" s="510"/>
      <c r="CT82" s="414" t="s">
        <v>54</v>
      </c>
      <c r="CU82" s="414"/>
      <c r="CV82" s="500"/>
      <c r="CW82" s="500"/>
      <c r="CX82" s="500"/>
      <c r="CY82" s="500"/>
      <c r="CZ82" s="170"/>
      <c r="DA82" s="170"/>
      <c r="DB82" s="170"/>
      <c r="DC82" s="170"/>
      <c r="DD82" s="544"/>
      <c r="DH82" s="276"/>
      <c r="DI82" s="276"/>
      <c r="DJ82" s="276"/>
      <c r="DK82" s="276"/>
      <c r="DN82" s="172"/>
      <c r="DO82" s="172"/>
      <c r="DT82" s="171"/>
      <c r="DU82" s="525"/>
      <c r="DV82" s="525"/>
      <c r="DW82" s="525"/>
      <c r="DX82" s="525"/>
      <c r="DY82" s="511"/>
      <c r="DZ82" s="172"/>
      <c r="EA82" s="172"/>
      <c r="EB82" s="143"/>
      <c r="EC82" s="143"/>
      <c r="ED82" s="510"/>
      <c r="EE82" s="510"/>
      <c r="EF82" s="510"/>
      <c r="EG82" s="510"/>
      <c r="EH82" s="414" t="s">
        <v>54</v>
      </c>
      <c r="EI82" s="414"/>
      <c r="EJ82" s="500"/>
      <c r="EK82" s="500"/>
      <c r="EL82" s="500"/>
      <c r="EM82" s="500"/>
      <c r="EN82" s="170"/>
      <c r="EO82" s="170"/>
      <c r="EP82" s="170"/>
      <c r="EQ82" s="170"/>
      <c r="ER82" s="544"/>
    </row>
    <row r="83" spans="3:148" s="73" customFormat="1" ht="13.5" customHeight="1">
      <c r="D83" s="171"/>
      <c r="E83" s="525"/>
      <c r="F83" s="525"/>
      <c r="G83" s="525"/>
      <c r="H83" s="525"/>
      <c r="I83" s="511"/>
      <c r="J83" s="172"/>
      <c r="K83" s="172"/>
      <c r="L83" s="169"/>
      <c r="M83" s="169"/>
      <c r="N83" s="510"/>
      <c r="O83" s="510"/>
      <c r="P83" s="510"/>
      <c r="Q83" s="510"/>
      <c r="R83" s="499" t="str">
        <f>IF(N83="","","－")</f>
        <v/>
      </c>
      <c r="S83" s="499"/>
      <c r="T83" s="500"/>
      <c r="U83" s="500"/>
      <c r="V83" s="500"/>
      <c r="W83" s="500"/>
      <c r="X83" s="170"/>
      <c r="Y83" s="170"/>
      <c r="Z83" s="170"/>
      <c r="AA83" s="170"/>
      <c r="AB83" s="544"/>
      <c r="AH83" s="172"/>
      <c r="AI83" s="172"/>
      <c r="AJ83" s="134"/>
      <c r="AK83" s="173"/>
      <c r="AL83" s="174"/>
      <c r="AM83" s="174"/>
      <c r="AR83" s="171"/>
      <c r="AS83" s="525"/>
      <c r="AT83" s="525"/>
      <c r="AU83" s="525"/>
      <c r="AV83" s="525"/>
      <c r="AW83" s="511"/>
      <c r="AX83" s="172"/>
      <c r="AY83" s="172"/>
      <c r="AZ83" s="169"/>
      <c r="BA83" s="169"/>
      <c r="BB83" s="510"/>
      <c r="BC83" s="510"/>
      <c r="BD83" s="510"/>
      <c r="BE83" s="510"/>
      <c r="BF83" s="499" t="str">
        <f>IF(BB83="","","－")</f>
        <v/>
      </c>
      <c r="BG83" s="499"/>
      <c r="BH83" s="500"/>
      <c r="BI83" s="500"/>
      <c r="BJ83" s="500"/>
      <c r="BK83" s="500"/>
      <c r="BL83" s="170"/>
      <c r="BM83" s="170"/>
      <c r="BN83" s="170"/>
      <c r="BO83" s="170"/>
      <c r="BP83" s="544"/>
      <c r="BV83" s="171"/>
      <c r="BZ83" s="172"/>
      <c r="CA83" s="172"/>
      <c r="CB83" s="134"/>
      <c r="CF83" s="171"/>
      <c r="CG83" s="525"/>
      <c r="CH83" s="525"/>
      <c r="CI83" s="525"/>
      <c r="CJ83" s="525"/>
      <c r="CK83" s="511"/>
      <c r="CL83" s="172"/>
      <c r="CM83" s="172"/>
      <c r="CN83" s="169"/>
      <c r="CO83" s="169"/>
      <c r="CP83" s="510"/>
      <c r="CQ83" s="510"/>
      <c r="CR83" s="510"/>
      <c r="CS83" s="510"/>
      <c r="CT83" s="499" t="str">
        <f>IF(CP83="","","－")</f>
        <v/>
      </c>
      <c r="CU83" s="499"/>
      <c r="CV83" s="500"/>
      <c r="CW83" s="500"/>
      <c r="CX83" s="500"/>
      <c r="CY83" s="500"/>
      <c r="CZ83" s="170"/>
      <c r="DA83" s="170"/>
      <c r="DB83" s="170"/>
      <c r="DC83" s="170"/>
      <c r="DD83" s="544"/>
      <c r="DH83" s="276"/>
      <c r="DI83" s="276"/>
      <c r="DJ83" s="276"/>
      <c r="DK83" s="276"/>
      <c r="DN83" s="172"/>
      <c r="DO83" s="172"/>
      <c r="DP83" s="134"/>
      <c r="DT83" s="171"/>
      <c r="DU83" s="525"/>
      <c r="DV83" s="525"/>
      <c r="DW83" s="525"/>
      <c r="DX83" s="525"/>
      <c r="DY83" s="511"/>
      <c r="DZ83" s="172"/>
      <c r="EA83" s="172"/>
      <c r="EB83" s="169"/>
      <c r="EC83" s="169"/>
      <c r="ED83" s="510"/>
      <c r="EE83" s="510"/>
      <c r="EF83" s="510"/>
      <c r="EG83" s="510"/>
      <c r="EH83" s="499" t="str">
        <f>IF(ED83="","","－")</f>
        <v/>
      </c>
      <c r="EI83" s="499"/>
      <c r="EJ83" s="500"/>
      <c r="EK83" s="500"/>
      <c r="EL83" s="500"/>
      <c r="EM83" s="500"/>
      <c r="EN83" s="170"/>
      <c r="EO83" s="170"/>
      <c r="EP83" s="170"/>
      <c r="EQ83" s="170"/>
      <c r="ER83" s="544"/>
    </row>
    <row r="84" spans="3:148" s="73" customFormat="1" ht="13.5" customHeight="1">
      <c r="E84" s="525"/>
      <c r="F84" s="525"/>
      <c r="G84" s="525"/>
      <c r="H84" s="525"/>
      <c r="I84" s="511"/>
      <c r="J84" s="172"/>
      <c r="K84" s="172"/>
      <c r="L84" s="134"/>
      <c r="M84" s="134"/>
      <c r="N84" s="510"/>
      <c r="O84" s="510"/>
      <c r="P84" s="510"/>
      <c r="Q84" s="510"/>
      <c r="R84" s="499" t="str">
        <f>IF(N84="","","－")</f>
        <v/>
      </c>
      <c r="S84" s="499"/>
      <c r="T84" s="500"/>
      <c r="U84" s="500"/>
      <c r="V84" s="500"/>
      <c r="W84" s="500"/>
      <c r="AB84" s="544"/>
      <c r="AH84" s="172"/>
      <c r="AI84" s="172"/>
      <c r="AJ84" s="134"/>
      <c r="AK84" s="173"/>
      <c r="AL84" s="174"/>
      <c r="AM84" s="174"/>
      <c r="AS84" s="525"/>
      <c r="AT84" s="525"/>
      <c r="AU84" s="525"/>
      <c r="AV84" s="525"/>
      <c r="AW84" s="511"/>
      <c r="AX84" s="172"/>
      <c r="AY84" s="172"/>
      <c r="AZ84" s="134"/>
      <c r="BA84" s="134"/>
      <c r="BB84" s="510"/>
      <c r="BC84" s="510"/>
      <c r="BD84" s="510"/>
      <c r="BE84" s="510"/>
      <c r="BF84" s="499" t="str">
        <f>IF(BB84="","","－")</f>
        <v/>
      </c>
      <c r="BG84" s="499"/>
      <c r="BH84" s="500"/>
      <c r="BI84" s="500"/>
      <c r="BJ84" s="500"/>
      <c r="BK84" s="500"/>
      <c r="BP84" s="544"/>
      <c r="BZ84" s="172"/>
      <c r="CA84" s="172"/>
      <c r="CB84" s="134"/>
      <c r="CG84" s="525"/>
      <c r="CH84" s="525"/>
      <c r="CI84" s="525"/>
      <c r="CJ84" s="525"/>
      <c r="CK84" s="511"/>
      <c r="CL84" s="172"/>
      <c r="CM84" s="172"/>
      <c r="CN84" s="134"/>
      <c r="CO84" s="134"/>
      <c r="CP84" s="510"/>
      <c r="CQ84" s="510"/>
      <c r="CR84" s="510"/>
      <c r="CS84" s="510"/>
      <c r="CT84" s="499" t="str">
        <f>IF(CP84="","","－")</f>
        <v/>
      </c>
      <c r="CU84" s="499"/>
      <c r="CV84" s="500"/>
      <c r="CW84" s="500"/>
      <c r="CX84" s="500"/>
      <c r="CY84" s="500"/>
      <c r="DD84" s="544"/>
      <c r="DH84" s="276"/>
      <c r="DI84" s="276"/>
      <c r="DJ84" s="276"/>
      <c r="DK84" s="276"/>
      <c r="DN84" s="172"/>
      <c r="DO84" s="172"/>
      <c r="DP84" s="134"/>
      <c r="DU84" s="525"/>
      <c r="DV84" s="525"/>
      <c r="DW84" s="525"/>
      <c r="DX84" s="525"/>
      <c r="DY84" s="511"/>
      <c r="DZ84" s="172"/>
      <c r="EA84" s="172"/>
      <c r="EB84" s="134"/>
      <c r="EC84" s="134"/>
      <c r="ED84" s="510"/>
      <c r="EE84" s="510"/>
      <c r="EF84" s="510"/>
      <c r="EG84" s="510"/>
      <c r="EH84" s="499" t="str">
        <f>IF(ED84="","","－")</f>
        <v/>
      </c>
      <c r="EI84" s="499"/>
      <c r="EJ84" s="500"/>
      <c r="EK84" s="500"/>
      <c r="EL84" s="500"/>
      <c r="EM84" s="500"/>
      <c r="ER84" s="544"/>
    </row>
    <row r="85" spans="3:148" s="151" customFormat="1" ht="13.5" customHeight="1">
      <c r="E85" s="525"/>
      <c r="F85" s="525"/>
      <c r="G85" s="525"/>
      <c r="H85" s="525"/>
      <c r="I85" s="511"/>
      <c r="J85" s="175"/>
      <c r="K85" s="175"/>
      <c r="L85" s="176"/>
      <c r="M85" s="176"/>
      <c r="N85" s="148"/>
      <c r="O85" s="148"/>
      <c r="P85" s="148"/>
      <c r="Q85" s="498" t="str">
        <f>IF(N86="","","PK")</f>
        <v/>
      </c>
      <c r="R85" s="498"/>
      <c r="S85" s="498"/>
      <c r="T85" s="498"/>
      <c r="U85" s="149"/>
      <c r="V85" s="149"/>
      <c r="W85" s="149"/>
      <c r="AB85" s="544"/>
      <c r="AH85" s="175"/>
      <c r="AI85" s="175"/>
      <c r="AJ85" s="176"/>
      <c r="AK85" s="177"/>
      <c r="AL85" s="178"/>
      <c r="AM85" s="178"/>
      <c r="AS85" s="525"/>
      <c r="AT85" s="525"/>
      <c r="AU85" s="525"/>
      <c r="AV85" s="525"/>
      <c r="AW85" s="511"/>
      <c r="AX85" s="175"/>
      <c r="AY85" s="175"/>
      <c r="AZ85" s="176"/>
      <c r="BA85" s="176"/>
      <c r="BB85" s="148"/>
      <c r="BC85" s="148"/>
      <c r="BD85" s="148"/>
      <c r="BE85" s="498" t="str">
        <f>IF(BB86="","","PK")</f>
        <v/>
      </c>
      <c r="BF85" s="498"/>
      <c r="BG85" s="498"/>
      <c r="BH85" s="498"/>
      <c r="BI85" s="149"/>
      <c r="BJ85" s="149"/>
      <c r="BK85" s="149"/>
      <c r="BP85" s="544"/>
      <c r="BZ85" s="175"/>
      <c r="CA85" s="175"/>
      <c r="CB85" s="176"/>
      <c r="CG85" s="525"/>
      <c r="CH85" s="525"/>
      <c r="CI85" s="525"/>
      <c r="CJ85" s="525"/>
      <c r="CK85" s="511"/>
      <c r="CL85" s="175"/>
      <c r="CM85" s="175"/>
      <c r="CN85" s="176"/>
      <c r="CO85" s="176"/>
      <c r="CP85" s="148"/>
      <c r="CQ85" s="148"/>
      <c r="CR85" s="148"/>
      <c r="CS85" s="498" t="str">
        <f>IF(CP86="","","PK")</f>
        <v/>
      </c>
      <c r="CT85" s="498"/>
      <c r="CU85" s="498"/>
      <c r="CV85" s="498"/>
      <c r="CW85" s="149"/>
      <c r="CX85" s="149"/>
      <c r="CY85" s="149"/>
      <c r="DD85" s="544"/>
      <c r="DH85" s="282"/>
      <c r="DI85" s="282"/>
      <c r="DJ85" s="282"/>
      <c r="DK85" s="282"/>
      <c r="DN85" s="175"/>
      <c r="DO85" s="175"/>
      <c r="DP85" s="176"/>
      <c r="DU85" s="525"/>
      <c r="DV85" s="525"/>
      <c r="DW85" s="525"/>
      <c r="DX85" s="525"/>
      <c r="DY85" s="511"/>
      <c r="DZ85" s="175"/>
      <c r="EA85" s="175"/>
      <c r="EB85" s="176"/>
      <c r="EC85" s="176"/>
      <c r="ED85" s="148"/>
      <c r="EE85" s="148"/>
      <c r="EF85" s="148"/>
      <c r="EG85" s="498" t="str">
        <f>IF(ED86="","","PK")</f>
        <v/>
      </c>
      <c r="EH85" s="498"/>
      <c r="EI85" s="498"/>
      <c r="EJ85" s="498"/>
      <c r="EK85" s="149"/>
      <c r="EL85" s="149"/>
      <c r="EM85" s="149"/>
      <c r="ER85" s="544"/>
    </row>
    <row r="86" spans="3:148" s="73" customFormat="1" ht="13.5" customHeight="1">
      <c r="E86" s="525"/>
      <c r="F86" s="525"/>
      <c r="G86" s="525"/>
      <c r="H86" s="525"/>
      <c r="I86" s="511"/>
      <c r="J86" s="172"/>
      <c r="K86" s="172"/>
      <c r="L86" s="134"/>
      <c r="M86" s="134"/>
      <c r="N86" s="510"/>
      <c r="O86" s="510"/>
      <c r="P86" s="510"/>
      <c r="Q86" s="510"/>
      <c r="R86" s="499" t="str">
        <f>IF(N86="","","－")</f>
        <v/>
      </c>
      <c r="S86" s="499"/>
      <c r="T86" s="500"/>
      <c r="U86" s="500"/>
      <c r="V86" s="500"/>
      <c r="W86" s="500"/>
      <c r="AB86" s="544"/>
      <c r="AH86" s="172"/>
      <c r="AI86" s="172"/>
      <c r="AJ86" s="134"/>
      <c r="AK86" s="173"/>
      <c r="AL86" s="174"/>
      <c r="AM86" s="174"/>
      <c r="AS86" s="525"/>
      <c r="AT86" s="525"/>
      <c r="AU86" s="525"/>
      <c r="AV86" s="525"/>
      <c r="AW86" s="511"/>
      <c r="AX86" s="172"/>
      <c r="AY86" s="172"/>
      <c r="AZ86" s="134"/>
      <c r="BA86" s="134"/>
      <c r="BB86" s="510"/>
      <c r="BC86" s="510"/>
      <c r="BD86" s="510"/>
      <c r="BE86" s="510"/>
      <c r="BF86" s="499" t="str">
        <f>IF(BB86="","","－")</f>
        <v/>
      </c>
      <c r="BG86" s="499"/>
      <c r="BH86" s="500"/>
      <c r="BI86" s="500"/>
      <c r="BJ86" s="500"/>
      <c r="BK86" s="500"/>
      <c r="BP86" s="544"/>
      <c r="BZ86" s="172"/>
      <c r="CA86" s="172"/>
      <c r="CB86" s="134"/>
      <c r="CG86" s="525"/>
      <c r="CH86" s="525"/>
      <c r="CI86" s="525"/>
      <c r="CJ86" s="525"/>
      <c r="CK86" s="511"/>
      <c r="CL86" s="172"/>
      <c r="CM86" s="172"/>
      <c r="CN86" s="134"/>
      <c r="CO86" s="134"/>
      <c r="CP86" s="510"/>
      <c r="CQ86" s="510"/>
      <c r="CR86" s="510"/>
      <c r="CS86" s="510"/>
      <c r="CT86" s="499" t="str">
        <f>IF(CP86="","","－")</f>
        <v/>
      </c>
      <c r="CU86" s="499"/>
      <c r="CV86" s="500"/>
      <c r="CW86" s="500"/>
      <c r="CX86" s="500"/>
      <c r="CY86" s="500"/>
      <c r="DD86" s="544"/>
      <c r="DH86" s="276"/>
      <c r="DI86" s="276"/>
      <c r="DJ86" s="276"/>
      <c r="DK86" s="276"/>
      <c r="DN86" s="172"/>
      <c r="DO86" s="172"/>
      <c r="DP86" s="134"/>
      <c r="DU86" s="525"/>
      <c r="DV86" s="525"/>
      <c r="DW86" s="525"/>
      <c r="DX86" s="525"/>
      <c r="DY86" s="511"/>
      <c r="DZ86" s="172"/>
      <c r="EA86" s="172"/>
      <c r="EB86" s="134"/>
      <c r="EC86" s="134"/>
      <c r="ED86" s="510"/>
      <c r="EE86" s="510"/>
      <c r="EF86" s="510"/>
      <c r="EG86" s="510"/>
      <c r="EH86" s="499" t="str">
        <f>IF(ED86="","","－")</f>
        <v/>
      </c>
      <c r="EI86" s="499"/>
      <c r="EJ86" s="500"/>
      <c r="EK86" s="500"/>
      <c r="EL86" s="500"/>
      <c r="EM86" s="500"/>
      <c r="ER86" s="544"/>
    </row>
    <row r="87" spans="3:148" s="154" customFormat="1" ht="13.5" customHeight="1">
      <c r="I87" s="511"/>
      <c r="J87" s="179"/>
      <c r="K87" s="179"/>
      <c r="L87" s="180"/>
      <c r="M87" s="180"/>
      <c r="Q87" s="501" t="str">
        <f>IF(N86="","","PK")</f>
        <v/>
      </c>
      <c r="R87" s="501"/>
      <c r="S87" s="501"/>
      <c r="T87" s="501"/>
      <c r="AB87" s="544"/>
      <c r="AH87" s="179"/>
      <c r="AI87" s="179"/>
      <c r="AJ87" s="180"/>
      <c r="AK87" s="181"/>
      <c r="AL87" s="182"/>
      <c r="AM87" s="182"/>
      <c r="AW87" s="511"/>
      <c r="AX87" s="179"/>
      <c r="AY87" s="179"/>
      <c r="AZ87" s="180"/>
      <c r="BA87" s="180"/>
      <c r="BE87" s="501" t="str">
        <f>IF(BB86="","","PK")</f>
        <v/>
      </c>
      <c r="BF87" s="501"/>
      <c r="BG87" s="501"/>
      <c r="BH87" s="501"/>
      <c r="BP87" s="544"/>
      <c r="BZ87" s="179"/>
      <c r="CA87" s="179"/>
      <c r="CB87" s="180"/>
      <c r="CK87" s="511"/>
      <c r="CL87" s="179"/>
      <c r="CM87" s="179"/>
      <c r="CN87" s="180"/>
      <c r="CO87" s="180"/>
      <c r="CS87" s="501" t="str">
        <f>IF(CP86="","","PK")</f>
        <v/>
      </c>
      <c r="CT87" s="501"/>
      <c r="CU87" s="501"/>
      <c r="CV87" s="501"/>
      <c r="DD87" s="544"/>
      <c r="DH87" s="283"/>
      <c r="DI87" s="283"/>
      <c r="DJ87" s="283"/>
      <c r="DK87" s="283"/>
      <c r="DN87" s="179"/>
      <c r="DO87" s="179"/>
      <c r="DP87" s="180"/>
      <c r="DY87" s="511"/>
      <c r="DZ87" s="179"/>
      <c r="EA87" s="179"/>
      <c r="EB87" s="180"/>
      <c r="EC87" s="180"/>
      <c r="EG87" s="501" t="str">
        <f>IF(ED86="","","PK")</f>
        <v/>
      </c>
      <c r="EH87" s="501"/>
      <c r="EI87" s="501"/>
      <c r="EJ87" s="501"/>
      <c r="ER87" s="544"/>
    </row>
    <row r="88" spans="3:148" s="73" customFormat="1" ht="13.5" customHeight="1">
      <c r="E88" s="496" t="str">
        <f>IF(E91="","",SUM(E91:H94))</f>
        <v/>
      </c>
      <c r="F88" s="496"/>
      <c r="G88" s="496"/>
      <c r="H88" s="496"/>
      <c r="I88" s="511"/>
      <c r="J88" s="172"/>
      <c r="K88" s="497" t="str">
        <f>IF(K91="","",SUM(K91:N94))</f>
        <v/>
      </c>
      <c r="L88" s="497"/>
      <c r="M88" s="497"/>
      <c r="N88" s="497"/>
      <c r="O88" s="173"/>
      <c r="AB88" s="544"/>
      <c r="AH88" s="172"/>
      <c r="AI88" s="172"/>
      <c r="AJ88" s="134"/>
      <c r="AK88" s="173"/>
      <c r="AL88" s="174"/>
      <c r="AM88" s="174"/>
      <c r="AS88" s="496" t="str">
        <f>IF(AS91="","",SUM(AS91:AV94))</f>
        <v/>
      </c>
      <c r="AT88" s="496"/>
      <c r="AU88" s="496"/>
      <c r="AV88" s="496"/>
      <c r="AW88" s="511"/>
      <c r="AX88" s="172"/>
      <c r="AY88" s="497" t="str">
        <f>IF(AY91="","",SUM(AY91:BB94))</f>
        <v/>
      </c>
      <c r="AZ88" s="497"/>
      <c r="BA88" s="497"/>
      <c r="BB88" s="497"/>
      <c r="BC88" s="173"/>
      <c r="BP88" s="544"/>
      <c r="BZ88" s="172"/>
      <c r="CA88" s="172"/>
      <c r="CB88" s="134"/>
      <c r="CG88" s="496" t="str">
        <f>IF(CG91="","",SUM(CG91:CJ94))</f>
        <v/>
      </c>
      <c r="CH88" s="496"/>
      <c r="CI88" s="496"/>
      <c r="CJ88" s="496"/>
      <c r="CK88" s="511"/>
      <c r="CL88" s="172"/>
      <c r="CM88" s="497" t="str">
        <f>IF(CM91="","",SUM(CM91:CP94))</f>
        <v/>
      </c>
      <c r="CN88" s="497"/>
      <c r="CO88" s="497"/>
      <c r="CP88" s="497"/>
      <c r="CQ88" s="173"/>
      <c r="DD88" s="544"/>
      <c r="DH88" s="276"/>
      <c r="DI88" s="276"/>
      <c r="DJ88" s="276"/>
      <c r="DK88" s="276"/>
      <c r="DN88" s="172"/>
      <c r="DO88" s="172"/>
      <c r="DP88" s="134"/>
      <c r="DU88" s="496" t="str">
        <f>IF(DU91="","",SUM(DU91:DX94))</f>
        <v/>
      </c>
      <c r="DV88" s="496"/>
      <c r="DW88" s="496"/>
      <c r="DX88" s="496"/>
      <c r="DY88" s="511"/>
      <c r="DZ88" s="172"/>
      <c r="EA88" s="497" t="str">
        <f>IF(EA91="","",SUM(EA91:ED94))</f>
        <v/>
      </c>
      <c r="EB88" s="497"/>
      <c r="EC88" s="497"/>
      <c r="ED88" s="497"/>
      <c r="EE88" s="173"/>
      <c r="ER88" s="544"/>
    </row>
    <row r="89" spans="3:148" s="73" customFormat="1" ht="13.5" hidden="1" customHeight="1">
      <c r="C89" s="169"/>
      <c r="D89" s="169"/>
      <c r="E89" s="519">
        <f>SUM(E91:H96)</f>
        <v>0</v>
      </c>
      <c r="F89" s="519"/>
      <c r="G89" s="519"/>
      <c r="H89" s="519"/>
      <c r="I89" s="511"/>
      <c r="K89" s="512">
        <f>SUM(K91:N96)</f>
        <v>0</v>
      </c>
      <c r="L89" s="512"/>
      <c r="M89" s="512"/>
      <c r="N89" s="512"/>
      <c r="AA89" s="169"/>
      <c r="AB89" s="544"/>
      <c r="AF89" s="168"/>
      <c r="AG89" s="168"/>
      <c r="AH89" s="168"/>
      <c r="AQ89" s="169"/>
      <c r="AR89" s="169"/>
      <c r="AS89" s="519">
        <f>SUM(AS91:AV96)</f>
        <v>0</v>
      </c>
      <c r="AT89" s="519"/>
      <c r="AU89" s="519"/>
      <c r="AV89" s="519"/>
      <c r="AW89" s="511"/>
      <c r="AY89" s="512">
        <f>SUM(AY91:BB96)</f>
        <v>0</v>
      </c>
      <c r="AZ89" s="512"/>
      <c r="BA89" s="512"/>
      <c r="BB89" s="512"/>
      <c r="BO89" s="169"/>
      <c r="BP89" s="544"/>
      <c r="BU89" s="169"/>
      <c r="BV89" s="169"/>
      <c r="BX89" s="168"/>
      <c r="BY89" s="168"/>
      <c r="BZ89" s="168"/>
      <c r="CE89" s="169"/>
      <c r="CF89" s="169"/>
      <c r="CG89" s="519">
        <f>SUM(CG91:CJ96)</f>
        <v>0</v>
      </c>
      <c r="CH89" s="519"/>
      <c r="CI89" s="519"/>
      <c r="CJ89" s="519"/>
      <c r="CK89" s="511"/>
      <c r="CM89" s="512">
        <f>SUM(CM91:CP96)</f>
        <v>0</v>
      </c>
      <c r="CN89" s="512"/>
      <c r="CO89" s="512"/>
      <c r="CP89" s="512"/>
      <c r="DC89" s="169"/>
      <c r="DD89" s="544"/>
      <c r="DH89" s="276"/>
      <c r="DI89" s="276"/>
      <c r="DJ89" s="276"/>
      <c r="DK89" s="276"/>
      <c r="DL89" s="168"/>
      <c r="DM89" s="168"/>
      <c r="DN89" s="168"/>
      <c r="DS89" s="169"/>
      <c r="DT89" s="169"/>
      <c r="DU89" s="519">
        <f>SUM(DU91:DX96)</f>
        <v>0</v>
      </c>
      <c r="DV89" s="519"/>
      <c r="DW89" s="519"/>
      <c r="DX89" s="519"/>
      <c r="DY89" s="511"/>
      <c r="EA89" s="512">
        <f>SUM(EA91:ED96)</f>
        <v>0</v>
      </c>
      <c r="EB89" s="512"/>
      <c r="EC89" s="512"/>
      <c r="ED89" s="512"/>
      <c r="EQ89" s="169"/>
      <c r="ER89" s="544"/>
    </row>
    <row r="90" spans="3:148" s="73" customFormat="1" ht="4.5" customHeight="1" thickBot="1">
      <c r="C90" s="169"/>
      <c r="D90" s="540"/>
      <c r="E90" s="541"/>
      <c r="F90" s="541"/>
      <c r="G90" s="541"/>
      <c r="H90" s="541"/>
      <c r="I90" s="508"/>
      <c r="J90" s="542"/>
      <c r="K90" s="541"/>
      <c r="L90" s="541"/>
      <c r="M90" s="541"/>
      <c r="N90" s="541"/>
      <c r="O90" s="541"/>
      <c r="AA90" s="169"/>
      <c r="AB90" s="544"/>
      <c r="AC90" s="64"/>
      <c r="AD90" s="64"/>
      <c r="AE90" s="64"/>
      <c r="AF90" s="170"/>
      <c r="AG90" s="170"/>
      <c r="AH90" s="170"/>
      <c r="AQ90" s="169"/>
      <c r="AR90" s="540"/>
      <c r="AS90" s="541"/>
      <c r="AT90" s="541"/>
      <c r="AU90" s="541"/>
      <c r="AV90" s="541"/>
      <c r="AW90" s="508"/>
      <c r="AX90" s="542"/>
      <c r="AY90" s="541"/>
      <c r="AZ90" s="541"/>
      <c r="BA90" s="541"/>
      <c r="BB90" s="541"/>
      <c r="BC90" s="541"/>
      <c r="BO90" s="169"/>
      <c r="BP90" s="544"/>
      <c r="BQ90" s="64"/>
      <c r="BU90" s="169"/>
      <c r="BV90" s="169"/>
      <c r="BW90" s="64"/>
      <c r="BX90" s="170"/>
      <c r="BY90" s="170"/>
      <c r="BZ90" s="170"/>
      <c r="CE90" s="169"/>
      <c r="CF90" s="540"/>
      <c r="CG90" s="541"/>
      <c r="CH90" s="541"/>
      <c r="CI90" s="541"/>
      <c r="CJ90" s="541"/>
      <c r="CK90" s="508"/>
      <c r="CL90" s="542"/>
      <c r="CM90" s="541"/>
      <c r="CN90" s="541"/>
      <c r="CO90" s="541"/>
      <c r="CP90" s="541"/>
      <c r="CQ90" s="541"/>
      <c r="DC90" s="169"/>
      <c r="DD90" s="544"/>
      <c r="DE90" s="64"/>
      <c r="DF90" s="64"/>
      <c r="DG90" s="64"/>
      <c r="DH90" s="64"/>
      <c r="DI90" s="64"/>
      <c r="DJ90" s="64"/>
      <c r="DK90" s="64"/>
      <c r="DL90" s="170"/>
      <c r="DM90" s="170"/>
      <c r="DN90" s="170"/>
      <c r="DS90" s="169"/>
      <c r="DT90" s="540"/>
      <c r="DU90" s="541"/>
      <c r="DV90" s="541"/>
      <c r="DW90" s="541"/>
      <c r="DX90" s="541"/>
      <c r="DY90" s="508"/>
      <c r="DZ90" s="542"/>
      <c r="EA90" s="541"/>
      <c r="EB90" s="541"/>
      <c r="EC90" s="541"/>
      <c r="ED90" s="541"/>
      <c r="EE90" s="541"/>
      <c r="EQ90" s="169"/>
      <c r="ER90" s="544"/>
    </row>
    <row r="91" spans="3:148" s="73" customFormat="1" ht="13.5" customHeight="1" thickTop="1">
      <c r="C91" s="545"/>
      <c r="D91" s="172"/>
      <c r="E91" s="510"/>
      <c r="F91" s="510"/>
      <c r="G91" s="510"/>
      <c r="H91" s="510"/>
      <c r="I91" s="414" t="s">
        <v>54</v>
      </c>
      <c r="J91" s="414"/>
      <c r="K91" s="500"/>
      <c r="L91" s="500"/>
      <c r="M91" s="500"/>
      <c r="N91" s="500"/>
      <c r="O91" s="170"/>
      <c r="P91" s="505"/>
      <c r="AA91" s="172"/>
      <c r="AB91" s="544"/>
      <c r="AF91" s="173"/>
      <c r="AG91" s="173"/>
      <c r="AH91" s="174"/>
      <c r="AQ91" s="545"/>
      <c r="AR91" s="172"/>
      <c r="AS91" s="510"/>
      <c r="AT91" s="510"/>
      <c r="AU91" s="510"/>
      <c r="AV91" s="510"/>
      <c r="AW91" s="414" t="s">
        <v>54</v>
      </c>
      <c r="AX91" s="414"/>
      <c r="AY91" s="500"/>
      <c r="AZ91" s="500"/>
      <c r="BA91" s="500"/>
      <c r="BB91" s="500"/>
      <c r="BC91" s="170"/>
      <c r="BD91" s="505"/>
      <c r="BO91" s="172"/>
      <c r="BP91" s="544"/>
      <c r="BU91" s="172"/>
      <c r="BV91" s="172"/>
      <c r="BX91" s="173"/>
      <c r="BY91" s="173"/>
      <c r="BZ91" s="174"/>
      <c r="CE91" s="545"/>
      <c r="CF91" s="172"/>
      <c r="CG91" s="510"/>
      <c r="CH91" s="510"/>
      <c r="CI91" s="510"/>
      <c r="CJ91" s="510"/>
      <c r="CK91" s="414" t="s">
        <v>54</v>
      </c>
      <c r="CL91" s="414"/>
      <c r="CM91" s="500"/>
      <c r="CN91" s="500"/>
      <c r="CO91" s="500"/>
      <c r="CP91" s="500"/>
      <c r="CQ91" s="170"/>
      <c r="CR91" s="505"/>
      <c r="DC91" s="172"/>
      <c r="DD91" s="544"/>
      <c r="DH91" s="276"/>
      <c r="DI91" s="276"/>
      <c r="DJ91" s="276"/>
      <c r="DK91" s="276"/>
      <c r="DL91" s="173"/>
      <c r="DM91" s="173"/>
      <c r="DN91" s="174"/>
      <c r="DS91" s="545"/>
      <c r="DT91" s="172"/>
      <c r="DU91" s="510"/>
      <c r="DV91" s="510"/>
      <c r="DW91" s="510"/>
      <c r="DX91" s="510"/>
      <c r="DY91" s="414" t="s">
        <v>54</v>
      </c>
      <c r="DZ91" s="414"/>
      <c r="EA91" s="500"/>
      <c r="EB91" s="500"/>
      <c r="EC91" s="500"/>
      <c r="ED91" s="500"/>
      <c r="EE91" s="170"/>
      <c r="EF91" s="505"/>
      <c r="EQ91" s="172"/>
      <c r="ER91" s="544"/>
    </row>
    <row r="92" spans="3:148" s="73" customFormat="1" ht="13.5" customHeight="1">
      <c r="C92" s="545"/>
      <c r="D92" s="172"/>
      <c r="E92" s="510"/>
      <c r="F92" s="510"/>
      <c r="G92" s="510"/>
      <c r="H92" s="510"/>
      <c r="I92" s="414" t="s">
        <v>54</v>
      </c>
      <c r="J92" s="414"/>
      <c r="K92" s="500"/>
      <c r="L92" s="500"/>
      <c r="M92" s="500"/>
      <c r="N92" s="500"/>
      <c r="O92" s="170"/>
      <c r="P92" s="505"/>
      <c r="AA92" s="172"/>
      <c r="AB92" s="544"/>
      <c r="AF92" s="173"/>
      <c r="AG92" s="173"/>
      <c r="AH92" s="174"/>
      <c r="AQ92" s="545"/>
      <c r="AR92" s="172"/>
      <c r="AS92" s="510"/>
      <c r="AT92" s="510"/>
      <c r="AU92" s="510"/>
      <c r="AV92" s="510"/>
      <c r="AW92" s="414" t="s">
        <v>54</v>
      </c>
      <c r="AX92" s="414"/>
      <c r="AY92" s="500"/>
      <c r="AZ92" s="500"/>
      <c r="BA92" s="500"/>
      <c r="BB92" s="500"/>
      <c r="BC92" s="170"/>
      <c r="BD92" s="505"/>
      <c r="BO92" s="172"/>
      <c r="BP92" s="544"/>
      <c r="BU92" s="172"/>
      <c r="BV92" s="172"/>
      <c r="BX92" s="173"/>
      <c r="BY92" s="173"/>
      <c r="BZ92" s="174"/>
      <c r="CE92" s="545"/>
      <c r="CF92" s="172"/>
      <c r="CG92" s="510"/>
      <c r="CH92" s="510"/>
      <c r="CI92" s="510"/>
      <c r="CJ92" s="510"/>
      <c r="CK92" s="414" t="s">
        <v>54</v>
      </c>
      <c r="CL92" s="414"/>
      <c r="CM92" s="500"/>
      <c r="CN92" s="500"/>
      <c r="CO92" s="500"/>
      <c r="CP92" s="500"/>
      <c r="CQ92" s="170"/>
      <c r="CR92" s="505"/>
      <c r="DC92" s="172"/>
      <c r="DD92" s="544"/>
      <c r="DH92" s="276"/>
      <c r="DI92" s="276"/>
      <c r="DJ92" s="276"/>
      <c r="DK92" s="276"/>
      <c r="DL92" s="173"/>
      <c r="DM92" s="173"/>
      <c r="DN92" s="174"/>
      <c r="DS92" s="545"/>
      <c r="DT92" s="172"/>
      <c r="DU92" s="510"/>
      <c r="DV92" s="510"/>
      <c r="DW92" s="510"/>
      <c r="DX92" s="510"/>
      <c r="DY92" s="414" t="s">
        <v>54</v>
      </c>
      <c r="DZ92" s="414"/>
      <c r="EA92" s="500"/>
      <c r="EB92" s="500"/>
      <c r="EC92" s="500"/>
      <c r="ED92" s="500"/>
      <c r="EE92" s="170"/>
      <c r="EF92" s="505"/>
      <c r="EQ92" s="172"/>
      <c r="ER92" s="544"/>
    </row>
    <row r="93" spans="3:148" s="73" customFormat="1" ht="13.5" customHeight="1">
      <c r="C93" s="545"/>
      <c r="D93" s="172"/>
      <c r="E93" s="510"/>
      <c r="F93" s="510"/>
      <c r="G93" s="510"/>
      <c r="H93" s="510"/>
      <c r="I93" s="499" t="str">
        <f>IF(E93="","","－")</f>
        <v/>
      </c>
      <c r="J93" s="499"/>
      <c r="K93" s="500"/>
      <c r="L93" s="500"/>
      <c r="M93" s="500"/>
      <c r="N93" s="500"/>
      <c r="O93" s="170"/>
      <c r="P93" s="505"/>
      <c r="AA93" s="172"/>
      <c r="AB93" s="544"/>
      <c r="AC93" s="134"/>
      <c r="AD93" s="134"/>
      <c r="AE93" s="134"/>
      <c r="AF93" s="173"/>
      <c r="AG93" s="173"/>
      <c r="AH93" s="174"/>
      <c r="AQ93" s="545"/>
      <c r="AR93" s="172"/>
      <c r="AS93" s="510"/>
      <c r="AT93" s="510"/>
      <c r="AU93" s="510"/>
      <c r="AV93" s="510"/>
      <c r="AW93" s="499" t="str">
        <f>IF(AS93="","","－")</f>
        <v/>
      </c>
      <c r="AX93" s="499"/>
      <c r="AY93" s="500"/>
      <c r="AZ93" s="500"/>
      <c r="BA93" s="500"/>
      <c r="BB93" s="500"/>
      <c r="BC93" s="170"/>
      <c r="BD93" s="505"/>
      <c r="BO93" s="172"/>
      <c r="BP93" s="544"/>
      <c r="BQ93" s="134"/>
      <c r="BU93" s="172"/>
      <c r="BV93" s="172"/>
      <c r="BW93" s="134"/>
      <c r="BX93" s="173"/>
      <c r="BY93" s="173"/>
      <c r="BZ93" s="174"/>
      <c r="CE93" s="545"/>
      <c r="CF93" s="172"/>
      <c r="CG93" s="510"/>
      <c r="CH93" s="510"/>
      <c r="CI93" s="510"/>
      <c r="CJ93" s="510"/>
      <c r="CK93" s="499" t="str">
        <f>IF(CG93="","","－")</f>
        <v/>
      </c>
      <c r="CL93" s="499"/>
      <c r="CM93" s="500"/>
      <c r="CN93" s="500"/>
      <c r="CO93" s="500"/>
      <c r="CP93" s="500"/>
      <c r="CQ93" s="170"/>
      <c r="CR93" s="505"/>
      <c r="DC93" s="172"/>
      <c r="DD93" s="544"/>
      <c r="DE93" s="134"/>
      <c r="DF93" s="134"/>
      <c r="DG93" s="134"/>
      <c r="DH93" s="308"/>
      <c r="DI93" s="308"/>
      <c r="DJ93" s="308"/>
      <c r="DK93" s="308"/>
      <c r="DL93" s="173"/>
      <c r="DM93" s="173"/>
      <c r="DN93" s="174"/>
      <c r="DS93" s="545"/>
      <c r="DT93" s="172"/>
      <c r="DU93" s="510"/>
      <c r="DV93" s="510"/>
      <c r="DW93" s="510"/>
      <c r="DX93" s="510"/>
      <c r="DY93" s="499" t="str">
        <f>IF(DU93="","","－")</f>
        <v/>
      </c>
      <c r="DZ93" s="499"/>
      <c r="EA93" s="500"/>
      <c r="EB93" s="500"/>
      <c r="EC93" s="500"/>
      <c r="ED93" s="500"/>
      <c r="EE93" s="170"/>
      <c r="EF93" s="505"/>
      <c r="EQ93" s="172"/>
      <c r="ER93" s="544"/>
    </row>
    <row r="94" spans="3:148" s="73" customFormat="1" ht="13.5" customHeight="1">
      <c r="C94" s="545"/>
      <c r="D94" s="172"/>
      <c r="E94" s="510"/>
      <c r="F94" s="510"/>
      <c r="G94" s="510"/>
      <c r="H94" s="510"/>
      <c r="I94" s="499" t="str">
        <f>IF(E94="","","－")</f>
        <v/>
      </c>
      <c r="J94" s="499"/>
      <c r="K94" s="500"/>
      <c r="L94" s="500"/>
      <c r="M94" s="500"/>
      <c r="N94" s="500"/>
      <c r="P94" s="505"/>
      <c r="AA94" s="172"/>
      <c r="AB94" s="544"/>
      <c r="AC94" s="134"/>
      <c r="AD94" s="134"/>
      <c r="AE94" s="134"/>
      <c r="AF94" s="173"/>
      <c r="AG94" s="173"/>
      <c r="AH94" s="174"/>
      <c r="AQ94" s="545"/>
      <c r="AR94" s="172"/>
      <c r="AS94" s="510"/>
      <c r="AT94" s="510"/>
      <c r="AU94" s="510"/>
      <c r="AV94" s="510"/>
      <c r="AW94" s="499" t="str">
        <f>IF(AS94="","","－")</f>
        <v/>
      </c>
      <c r="AX94" s="499"/>
      <c r="AY94" s="500"/>
      <c r="AZ94" s="500"/>
      <c r="BA94" s="500"/>
      <c r="BB94" s="500"/>
      <c r="BD94" s="505"/>
      <c r="BO94" s="172"/>
      <c r="BP94" s="544"/>
      <c r="BQ94" s="134"/>
      <c r="BU94" s="172"/>
      <c r="BV94" s="172"/>
      <c r="BW94" s="134"/>
      <c r="BX94" s="173"/>
      <c r="BY94" s="173"/>
      <c r="BZ94" s="174"/>
      <c r="CE94" s="545"/>
      <c r="CF94" s="172"/>
      <c r="CG94" s="510"/>
      <c r="CH94" s="510"/>
      <c r="CI94" s="510"/>
      <c r="CJ94" s="510"/>
      <c r="CK94" s="499" t="str">
        <f>IF(CG94="","","－")</f>
        <v/>
      </c>
      <c r="CL94" s="499"/>
      <c r="CM94" s="500"/>
      <c r="CN94" s="500"/>
      <c r="CO94" s="500"/>
      <c r="CP94" s="500"/>
      <c r="CR94" s="505"/>
      <c r="DC94" s="172"/>
      <c r="DD94" s="544"/>
      <c r="DE94" s="134"/>
      <c r="DF94" s="134"/>
      <c r="DG94" s="134"/>
      <c r="DH94" s="308"/>
      <c r="DI94" s="308"/>
      <c r="DJ94" s="308"/>
      <c r="DK94" s="308"/>
      <c r="DL94" s="173"/>
      <c r="DM94" s="173"/>
      <c r="DN94" s="174"/>
      <c r="DS94" s="545"/>
      <c r="DT94" s="172"/>
      <c r="DU94" s="510"/>
      <c r="DV94" s="510"/>
      <c r="DW94" s="510"/>
      <c r="DX94" s="510"/>
      <c r="DY94" s="499" t="str">
        <f>IF(DU94="","","－")</f>
        <v/>
      </c>
      <c r="DZ94" s="499"/>
      <c r="EA94" s="500"/>
      <c r="EB94" s="500"/>
      <c r="EC94" s="500"/>
      <c r="ED94" s="500"/>
      <c r="EF94" s="505"/>
      <c r="EQ94" s="172"/>
      <c r="ER94" s="544"/>
    </row>
    <row r="95" spans="3:148" s="151" customFormat="1" ht="13.5" customHeight="1">
      <c r="C95" s="545"/>
      <c r="D95" s="175"/>
      <c r="E95" s="148"/>
      <c r="F95" s="148"/>
      <c r="G95" s="148"/>
      <c r="H95" s="498" t="str">
        <f>IF(E96="","","PK")</f>
        <v/>
      </c>
      <c r="I95" s="498"/>
      <c r="J95" s="498"/>
      <c r="K95" s="498"/>
      <c r="L95" s="149"/>
      <c r="M95" s="149"/>
      <c r="N95" s="149"/>
      <c r="P95" s="505"/>
      <c r="AA95" s="175"/>
      <c r="AB95" s="544"/>
      <c r="AC95" s="176"/>
      <c r="AD95" s="176"/>
      <c r="AE95" s="176"/>
      <c r="AF95" s="177"/>
      <c r="AG95" s="177"/>
      <c r="AH95" s="178"/>
      <c r="AQ95" s="545"/>
      <c r="AR95" s="175"/>
      <c r="AS95" s="148"/>
      <c r="AT95" s="148"/>
      <c r="AU95" s="148"/>
      <c r="AV95" s="498" t="str">
        <f>IF(AS96="","","PK")</f>
        <v/>
      </c>
      <c r="AW95" s="498"/>
      <c r="AX95" s="498"/>
      <c r="AY95" s="498"/>
      <c r="AZ95" s="149"/>
      <c r="BA95" s="149"/>
      <c r="BB95" s="149"/>
      <c r="BD95" s="505"/>
      <c r="BO95" s="175"/>
      <c r="BP95" s="544"/>
      <c r="BQ95" s="176"/>
      <c r="BU95" s="175"/>
      <c r="BV95" s="175"/>
      <c r="BW95" s="176"/>
      <c r="BX95" s="177"/>
      <c r="BY95" s="177"/>
      <c r="BZ95" s="178"/>
      <c r="CE95" s="545"/>
      <c r="CF95" s="175"/>
      <c r="CG95" s="148"/>
      <c r="CH95" s="148"/>
      <c r="CI95" s="148"/>
      <c r="CJ95" s="498" t="str">
        <f>IF(CG96="","","PK")</f>
        <v/>
      </c>
      <c r="CK95" s="498"/>
      <c r="CL95" s="498"/>
      <c r="CM95" s="498"/>
      <c r="CN95" s="149"/>
      <c r="CO95" s="149"/>
      <c r="CP95" s="149"/>
      <c r="CR95" s="505"/>
      <c r="DC95" s="175"/>
      <c r="DD95" s="544"/>
      <c r="DE95" s="176"/>
      <c r="DF95" s="176"/>
      <c r="DG95" s="176"/>
      <c r="DH95" s="176"/>
      <c r="DI95" s="176"/>
      <c r="DJ95" s="176"/>
      <c r="DK95" s="176"/>
      <c r="DL95" s="177"/>
      <c r="DM95" s="177"/>
      <c r="DN95" s="178"/>
      <c r="DS95" s="545"/>
      <c r="DT95" s="175"/>
      <c r="DU95" s="148"/>
      <c r="DV95" s="148"/>
      <c r="DW95" s="148"/>
      <c r="DX95" s="498" t="str">
        <f>IF(DU96="","","PK")</f>
        <v/>
      </c>
      <c r="DY95" s="498"/>
      <c r="DZ95" s="498"/>
      <c r="EA95" s="498"/>
      <c r="EB95" s="149"/>
      <c r="EC95" s="149"/>
      <c r="ED95" s="149"/>
      <c r="EF95" s="505"/>
      <c r="EQ95" s="175"/>
      <c r="ER95" s="544"/>
    </row>
    <row r="96" spans="3:148" s="73" customFormat="1" ht="13.5" customHeight="1">
      <c r="C96" s="545"/>
      <c r="D96" s="172"/>
      <c r="E96" s="510"/>
      <c r="F96" s="510"/>
      <c r="G96" s="510"/>
      <c r="H96" s="510"/>
      <c r="I96" s="499" t="str">
        <f>IF(E96="","","－")</f>
        <v/>
      </c>
      <c r="J96" s="499"/>
      <c r="K96" s="500"/>
      <c r="L96" s="500"/>
      <c r="M96" s="500"/>
      <c r="N96" s="500"/>
      <c r="P96" s="505"/>
      <c r="AA96" s="172"/>
      <c r="AB96" s="544"/>
      <c r="AC96" s="134"/>
      <c r="AD96" s="134"/>
      <c r="AE96" s="134"/>
      <c r="AF96" s="173"/>
      <c r="AG96" s="173"/>
      <c r="AH96" s="174"/>
      <c r="AQ96" s="545"/>
      <c r="AR96" s="172"/>
      <c r="AS96" s="510"/>
      <c r="AT96" s="510"/>
      <c r="AU96" s="510"/>
      <c r="AV96" s="510"/>
      <c r="AW96" s="499" t="str">
        <f>IF(AS96="","","－")</f>
        <v/>
      </c>
      <c r="AX96" s="499"/>
      <c r="AY96" s="500"/>
      <c r="AZ96" s="500"/>
      <c r="BA96" s="500"/>
      <c r="BB96" s="500"/>
      <c r="BD96" s="505"/>
      <c r="BO96" s="172"/>
      <c r="BP96" s="544"/>
      <c r="BQ96" s="134"/>
      <c r="BU96" s="172"/>
      <c r="BV96" s="172"/>
      <c r="BW96" s="134"/>
      <c r="BX96" s="173"/>
      <c r="BY96" s="173"/>
      <c r="BZ96" s="174"/>
      <c r="CE96" s="545"/>
      <c r="CF96" s="172"/>
      <c r="CG96" s="510"/>
      <c r="CH96" s="510"/>
      <c r="CI96" s="510"/>
      <c r="CJ96" s="510"/>
      <c r="CK96" s="499" t="str">
        <f>IF(CG96="","","－")</f>
        <v/>
      </c>
      <c r="CL96" s="499"/>
      <c r="CM96" s="500"/>
      <c r="CN96" s="500"/>
      <c r="CO96" s="500"/>
      <c r="CP96" s="500"/>
      <c r="CR96" s="505"/>
      <c r="DC96" s="172"/>
      <c r="DD96" s="544"/>
      <c r="DE96" s="134"/>
      <c r="DF96" s="134"/>
      <c r="DG96" s="134"/>
      <c r="DH96" s="308"/>
      <c r="DI96" s="308"/>
      <c r="DJ96" s="308"/>
      <c r="DK96" s="308"/>
      <c r="DL96" s="173"/>
      <c r="DM96" s="173"/>
      <c r="DN96" s="174"/>
      <c r="DS96" s="545"/>
      <c r="DT96" s="172"/>
      <c r="DU96" s="510"/>
      <c r="DV96" s="510"/>
      <c r="DW96" s="510"/>
      <c r="DX96" s="510"/>
      <c r="DY96" s="499" t="str">
        <f>IF(DU96="","","－")</f>
        <v/>
      </c>
      <c r="DZ96" s="499"/>
      <c r="EA96" s="500"/>
      <c r="EB96" s="500"/>
      <c r="EC96" s="500"/>
      <c r="ED96" s="500"/>
      <c r="EF96" s="505"/>
      <c r="EQ96" s="172"/>
      <c r="ER96" s="544"/>
    </row>
    <row r="97" spans="1:150" s="154" customFormat="1" ht="13.5" customHeight="1">
      <c r="C97" s="545"/>
      <c r="H97" s="501" t="str">
        <f>IF(E96="","","PK")</f>
        <v/>
      </c>
      <c r="I97" s="501"/>
      <c r="J97" s="501"/>
      <c r="K97" s="501"/>
      <c r="P97" s="505"/>
      <c r="AB97" s="544"/>
      <c r="AQ97" s="545"/>
      <c r="AV97" s="501" t="str">
        <f>IF(AS96="","","PK")</f>
        <v/>
      </c>
      <c r="AW97" s="501"/>
      <c r="AX97" s="501"/>
      <c r="AY97" s="501"/>
      <c r="BD97" s="505"/>
      <c r="BP97" s="544"/>
      <c r="CE97" s="545"/>
      <c r="CJ97" s="501" t="str">
        <f>IF(CG96="","","PK")</f>
        <v/>
      </c>
      <c r="CK97" s="501"/>
      <c r="CL97" s="501"/>
      <c r="CM97" s="501"/>
      <c r="CR97" s="505"/>
      <c r="DD97" s="544"/>
      <c r="DH97" s="283"/>
      <c r="DI97" s="283"/>
      <c r="DJ97" s="283"/>
      <c r="DK97" s="283"/>
      <c r="DS97" s="545"/>
      <c r="DX97" s="501" t="str">
        <f>IF(DU96="","","PK")</f>
        <v/>
      </c>
      <c r="DY97" s="501"/>
      <c r="DZ97" s="501"/>
      <c r="EA97" s="501"/>
      <c r="EF97" s="505"/>
      <c r="ER97" s="544"/>
    </row>
    <row r="98" spans="1:150" s="183" customFormat="1" ht="149.25" customHeight="1">
      <c r="B98" s="546" t="str">
        <f>IF(C38="","ア負け(　　　)",IF(C46&lt;I46,B66,N48))</f>
        <v>ア負け(　　　)</v>
      </c>
      <c r="C98" s="547"/>
      <c r="D98" s="547"/>
      <c r="E98" s="547"/>
      <c r="F98" s="184"/>
      <c r="G98" s="184"/>
      <c r="H98" s="546"/>
      <c r="I98" s="547"/>
      <c r="J98" s="547"/>
      <c r="K98" s="547"/>
      <c r="L98" s="184"/>
      <c r="M98" s="184"/>
      <c r="N98" s="546" t="str">
        <f>IF(AF38="","イ負け(　　　)",IF(Z46&lt;AF46,T48,AL48))</f>
        <v>イ負け(　　　)</v>
      </c>
      <c r="O98" s="547"/>
      <c r="P98" s="547"/>
      <c r="Q98" s="547"/>
      <c r="R98" s="184"/>
      <c r="S98" s="184"/>
      <c r="T98" s="546"/>
      <c r="U98" s="547"/>
      <c r="V98" s="547"/>
      <c r="W98" s="547"/>
      <c r="X98" s="184"/>
      <c r="Y98" s="184"/>
      <c r="Z98" s="546" t="str">
        <f>IF(CN28="","Ｃ負け(　　　)",IF(CN36&lt;CT36,CC38,DE38))</f>
        <v>Ｃ負け(　　　)</v>
      </c>
      <c r="AA98" s="547"/>
      <c r="AB98" s="547"/>
      <c r="AC98" s="547"/>
      <c r="AD98" s="184"/>
      <c r="AE98" s="184"/>
      <c r="AF98" s="546"/>
      <c r="AG98" s="547"/>
      <c r="AH98" s="547"/>
      <c r="AI98" s="547"/>
      <c r="AJ98" s="546"/>
      <c r="AK98" s="547"/>
      <c r="AL98" s="547"/>
      <c r="AM98" s="547"/>
      <c r="AN98" s="184"/>
      <c r="AO98" s="184"/>
      <c r="AP98" s="546" t="str">
        <f>IF(AS38="","ウ負け(　　　)",IF(AS46&lt;AY46,AR66,BD48))</f>
        <v>ウ負け(　　　)</v>
      </c>
      <c r="AQ98" s="547"/>
      <c r="AR98" s="547"/>
      <c r="AS98" s="547"/>
      <c r="AT98" s="184"/>
      <c r="AU98" s="184"/>
      <c r="AV98" s="546"/>
      <c r="AW98" s="547"/>
      <c r="AX98" s="547"/>
      <c r="AY98" s="547"/>
      <c r="AZ98" s="184"/>
      <c r="BA98" s="184"/>
      <c r="BB98" s="546" t="str">
        <f>IF(BU38="","エ負け(　　　)",IF(BO46&lt;BU46,BJ48,BV66))</f>
        <v>エ負け(　　　)</v>
      </c>
      <c r="BC98" s="547"/>
      <c r="BD98" s="547"/>
      <c r="BE98" s="547"/>
      <c r="BF98" s="184"/>
      <c r="BG98" s="184"/>
      <c r="BH98" s="546"/>
      <c r="BI98" s="547"/>
      <c r="BJ98" s="547"/>
      <c r="BK98" s="547"/>
      <c r="BL98" s="184"/>
      <c r="BM98" s="184"/>
      <c r="BN98" s="546" t="str">
        <f>IF(ED28="","Ｄ負け(　　　)",IF(DX36&lt;ED36,#REF!,EO38))</f>
        <v>Ｄ負け(　　　)</v>
      </c>
      <c r="BO98" s="547"/>
      <c r="BP98" s="547"/>
      <c r="BQ98" s="547"/>
      <c r="BR98" s="184"/>
      <c r="BS98" s="184"/>
      <c r="BT98" s="546"/>
      <c r="BU98" s="547"/>
      <c r="BV98" s="547"/>
      <c r="BW98" s="547"/>
      <c r="BX98" s="546"/>
      <c r="BY98" s="547"/>
      <c r="BZ98" s="547"/>
      <c r="CA98" s="547"/>
      <c r="CB98" s="184"/>
      <c r="CC98" s="184"/>
      <c r="CD98" s="546" t="str">
        <f>IF(CC38="","オ負け(　　　)",IF(CC46&lt;CI46,CB66,CN48))</f>
        <v>オ負け(　　　)</v>
      </c>
      <c r="CE98" s="547"/>
      <c r="CF98" s="547"/>
      <c r="CG98" s="547"/>
      <c r="CH98" s="184"/>
      <c r="CI98" s="184"/>
      <c r="CJ98" s="546"/>
      <c r="CK98" s="547"/>
      <c r="CL98" s="547"/>
      <c r="CM98" s="547"/>
      <c r="CN98" s="184"/>
      <c r="CO98" s="184"/>
      <c r="CP98" s="546" t="str">
        <f>IF(DE38="","カ負け(　　　)",IF(CY46&lt;DE46,CT48,DF66))</f>
        <v>カ負け(　　　)</v>
      </c>
      <c r="CQ98" s="547"/>
      <c r="CR98" s="547"/>
      <c r="CS98" s="547"/>
      <c r="CT98" s="184"/>
      <c r="CU98" s="184"/>
      <c r="CV98" s="546"/>
      <c r="CW98" s="547"/>
      <c r="CX98" s="547"/>
      <c r="CY98" s="547"/>
      <c r="CZ98" s="184"/>
      <c r="DA98" s="184"/>
      <c r="DB98" s="546" t="str">
        <f>IF(N28="","Ａ負け(　　　)",IF(N36&lt;T36,C38,AF38))</f>
        <v>Ａ負け(　　　)</v>
      </c>
      <c r="DC98" s="547"/>
      <c r="DD98" s="547"/>
      <c r="DE98" s="547"/>
      <c r="DF98" s="184"/>
      <c r="DG98" s="184"/>
      <c r="DH98" s="286"/>
      <c r="DI98" s="286"/>
      <c r="DJ98" s="286"/>
      <c r="DK98" s="286"/>
      <c r="DL98" s="546"/>
      <c r="DM98" s="547"/>
      <c r="DN98" s="547"/>
      <c r="DO98" s="547"/>
      <c r="DP98" s="184"/>
      <c r="DR98" s="546" t="str">
        <f>IF(DM38="","キ負け(　　　)",IF(DM46&lt;DS46,DL66,DX48))</f>
        <v>キ負け(　　　)</v>
      </c>
      <c r="DS98" s="547"/>
      <c r="DT98" s="547"/>
      <c r="DU98" s="547"/>
      <c r="DV98" s="184"/>
      <c r="DW98" s="184"/>
      <c r="DX98" s="546"/>
      <c r="DY98" s="547"/>
      <c r="DZ98" s="547"/>
      <c r="EA98" s="547"/>
      <c r="EB98" s="184"/>
      <c r="EC98" s="184"/>
      <c r="ED98" s="546" t="str">
        <f>IF(EO38="","ク負け(　　　)",IF(EI46&lt;EO46,ED48,EP66))</f>
        <v>ク負け(　　　)</v>
      </c>
      <c r="EE98" s="547"/>
      <c r="EF98" s="547"/>
      <c r="EG98" s="547"/>
      <c r="EH98" s="184"/>
      <c r="EI98" s="184"/>
      <c r="EJ98" s="546"/>
      <c r="EK98" s="547"/>
      <c r="EL98" s="547"/>
      <c r="EM98" s="547"/>
      <c r="EN98" s="184"/>
      <c r="EO98" s="184"/>
      <c r="EP98" s="546" t="str">
        <f>IF(BJ28="","Ｂ負け(　　　)",IF(BD36&lt;BJ36,AS38,BU38))</f>
        <v>Ｂ負け(　　　)</v>
      </c>
      <c r="EQ98" s="547"/>
      <c r="ER98" s="547"/>
      <c r="ES98" s="547"/>
    </row>
    <row r="100" spans="1:150">
      <c r="A100" s="430"/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0"/>
      <c r="AA100" s="430"/>
      <c r="AB100" s="430"/>
      <c r="AC100" s="430"/>
      <c r="AD100" s="430"/>
      <c r="AE100" s="430"/>
      <c r="AF100" s="430"/>
      <c r="AG100" s="430"/>
      <c r="AH100" s="430"/>
      <c r="AI100" s="430"/>
      <c r="AJ100" s="430"/>
      <c r="AK100" s="430"/>
      <c r="AL100" s="430"/>
      <c r="AM100" s="430"/>
      <c r="AN100" s="430"/>
      <c r="AO100" s="430"/>
      <c r="AP100" s="430"/>
      <c r="AQ100" s="430"/>
      <c r="AR100" s="430"/>
      <c r="AS100" s="430"/>
      <c r="AT100" s="430"/>
      <c r="AU100" s="430"/>
      <c r="AV100" s="430"/>
      <c r="AW100" s="430"/>
      <c r="AX100" s="430"/>
      <c r="AY100" s="430"/>
      <c r="AZ100" s="430"/>
      <c r="BA100" s="430"/>
      <c r="BB100" s="430"/>
      <c r="BC100" s="430"/>
      <c r="BD100" s="430"/>
      <c r="BE100" s="430"/>
      <c r="BF100" s="430"/>
      <c r="BG100" s="430"/>
      <c r="BH100" s="430"/>
      <c r="BI100" s="430"/>
      <c r="BJ100" s="430"/>
      <c r="BK100" s="430"/>
      <c r="BL100" s="430"/>
      <c r="BM100" s="430"/>
      <c r="BN100" s="430"/>
      <c r="BO100" s="430"/>
      <c r="BP100" s="430"/>
      <c r="BQ100" s="430"/>
      <c r="BR100" s="430"/>
      <c r="BS100" s="430"/>
      <c r="BT100" s="430"/>
      <c r="BU100" s="430"/>
      <c r="BV100" s="430"/>
      <c r="BW100" s="430"/>
      <c r="BX100" s="430"/>
      <c r="BY100" s="430"/>
      <c r="BZ100" s="430"/>
      <c r="CA100" s="430"/>
      <c r="CB100" s="430"/>
      <c r="CC100" s="430"/>
      <c r="CD100" s="430"/>
      <c r="CE100" s="430"/>
      <c r="CF100" s="430"/>
      <c r="CG100" s="430"/>
      <c r="CH100" s="430"/>
      <c r="CI100" s="430"/>
      <c r="CJ100" s="430"/>
      <c r="CK100" s="430"/>
      <c r="CL100" s="430"/>
      <c r="CM100" s="430"/>
      <c r="CN100" s="430"/>
      <c r="CO100" s="430"/>
      <c r="CP100" s="430"/>
      <c r="CQ100" s="430"/>
      <c r="CR100" s="430"/>
      <c r="CS100" s="430"/>
      <c r="CT100" s="430"/>
      <c r="CU100" s="430"/>
      <c r="CV100" s="430"/>
      <c r="CW100" s="430"/>
      <c r="CX100" s="430"/>
      <c r="CY100" s="430"/>
      <c r="CZ100" s="430"/>
      <c r="DA100" s="430"/>
      <c r="DB100" s="430"/>
      <c r="DC100" s="430"/>
      <c r="DD100" s="430"/>
      <c r="DE100" s="430"/>
      <c r="DF100" s="430"/>
      <c r="DG100" s="430"/>
      <c r="DH100" s="430"/>
      <c r="DI100" s="430"/>
      <c r="DJ100" s="430"/>
      <c r="DK100" s="430"/>
      <c r="DL100" s="430"/>
      <c r="DM100" s="430"/>
      <c r="DN100" s="430"/>
      <c r="DO100" s="430"/>
      <c r="DP100" s="430"/>
      <c r="DQ100" s="430"/>
      <c r="DR100" s="430"/>
      <c r="DS100" s="430"/>
      <c r="DT100" s="430"/>
      <c r="DU100" s="430"/>
      <c r="DV100" s="430"/>
      <c r="DW100" s="430"/>
      <c r="DX100" s="430"/>
      <c r="DY100" s="430"/>
      <c r="DZ100" s="430"/>
      <c r="EA100" s="430"/>
      <c r="EB100" s="430"/>
      <c r="EC100" s="430"/>
      <c r="ED100" s="430"/>
      <c r="EE100" s="430"/>
      <c r="EF100" s="430"/>
      <c r="EG100" s="430"/>
      <c r="EH100" s="430"/>
      <c r="EI100" s="430"/>
      <c r="EJ100" s="430"/>
      <c r="EK100" s="430"/>
      <c r="EL100" s="430"/>
      <c r="EM100" s="430"/>
      <c r="EN100" s="430"/>
      <c r="EO100" s="430"/>
      <c r="EP100" s="430"/>
      <c r="EQ100" s="430"/>
      <c r="ER100" s="430"/>
      <c r="ES100" s="430"/>
      <c r="ET100" s="430"/>
    </row>
  </sheetData>
  <sheetProtection sheet="1" objects="1" scenarios="1"/>
  <mergeCells count="968">
    <mergeCell ref="A100:ET100"/>
    <mergeCell ref="DB98:DE98"/>
    <mergeCell ref="DL98:DO98"/>
    <mergeCell ref="DR98:DU98"/>
    <mergeCell ref="DX98:EA98"/>
    <mergeCell ref="ED98:EG98"/>
    <mergeCell ref="EJ98:EM98"/>
    <mergeCell ref="BT98:BW98"/>
    <mergeCell ref="BX98:CA98"/>
    <mergeCell ref="CD98:CG98"/>
    <mergeCell ref="CJ98:CM98"/>
    <mergeCell ref="CP98:CS98"/>
    <mergeCell ref="CV98:CY98"/>
    <mergeCell ref="AJ98:AM98"/>
    <mergeCell ref="AP98:AS98"/>
    <mergeCell ref="AV98:AY98"/>
    <mergeCell ref="BB98:BE98"/>
    <mergeCell ref="BH98:BK98"/>
    <mergeCell ref="BN98:BQ98"/>
    <mergeCell ref="CJ97:CM97"/>
    <mergeCell ref="DX97:EA97"/>
    <mergeCell ref="B98:E98"/>
    <mergeCell ref="H98:K98"/>
    <mergeCell ref="N98:Q98"/>
    <mergeCell ref="T98:W98"/>
    <mergeCell ref="Z98:AC98"/>
    <mergeCell ref="AF98:AI98"/>
    <mergeCell ref="EP98:ES98"/>
    <mergeCell ref="EF91:EF97"/>
    <mergeCell ref="E92:H92"/>
    <mergeCell ref="I92:J92"/>
    <mergeCell ref="K92:N92"/>
    <mergeCell ref="AS92:AV92"/>
    <mergeCell ref="AW92:AX92"/>
    <mergeCell ref="AY92:BB92"/>
    <mergeCell ref="CG92:CJ92"/>
    <mergeCell ref="CK92:CL92"/>
    <mergeCell ref="CK91:CL91"/>
    <mergeCell ref="CM91:CP91"/>
    <mergeCell ref="DU93:DX93"/>
    <mergeCell ref="EA92:ED92"/>
    <mergeCell ref="E93:H93"/>
    <mergeCell ref="I93:J93"/>
    <mergeCell ref="CK96:CL96"/>
    <mergeCell ref="CM96:CP96"/>
    <mergeCell ref="DU96:DX96"/>
    <mergeCell ref="DY96:DZ96"/>
    <mergeCell ref="EA96:ED96"/>
    <mergeCell ref="E96:H96"/>
    <mergeCell ref="I96:J96"/>
    <mergeCell ref="K96:N96"/>
    <mergeCell ref="AS96:AV96"/>
    <mergeCell ref="AW96:AX96"/>
    <mergeCell ref="AY96:BB96"/>
    <mergeCell ref="DY94:DZ94"/>
    <mergeCell ref="EA94:ED94"/>
    <mergeCell ref="H95:K95"/>
    <mergeCell ref="AV95:AY95"/>
    <mergeCell ref="CJ95:CM95"/>
    <mergeCell ref="DX95:EA95"/>
    <mergeCell ref="DY93:DZ93"/>
    <mergeCell ref="EA93:ED93"/>
    <mergeCell ref="E94:H94"/>
    <mergeCell ref="I94:J94"/>
    <mergeCell ref="K94:N94"/>
    <mergeCell ref="AS94:AV94"/>
    <mergeCell ref="AW94:AX94"/>
    <mergeCell ref="AY94:BB94"/>
    <mergeCell ref="CG94:CJ94"/>
    <mergeCell ref="CK94:CL94"/>
    <mergeCell ref="CR91:CR97"/>
    <mergeCell ref="DS91:DS97"/>
    <mergeCell ref="DU91:DX91"/>
    <mergeCell ref="DY91:DZ91"/>
    <mergeCell ref="CM92:CP92"/>
    <mergeCell ref="DU92:DX92"/>
    <mergeCell ref="DY92:DZ92"/>
    <mergeCell ref="CG96:CJ96"/>
    <mergeCell ref="CG93:CJ93"/>
    <mergeCell ref="DT90:DX90"/>
    <mergeCell ref="DZ90:EE90"/>
    <mergeCell ref="C91:C97"/>
    <mergeCell ref="E91:H91"/>
    <mergeCell ref="I91:J91"/>
    <mergeCell ref="K91:N91"/>
    <mergeCell ref="P91:P97"/>
    <mergeCell ref="AQ91:AQ97"/>
    <mergeCell ref="AS91:AV91"/>
    <mergeCell ref="AW91:AX91"/>
    <mergeCell ref="D90:H90"/>
    <mergeCell ref="J90:O90"/>
    <mergeCell ref="AR90:AV90"/>
    <mergeCell ref="AX90:BC90"/>
    <mergeCell ref="CF90:CJ90"/>
    <mergeCell ref="CL90:CQ90"/>
    <mergeCell ref="AY91:BB91"/>
    <mergeCell ref="BD91:BD97"/>
    <mergeCell ref="CE91:CE97"/>
    <mergeCell ref="CG91:CJ91"/>
    <mergeCell ref="EA91:ED91"/>
    <mergeCell ref="CK93:CL93"/>
    <mergeCell ref="DU94:DX94"/>
    <mergeCell ref="CM93:CP93"/>
    <mergeCell ref="CM94:CP94"/>
    <mergeCell ref="EJ86:EM86"/>
    <mergeCell ref="Q85:T85"/>
    <mergeCell ref="BE85:BH85"/>
    <mergeCell ref="CS85:CV85"/>
    <mergeCell ref="EG85:EJ85"/>
    <mergeCell ref="N86:Q86"/>
    <mergeCell ref="R86:S86"/>
    <mergeCell ref="T86:W86"/>
    <mergeCell ref="BB86:BE86"/>
    <mergeCell ref="BF86:BG86"/>
    <mergeCell ref="BH86:BK86"/>
    <mergeCell ref="BP81:BP97"/>
    <mergeCell ref="N84:Q84"/>
    <mergeCell ref="R84:S84"/>
    <mergeCell ref="T84:W84"/>
    <mergeCell ref="BB84:BE84"/>
    <mergeCell ref="BF84:BG84"/>
    <mergeCell ref="BH84:BK84"/>
    <mergeCell ref="ED82:EG82"/>
    <mergeCell ref="ED86:EG86"/>
    <mergeCell ref="Q87:T87"/>
    <mergeCell ref="BE87:BH87"/>
    <mergeCell ref="EJ82:EM82"/>
    <mergeCell ref="N83:Q83"/>
    <mergeCell ref="R83:S83"/>
    <mergeCell ref="T83:W83"/>
    <mergeCell ref="BB83:BE83"/>
    <mergeCell ref="BF83:BG83"/>
    <mergeCell ref="BH83:BK83"/>
    <mergeCell ref="CP83:CS83"/>
    <mergeCell ref="CG81:CJ86"/>
    <mergeCell ref="CK81:CK90"/>
    <mergeCell ref="CP84:CS84"/>
    <mergeCell ref="CT84:CU84"/>
    <mergeCell ref="CV84:CY84"/>
    <mergeCell ref="ED84:EG84"/>
    <mergeCell ref="EH84:EI84"/>
    <mergeCell ref="EJ84:EM84"/>
    <mergeCell ref="CV83:CY83"/>
    <mergeCell ref="ED83:EG83"/>
    <mergeCell ref="EH83:EI83"/>
    <mergeCell ref="EJ83:EM83"/>
    <mergeCell ref="CP86:CS86"/>
    <mergeCell ref="CT86:CU86"/>
    <mergeCell ref="CV86:CY86"/>
    <mergeCell ref="EH86:EI86"/>
    <mergeCell ref="AS88:AV88"/>
    <mergeCell ref="AY88:BB88"/>
    <mergeCell ref="CG88:CJ88"/>
    <mergeCell ref="CM88:CP88"/>
    <mergeCell ref="DU88:DX88"/>
    <mergeCell ref="EA88:ED88"/>
    <mergeCell ref="K89:N89"/>
    <mergeCell ref="AS89:AV89"/>
    <mergeCell ref="AY89:BB89"/>
    <mergeCell ref="CG89:CJ89"/>
    <mergeCell ref="CM89:CP89"/>
    <mergeCell ref="DU89:DX89"/>
    <mergeCell ref="EA89:ED89"/>
    <mergeCell ref="CS87:CV87"/>
    <mergeCell ref="EG87:EJ87"/>
    <mergeCell ref="EH82:EI82"/>
    <mergeCell ref="CL80:CS80"/>
    <mergeCell ref="CU80:DC80"/>
    <mergeCell ref="ED81:EG81"/>
    <mergeCell ref="EH81:EI81"/>
    <mergeCell ref="EJ81:EM81"/>
    <mergeCell ref="ER81:ER97"/>
    <mergeCell ref="N82:Q82"/>
    <mergeCell ref="R82:S82"/>
    <mergeCell ref="T82:W82"/>
    <mergeCell ref="BB82:BE82"/>
    <mergeCell ref="BF82:BG82"/>
    <mergeCell ref="BH82:BK82"/>
    <mergeCell ref="CP81:CS81"/>
    <mergeCell ref="CT81:CU81"/>
    <mergeCell ref="CV81:CY81"/>
    <mergeCell ref="DD81:DD97"/>
    <mergeCell ref="DU81:DX86"/>
    <mergeCell ref="DY81:DY90"/>
    <mergeCell ref="CP82:CS82"/>
    <mergeCell ref="CT82:CU82"/>
    <mergeCell ref="CV82:CY82"/>
    <mergeCell ref="CT83:CU83"/>
    <mergeCell ref="BB81:BE81"/>
    <mergeCell ref="BF81:BG81"/>
    <mergeCell ref="AX80:BE80"/>
    <mergeCell ref="BG80:BO80"/>
    <mergeCell ref="E81:H86"/>
    <mergeCell ref="I81:I90"/>
    <mergeCell ref="N81:Q81"/>
    <mergeCell ref="R81:S81"/>
    <mergeCell ref="T81:W81"/>
    <mergeCell ref="AB81:AB97"/>
    <mergeCell ref="AS81:AV86"/>
    <mergeCell ref="AW81:AW90"/>
    <mergeCell ref="J80:Q80"/>
    <mergeCell ref="S80:AA80"/>
    <mergeCell ref="E88:H88"/>
    <mergeCell ref="E89:H89"/>
    <mergeCell ref="AS93:AV93"/>
    <mergeCell ref="AW93:AX93"/>
    <mergeCell ref="H97:K97"/>
    <mergeCell ref="AV97:AY97"/>
    <mergeCell ref="AY93:BB93"/>
    <mergeCell ref="BH81:BK81"/>
    <mergeCell ref="K88:N88"/>
    <mergeCell ref="K93:N93"/>
    <mergeCell ref="ED78:EG78"/>
    <mergeCell ref="EJ78:EM78"/>
    <mergeCell ref="N79:Q79"/>
    <mergeCell ref="T79:W79"/>
    <mergeCell ref="BB79:BE79"/>
    <mergeCell ref="BH79:BK79"/>
    <mergeCell ref="CP79:CS79"/>
    <mergeCell ref="CV79:CY79"/>
    <mergeCell ref="ED79:EG79"/>
    <mergeCell ref="EJ79:EM79"/>
    <mergeCell ref="R77:R80"/>
    <mergeCell ref="BF77:BF80"/>
    <mergeCell ref="CT77:CT80"/>
    <mergeCell ref="EH77:EH80"/>
    <mergeCell ref="N78:Q78"/>
    <mergeCell ref="T78:W78"/>
    <mergeCell ref="BB78:BE78"/>
    <mergeCell ref="BH78:BK78"/>
    <mergeCell ref="CP78:CS78"/>
    <mergeCell ref="CV78:CY78"/>
    <mergeCell ref="DZ80:EG80"/>
    <mergeCell ref="EI80:EQ80"/>
    <mergeCell ref="C71:Y71"/>
    <mergeCell ref="J75:AA75"/>
    <mergeCell ref="AX75:BO75"/>
    <mergeCell ref="CL75:DC75"/>
    <mergeCell ref="DZ75:EQ75"/>
    <mergeCell ref="DL66:DO66"/>
    <mergeCell ref="DR66:DU66"/>
    <mergeCell ref="DX66:EA66"/>
    <mergeCell ref="ED66:EG66"/>
    <mergeCell ref="EJ66:EM66"/>
    <mergeCell ref="CB66:CE66"/>
    <mergeCell ref="CH66:CK66"/>
    <mergeCell ref="CN66:CQ66"/>
    <mergeCell ref="CT66:CW66"/>
    <mergeCell ref="CZ66:DC66"/>
    <mergeCell ref="DF66:DI66"/>
    <mergeCell ref="AR66:AU66"/>
    <mergeCell ref="AX66:BA66"/>
    <mergeCell ref="BD66:BG66"/>
    <mergeCell ref="BJ66:BM66"/>
    <mergeCell ref="BP66:BS66"/>
    <mergeCell ref="BV66:BY66"/>
    <mergeCell ref="EP65:ES65"/>
    <mergeCell ref="B66:E66"/>
    <mergeCell ref="H66:K66"/>
    <mergeCell ref="N66:Q66"/>
    <mergeCell ref="T66:W66"/>
    <mergeCell ref="Z66:AC66"/>
    <mergeCell ref="AF66:AI66"/>
    <mergeCell ref="AL66:AO66"/>
    <mergeCell ref="CZ65:DC65"/>
    <mergeCell ref="DF65:DI65"/>
    <mergeCell ref="DL65:DO65"/>
    <mergeCell ref="DR65:DU65"/>
    <mergeCell ref="DX65:EA65"/>
    <mergeCell ref="BP65:BS65"/>
    <mergeCell ref="BV65:BY65"/>
    <mergeCell ref="CB65:CE65"/>
    <mergeCell ref="CH65:CK65"/>
    <mergeCell ref="CN65:CQ65"/>
    <mergeCell ref="CT65:CW65"/>
    <mergeCell ref="AF65:AI65"/>
    <mergeCell ref="AL65:AO65"/>
    <mergeCell ref="EP66:ES66"/>
    <mergeCell ref="B65:E65"/>
    <mergeCell ref="ED65:EG65"/>
    <mergeCell ref="EJ65:EM65"/>
    <mergeCell ref="BL63:BM63"/>
    <mergeCell ref="H65:K65"/>
    <mergeCell ref="N65:Q65"/>
    <mergeCell ref="T65:W65"/>
    <mergeCell ref="Z65:AC65"/>
    <mergeCell ref="DV63:DW63"/>
    <mergeCell ref="DX63:DY63"/>
    <mergeCell ref="EF63:EG63"/>
    <mergeCell ref="I58:I64"/>
    <mergeCell ref="J58:K58"/>
    <mergeCell ref="L58:M58"/>
    <mergeCell ref="N58:O58"/>
    <mergeCell ref="AR65:AU65"/>
    <mergeCell ref="AX65:BA65"/>
    <mergeCell ref="BD65:BG65"/>
    <mergeCell ref="BJ65:BM65"/>
    <mergeCell ref="CK64:CN64"/>
    <mergeCell ref="EJ63:EK63"/>
    <mergeCell ref="K64:N64"/>
    <mergeCell ref="W64:Z64"/>
    <mergeCell ref="AI64:AL64"/>
    <mergeCell ref="BA64:BD64"/>
    <mergeCell ref="BK58:BK64"/>
    <mergeCell ref="BL59:BM59"/>
    <mergeCell ref="CX59:CY59"/>
    <mergeCell ref="CZ58:DA58"/>
    <mergeCell ref="DB58:DB64"/>
    <mergeCell ref="CZ59:DA59"/>
    <mergeCell ref="CJ59:CK59"/>
    <mergeCell ref="V58:W58"/>
    <mergeCell ref="X58:Y58"/>
    <mergeCell ref="Z58:AA58"/>
    <mergeCell ref="AZ59:BA59"/>
    <mergeCell ref="CK62:CN62"/>
    <mergeCell ref="CX61:CY61"/>
    <mergeCell ref="CZ61:DA61"/>
    <mergeCell ref="CJ61:CK61"/>
    <mergeCell ref="CL61:CM61"/>
    <mergeCell ref="CN61:CO61"/>
    <mergeCell ref="CV61:CW61"/>
    <mergeCell ref="CW62:CZ62"/>
    <mergeCell ref="Z59:AA59"/>
    <mergeCell ref="AH59:AI59"/>
    <mergeCell ref="BD59:BE59"/>
    <mergeCell ref="BD60:BE60"/>
    <mergeCell ref="AZ61:BA61"/>
    <mergeCell ref="BB61:BC61"/>
    <mergeCell ref="L61:M61"/>
    <mergeCell ref="N61:O61"/>
    <mergeCell ref="V61:W61"/>
    <mergeCell ref="X61:Y61"/>
    <mergeCell ref="Z61:AA61"/>
    <mergeCell ref="AH61:AI61"/>
    <mergeCell ref="K62:N62"/>
    <mergeCell ref="W62:Z62"/>
    <mergeCell ref="CJ60:CK60"/>
    <mergeCell ref="BD61:BE61"/>
    <mergeCell ref="BF58:BF64"/>
    <mergeCell ref="BM62:BP62"/>
    <mergeCell ref="BN61:BO61"/>
    <mergeCell ref="BP61:BQ61"/>
    <mergeCell ref="AL60:AM60"/>
    <mergeCell ref="AY58:AY64"/>
    <mergeCell ref="AZ58:BA58"/>
    <mergeCell ref="BB58:BC58"/>
    <mergeCell ref="BD58:BE58"/>
    <mergeCell ref="AI62:AL62"/>
    <mergeCell ref="AJ61:AK61"/>
    <mergeCell ref="AL61:AM61"/>
    <mergeCell ref="J59:K59"/>
    <mergeCell ref="L59:M59"/>
    <mergeCell ref="N59:O59"/>
    <mergeCell ref="V59:W59"/>
    <mergeCell ref="X59:Y59"/>
    <mergeCell ref="AJ63:AK63"/>
    <mergeCell ref="AL63:AM63"/>
    <mergeCell ref="J63:K63"/>
    <mergeCell ref="L63:M63"/>
    <mergeCell ref="N63:O63"/>
    <mergeCell ref="V63:W63"/>
    <mergeCell ref="X63:Y63"/>
    <mergeCell ref="Z63:AA63"/>
    <mergeCell ref="P58:P64"/>
    <mergeCell ref="U58:U64"/>
    <mergeCell ref="J61:K61"/>
    <mergeCell ref="J60:K60"/>
    <mergeCell ref="L60:M60"/>
    <mergeCell ref="N60:O60"/>
    <mergeCell ref="V60:W60"/>
    <mergeCell ref="X60:Y60"/>
    <mergeCell ref="Z60:AA60"/>
    <mergeCell ref="AH60:AI60"/>
    <mergeCell ref="AZ60:BA60"/>
    <mergeCell ref="DZ58:DZ64"/>
    <mergeCell ref="AJ59:AK59"/>
    <mergeCell ref="BB59:BC59"/>
    <mergeCell ref="CJ63:CK63"/>
    <mergeCell ref="CL63:CM63"/>
    <mergeCell ref="BR58:BR64"/>
    <mergeCell ref="CI58:CI64"/>
    <mergeCell ref="CJ58:CK58"/>
    <mergeCell ref="CN59:CO59"/>
    <mergeCell ref="CV59:CW59"/>
    <mergeCell ref="AZ63:BA63"/>
    <mergeCell ref="BB63:BC63"/>
    <mergeCell ref="BD63:BE63"/>
    <mergeCell ref="BA62:BD62"/>
    <mergeCell ref="AL59:AM59"/>
    <mergeCell ref="AJ60:AK60"/>
    <mergeCell ref="EF61:EG61"/>
    <mergeCell ref="EH61:EI61"/>
    <mergeCell ref="EJ61:EK61"/>
    <mergeCell ref="EF59:EG59"/>
    <mergeCell ref="CU58:CU64"/>
    <mergeCell ref="CV58:CW58"/>
    <mergeCell ref="CX58:CY58"/>
    <mergeCell ref="CL59:CM59"/>
    <mergeCell ref="DM48:DM64"/>
    <mergeCell ref="DN48:DP48"/>
    <mergeCell ref="EH63:EI63"/>
    <mergeCell ref="CW64:CZ64"/>
    <mergeCell ref="DU64:DX64"/>
    <mergeCell ref="EG64:EJ64"/>
    <mergeCell ref="EH60:EI60"/>
    <mergeCell ref="EJ60:EK60"/>
    <mergeCell ref="DT63:DU63"/>
    <mergeCell ref="CL60:CM60"/>
    <mergeCell ref="CN60:CO60"/>
    <mergeCell ref="CV60:CW60"/>
    <mergeCell ref="DX61:DY61"/>
    <mergeCell ref="EE58:EE64"/>
    <mergeCell ref="EF58:EG58"/>
    <mergeCell ref="EH58:EI58"/>
    <mergeCell ref="EJ58:EK58"/>
    <mergeCell ref="CL58:CM58"/>
    <mergeCell ref="CN58:CO58"/>
    <mergeCell ref="CP58:CP64"/>
    <mergeCell ref="CX60:CY60"/>
    <mergeCell ref="CZ60:DA60"/>
    <mergeCell ref="EF60:EG60"/>
    <mergeCell ref="DT61:DU61"/>
    <mergeCell ref="DU62:DX62"/>
    <mergeCell ref="EG62:EJ62"/>
    <mergeCell ref="CN63:CO63"/>
    <mergeCell ref="CV63:CW63"/>
    <mergeCell ref="DT60:DU60"/>
    <mergeCell ref="DV60:DW60"/>
    <mergeCell ref="DX60:DY60"/>
    <mergeCell ref="DS58:DS64"/>
    <mergeCell ref="DX59:DY59"/>
    <mergeCell ref="DV61:DW61"/>
    <mergeCell ref="DT58:DU58"/>
    <mergeCell ref="DV58:DW58"/>
    <mergeCell ref="CX63:CY63"/>
    <mergeCell ref="DX58:DY58"/>
    <mergeCell ref="DT59:DU59"/>
    <mergeCell ref="CZ63:DA63"/>
    <mergeCell ref="J57:L57"/>
    <mergeCell ref="N57:O57"/>
    <mergeCell ref="V57:W57"/>
    <mergeCell ref="Y57:AA57"/>
    <mergeCell ref="AH57:AJ57"/>
    <mergeCell ref="AL57:AM57"/>
    <mergeCell ref="AZ57:BB57"/>
    <mergeCell ref="BD57:BE57"/>
    <mergeCell ref="BL58:BM58"/>
    <mergeCell ref="AH58:AI58"/>
    <mergeCell ref="AB58:AB64"/>
    <mergeCell ref="AG58:AG64"/>
    <mergeCell ref="BM64:BP64"/>
    <mergeCell ref="BN63:BO63"/>
    <mergeCell ref="BP63:BQ63"/>
    <mergeCell ref="AH63:AI63"/>
    <mergeCell ref="BB60:BC60"/>
    <mergeCell ref="BN58:BO58"/>
    <mergeCell ref="BP58:BQ58"/>
    <mergeCell ref="BN59:BO59"/>
    <mergeCell ref="BP59:BQ59"/>
    <mergeCell ref="BL61:BM61"/>
    <mergeCell ref="BN60:BO60"/>
    <mergeCell ref="BL60:BM60"/>
    <mergeCell ref="CT56:CW56"/>
    <mergeCell ref="AX56:BA56"/>
    <mergeCell ref="BD56:BG56"/>
    <mergeCell ref="BJ56:BM56"/>
    <mergeCell ref="BP56:BS56"/>
    <mergeCell ref="CH56:CK56"/>
    <mergeCell ref="CN56:CQ56"/>
    <mergeCell ref="BL57:BM57"/>
    <mergeCell ref="BO57:BQ57"/>
    <mergeCell ref="CJ57:CL57"/>
    <mergeCell ref="CN57:CO57"/>
    <mergeCell ref="CV57:CW57"/>
    <mergeCell ref="H56:K56"/>
    <mergeCell ref="N56:Q56"/>
    <mergeCell ref="T56:W56"/>
    <mergeCell ref="Z56:AC56"/>
    <mergeCell ref="AF56:AI56"/>
    <mergeCell ref="BJ55:BM55"/>
    <mergeCell ref="BP55:BS55"/>
    <mergeCell ref="CH55:CK55"/>
    <mergeCell ref="CN55:CQ55"/>
    <mergeCell ref="Z55:AC55"/>
    <mergeCell ref="AF55:AI55"/>
    <mergeCell ref="AL55:AO55"/>
    <mergeCell ref="AX55:BA55"/>
    <mergeCell ref="BD55:BG55"/>
    <mergeCell ref="DR55:DU55"/>
    <mergeCell ref="DX55:EA55"/>
    <mergeCell ref="ED55:EG55"/>
    <mergeCell ref="EJ55:EM55"/>
    <mergeCell ref="CT55:CW55"/>
    <mergeCell ref="CZ55:DC55"/>
    <mergeCell ref="EH48:EH57"/>
    <mergeCell ref="EL52:EO52"/>
    <mergeCell ref="CY48:DB48"/>
    <mergeCell ref="DC48:DD48"/>
    <mergeCell ref="DE48:DG48"/>
    <mergeCell ref="DH48:DH64"/>
    <mergeCell ref="EJ56:EM56"/>
    <mergeCell ref="CZ56:DC56"/>
    <mergeCell ref="DR56:DU56"/>
    <mergeCell ref="DX56:EA56"/>
    <mergeCell ref="DT57:DV57"/>
    <mergeCell ref="EI57:EK57"/>
    <mergeCell ref="CY57:DA57"/>
    <mergeCell ref="DB54:DE54"/>
    <mergeCell ref="ED56:EG56"/>
    <mergeCell ref="DX57:DY57"/>
    <mergeCell ref="EF57:EG57"/>
    <mergeCell ref="CY49:DB49"/>
    <mergeCell ref="CI53:CL53"/>
    <mergeCell ref="CY53:DB53"/>
    <mergeCell ref="DC53:DD53"/>
    <mergeCell ref="DE53:DG53"/>
    <mergeCell ref="AY53:BB53"/>
    <mergeCell ref="BO53:BR53"/>
    <mergeCell ref="BS53:BT53"/>
    <mergeCell ref="BU53:BW53"/>
    <mergeCell ref="CD53:CF53"/>
    <mergeCell ref="CG53:CH53"/>
    <mergeCell ref="CN48:CQ53"/>
    <mergeCell ref="CT48:CW53"/>
    <mergeCell ref="CX48:CX57"/>
    <mergeCell ref="AY51:BB51"/>
    <mergeCell ref="BO51:BR51"/>
    <mergeCell ref="BS51:BT51"/>
    <mergeCell ref="BU51:BW51"/>
    <mergeCell ref="BS50:BT50"/>
    <mergeCell ref="BU50:BW50"/>
    <mergeCell ref="CM48:CM57"/>
    <mergeCell ref="AV52:AY52"/>
    <mergeCell ref="BR52:BU52"/>
    <mergeCell ref="CF52:CI52"/>
    <mergeCell ref="DB52:DE52"/>
    <mergeCell ref="D51:F51"/>
    <mergeCell ref="G51:H51"/>
    <mergeCell ref="I51:L51"/>
    <mergeCell ref="Z51:AC51"/>
    <mergeCell ref="AD51:AE51"/>
    <mergeCell ref="AF51:AI51"/>
    <mergeCell ref="AT51:AV51"/>
    <mergeCell ref="AW51:AX51"/>
    <mergeCell ref="D50:F50"/>
    <mergeCell ref="F54:I54"/>
    <mergeCell ref="AC54:AF54"/>
    <mergeCell ref="AV54:AY54"/>
    <mergeCell ref="BR54:BU54"/>
    <mergeCell ref="CF54:CI54"/>
    <mergeCell ref="H55:K55"/>
    <mergeCell ref="N55:Q55"/>
    <mergeCell ref="T55:W55"/>
    <mergeCell ref="CG48:CH48"/>
    <mergeCell ref="CI48:CL48"/>
    <mergeCell ref="CD51:CF51"/>
    <mergeCell ref="CG51:CH51"/>
    <mergeCell ref="CD50:CF50"/>
    <mergeCell ref="CI50:CL50"/>
    <mergeCell ref="D53:F53"/>
    <mergeCell ref="G53:H53"/>
    <mergeCell ref="I53:L53"/>
    <mergeCell ref="Z53:AC53"/>
    <mergeCell ref="AD53:AE53"/>
    <mergeCell ref="AF53:AI53"/>
    <mergeCell ref="AT53:AV53"/>
    <mergeCell ref="AW53:AX53"/>
    <mergeCell ref="F52:I52"/>
    <mergeCell ref="AC52:AF52"/>
    <mergeCell ref="CI51:CL51"/>
    <mergeCell ref="CY51:DB51"/>
    <mergeCell ref="DC51:DD51"/>
    <mergeCell ref="DE51:DG51"/>
    <mergeCell ref="CY50:DB50"/>
    <mergeCell ref="DC50:DD50"/>
    <mergeCell ref="DE50:DG50"/>
    <mergeCell ref="AW50:AX50"/>
    <mergeCell ref="AY50:BB50"/>
    <mergeCell ref="BO50:BR50"/>
    <mergeCell ref="DC49:DD49"/>
    <mergeCell ref="DE49:DG49"/>
    <mergeCell ref="CD48:CF48"/>
    <mergeCell ref="G50:H50"/>
    <mergeCell ref="I50:L50"/>
    <mergeCell ref="Z50:AC50"/>
    <mergeCell ref="AD50:AE50"/>
    <mergeCell ref="AF50:AI50"/>
    <mergeCell ref="D49:F49"/>
    <mergeCell ref="G49:H49"/>
    <mergeCell ref="I49:L49"/>
    <mergeCell ref="Z49:AC49"/>
    <mergeCell ref="AD49:AE49"/>
    <mergeCell ref="AF49:AI49"/>
    <mergeCell ref="BJ48:BM53"/>
    <mergeCell ref="AT49:AV49"/>
    <mergeCell ref="AW49:AX49"/>
    <mergeCell ref="AY49:BB49"/>
    <mergeCell ref="AT50:AV50"/>
    <mergeCell ref="CD49:CF49"/>
    <mergeCell ref="CG49:CH49"/>
    <mergeCell ref="CI49:CL49"/>
    <mergeCell ref="CG50:CH50"/>
    <mergeCell ref="BN48:BN57"/>
    <mergeCell ref="EI48:EL48"/>
    <mergeCell ref="EM48:EN48"/>
    <mergeCell ref="EO48:EQ48"/>
    <mergeCell ref="ER48:ER64"/>
    <mergeCell ref="EI49:EL49"/>
    <mergeCell ref="EM49:EN49"/>
    <mergeCell ref="EO49:EQ49"/>
    <mergeCell ref="EI50:EL50"/>
    <mergeCell ref="DW48:DW57"/>
    <mergeCell ref="DX48:EA53"/>
    <mergeCell ref="EM50:EN50"/>
    <mergeCell ref="EO50:EQ50"/>
    <mergeCell ref="EI51:EL51"/>
    <mergeCell ref="EM51:EN51"/>
    <mergeCell ref="EO51:EQ51"/>
    <mergeCell ref="ED48:EG53"/>
    <mergeCell ref="EI53:EL53"/>
    <mergeCell ref="EM53:EN53"/>
    <mergeCell ref="EO53:EQ53"/>
    <mergeCell ref="EL54:EO54"/>
    <mergeCell ref="EL58:EL64"/>
    <mergeCell ref="EH59:EI59"/>
    <mergeCell ref="EJ59:EK59"/>
    <mergeCell ref="DV59:DW59"/>
    <mergeCell ref="BO48:BR48"/>
    <mergeCell ref="BS48:BT48"/>
    <mergeCell ref="BU48:BW48"/>
    <mergeCell ref="BX48:BX64"/>
    <mergeCell ref="CC48:CC64"/>
    <mergeCell ref="BO49:BR49"/>
    <mergeCell ref="BS49:BT49"/>
    <mergeCell ref="BU49:BW49"/>
    <mergeCell ref="BP60:BQ60"/>
    <mergeCell ref="C48:C64"/>
    <mergeCell ref="D48:F48"/>
    <mergeCell ref="G48:H48"/>
    <mergeCell ref="I48:L48"/>
    <mergeCell ref="M48:M57"/>
    <mergeCell ref="N48:Q53"/>
    <mergeCell ref="T48:W53"/>
    <mergeCell ref="X48:X57"/>
    <mergeCell ref="CD47:CF47"/>
    <mergeCell ref="Z48:AC48"/>
    <mergeCell ref="AD48:AE48"/>
    <mergeCell ref="AF48:AI48"/>
    <mergeCell ref="AK48:AK57"/>
    <mergeCell ref="AL48:AO53"/>
    <mergeCell ref="AS48:AS64"/>
    <mergeCell ref="AL56:AO56"/>
    <mergeCell ref="AJ58:AK58"/>
    <mergeCell ref="AL58:AM58"/>
    <mergeCell ref="AN58:AN64"/>
    <mergeCell ref="AT48:AV48"/>
    <mergeCell ref="AW48:AX48"/>
    <mergeCell ref="AY48:BB48"/>
    <mergeCell ref="BC48:BC57"/>
    <mergeCell ref="BD48:BG53"/>
    <mergeCell ref="CI46:CL46"/>
    <mergeCell ref="CY46:DB46"/>
    <mergeCell ref="DE46:DH46"/>
    <mergeCell ref="EI47:EM47"/>
    <mergeCell ref="EO47:EQ47"/>
    <mergeCell ref="CH47:CL47"/>
    <mergeCell ref="CY47:DC47"/>
    <mergeCell ref="DE47:DG47"/>
    <mergeCell ref="DS46:DV46"/>
    <mergeCell ref="DN47:DP47"/>
    <mergeCell ref="DR47:DV47"/>
    <mergeCell ref="D47:F47"/>
    <mergeCell ref="H47:L47"/>
    <mergeCell ref="Y47:AD47"/>
    <mergeCell ref="AF47:AJ47"/>
    <mergeCell ref="AT47:AV47"/>
    <mergeCell ref="AX47:BB47"/>
    <mergeCell ref="BO47:BS47"/>
    <mergeCell ref="BU47:BW47"/>
    <mergeCell ref="CC46:CF46"/>
    <mergeCell ref="EI45:EL45"/>
    <mergeCell ref="EO45:ER45"/>
    <mergeCell ref="C46:F46"/>
    <mergeCell ref="I46:L46"/>
    <mergeCell ref="Z46:AC46"/>
    <mergeCell ref="AF46:AI46"/>
    <mergeCell ref="AS46:AV46"/>
    <mergeCell ref="AY46:BB46"/>
    <mergeCell ref="BO46:BR46"/>
    <mergeCell ref="BU46:BX46"/>
    <mergeCell ref="CC45:CF45"/>
    <mergeCell ref="CI45:CL45"/>
    <mergeCell ref="CY45:DB45"/>
    <mergeCell ref="DE45:DH45"/>
    <mergeCell ref="EN38:EN47"/>
    <mergeCell ref="EO38:ER43"/>
    <mergeCell ref="N39:Q39"/>
    <mergeCell ref="R39:S39"/>
    <mergeCell ref="T39:W39"/>
    <mergeCell ref="BD39:BG39"/>
    <mergeCell ref="BH39:BI39"/>
    <mergeCell ref="BJ39:BM39"/>
    <mergeCell ref="EI46:EL46"/>
    <mergeCell ref="EO46:ER46"/>
    <mergeCell ref="N43:Q43"/>
    <mergeCell ref="R43:S43"/>
    <mergeCell ref="T43:W43"/>
    <mergeCell ref="BD43:BG43"/>
    <mergeCell ref="BH43:BI43"/>
    <mergeCell ref="BJ43:BM43"/>
    <mergeCell ref="CC38:CF43"/>
    <mergeCell ref="CG38:CG47"/>
    <mergeCell ref="AW38:AW47"/>
    <mergeCell ref="BD38:BG38"/>
    <mergeCell ref="BH38:BI38"/>
    <mergeCell ref="BJ38:BM38"/>
    <mergeCell ref="BT38:BT47"/>
    <mergeCell ref="BU38:BX43"/>
    <mergeCell ref="BO45:BR45"/>
    <mergeCell ref="BU45:BX45"/>
    <mergeCell ref="Q44:T44"/>
    <mergeCell ref="BG44:BJ44"/>
    <mergeCell ref="BG42:BJ42"/>
    <mergeCell ref="AY45:BB45"/>
    <mergeCell ref="N41:Q41"/>
    <mergeCell ref="R41:S41"/>
    <mergeCell ref="T41:W41"/>
    <mergeCell ref="BD41:BG41"/>
    <mergeCell ref="BH41:BI41"/>
    <mergeCell ref="BJ41:BM41"/>
    <mergeCell ref="CN41:CQ41"/>
    <mergeCell ref="CR41:CS41"/>
    <mergeCell ref="N40:Q40"/>
    <mergeCell ref="R40:S40"/>
    <mergeCell ref="T40:W40"/>
    <mergeCell ref="BD40:BG40"/>
    <mergeCell ref="BH40:BI40"/>
    <mergeCell ref="BJ40:BM40"/>
    <mergeCell ref="CR38:CS38"/>
    <mergeCell ref="CT38:CW38"/>
    <mergeCell ref="DD38:DD47"/>
    <mergeCell ref="CT39:CW39"/>
    <mergeCell ref="CN40:CQ40"/>
    <mergeCell ref="CR40:CS40"/>
    <mergeCell ref="CT40:CW40"/>
    <mergeCell ref="CT41:CW41"/>
    <mergeCell ref="CN43:CQ43"/>
    <mergeCell ref="CR43:CS43"/>
    <mergeCell ref="CT43:CW43"/>
    <mergeCell ref="CQ44:CT44"/>
    <mergeCell ref="CR39:CS39"/>
    <mergeCell ref="CQ42:CT42"/>
    <mergeCell ref="CN38:CQ38"/>
    <mergeCell ref="DE38:DH43"/>
    <mergeCell ref="DX38:EA38"/>
    <mergeCell ref="EB38:EC38"/>
    <mergeCell ref="ED38:EG38"/>
    <mergeCell ref="DX39:EA39"/>
    <mergeCell ref="EB39:EC39"/>
    <mergeCell ref="ED39:EG39"/>
    <mergeCell ref="DX40:EA40"/>
    <mergeCell ref="DX41:EA41"/>
    <mergeCell ref="EB41:EC41"/>
    <mergeCell ref="ED41:EG41"/>
    <mergeCell ref="DX43:EA43"/>
    <mergeCell ref="EB43:EC43"/>
    <mergeCell ref="ED43:EG43"/>
    <mergeCell ref="EA42:ED42"/>
    <mergeCell ref="EB40:EC40"/>
    <mergeCell ref="ED40:EG40"/>
    <mergeCell ref="DM38:DP43"/>
    <mergeCell ref="DQ38:DQ47"/>
    <mergeCell ref="DM45:DP45"/>
    <mergeCell ref="DS45:DV45"/>
    <mergeCell ref="DM46:DP46"/>
    <mergeCell ref="EA44:ED44"/>
    <mergeCell ref="CN28:CQ33"/>
    <mergeCell ref="DL31:DO31"/>
    <mergeCell ref="DF33:DI33"/>
    <mergeCell ref="DL33:DO33"/>
    <mergeCell ref="DF29:DI29"/>
    <mergeCell ref="DL29:DO29"/>
    <mergeCell ref="CT35:CW35"/>
    <mergeCell ref="C38:F43"/>
    <mergeCell ref="G38:G47"/>
    <mergeCell ref="N38:Q38"/>
    <mergeCell ref="R38:S38"/>
    <mergeCell ref="T38:W38"/>
    <mergeCell ref="AE38:AE47"/>
    <mergeCell ref="AF38:AI43"/>
    <mergeCell ref="AS38:AV43"/>
    <mergeCell ref="H37:Q37"/>
    <mergeCell ref="S37:AD37"/>
    <mergeCell ref="Q42:T42"/>
    <mergeCell ref="C45:F45"/>
    <mergeCell ref="I45:L45"/>
    <mergeCell ref="Z45:AC45"/>
    <mergeCell ref="AF45:AI45"/>
    <mergeCell ref="AS45:AV45"/>
    <mergeCell ref="CN39:CQ39"/>
    <mergeCell ref="BJ35:BM35"/>
    <mergeCell ref="CN35:CQ35"/>
    <mergeCell ref="AL32:AO32"/>
    <mergeCell ref="AI33:AL33"/>
    <mergeCell ref="BD36:BG36"/>
    <mergeCell ref="BJ36:BM36"/>
    <mergeCell ref="CN36:CQ36"/>
    <mergeCell ref="DX36:EA36"/>
    <mergeCell ref="ED36:EG36"/>
    <mergeCell ref="EC28:EC37"/>
    <mergeCell ref="ED28:EG33"/>
    <mergeCell ref="AI29:AL29"/>
    <mergeCell ref="AM29:AN29"/>
    <mergeCell ref="AO29:AR29"/>
    <mergeCell ref="ED37:EM37"/>
    <mergeCell ref="AX37:BH37"/>
    <mergeCell ref="BJ37:BS37"/>
    <mergeCell ref="CH37:CQ37"/>
    <mergeCell ref="AI31:AL31"/>
    <mergeCell ref="AM31:AN31"/>
    <mergeCell ref="AO31:AR31"/>
    <mergeCell ref="AI30:AL30"/>
    <mergeCell ref="AM30:AN30"/>
    <mergeCell ref="BJ28:BM33"/>
    <mergeCell ref="CT36:CW36"/>
    <mergeCell ref="DF25:DI25"/>
    <mergeCell ref="DF26:DI26"/>
    <mergeCell ref="N28:Q33"/>
    <mergeCell ref="R28:R37"/>
    <mergeCell ref="AI28:AL28"/>
    <mergeCell ref="AM28:AN28"/>
    <mergeCell ref="AO28:AR28"/>
    <mergeCell ref="BI28:BI37"/>
    <mergeCell ref="AO30:AR30"/>
    <mergeCell ref="N35:Q35"/>
    <mergeCell ref="T35:W35"/>
    <mergeCell ref="AM33:AN33"/>
    <mergeCell ref="AO33:AR33"/>
    <mergeCell ref="CS37:DC37"/>
    <mergeCell ref="AI26:AL26"/>
    <mergeCell ref="AO26:AR26"/>
    <mergeCell ref="S27:AL27"/>
    <mergeCell ref="AN27:BH27"/>
    <mergeCell ref="N36:Q36"/>
    <mergeCell ref="T36:W36"/>
    <mergeCell ref="CR28:CR37"/>
    <mergeCell ref="AL34:AO34"/>
    <mergeCell ref="BD35:BG35"/>
    <mergeCell ref="AI16:AL20"/>
    <mergeCell ref="AM16:AM27"/>
    <mergeCell ref="BV16:BY16"/>
    <mergeCell ref="BZ16:CA16"/>
    <mergeCell ref="CB16:CE16"/>
    <mergeCell ref="BV17:BY17"/>
    <mergeCell ref="BZ17:CA17"/>
    <mergeCell ref="CB17:CE17"/>
    <mergeCell ref="BV18:BY18"/>
    <mergeCell ref="BZ18:CA18"/>
    <mergeCell ref="CB18:CE18"/>
    <mergeCell ref="BY22:CB22"/>
    <mergeCell ref="BV23:BY23"/>
    <mergeCell ref="BZ23:CA23"/>
    <mergeCell ref="CB23:CE23"/>
    <mergeCell ref="BY24:CB24"/>
    <mergeCell ref="AI25:AL25"/>
    <mergeCell ref="AO25:AR25"/>
    <mergeCell ref="BV21:BY21"/>
    <mergeCell ref="BZ21:CA21"/>
    <mergeCell ref="CB21:CE21"/>
    <mergeCell ref="BV19:BY19"/>
    <mergeCell ref="BZ19:CA19"/>
    <mergeCell ref="CB19:CE19"/>
    <mergeCell ref="EG23:EP23"/>
    <mergeCell ref="BY20:CB20"/>
    <mergeCell ref="DZ14:EC14"/>
    <mergeCell ref="EF14:EI14"/>
    <mergeCell ref="AN15:BY15"/>
    <mergeCell ref="DX15:EC15"/>
    <mergeCell ref="EE15:EK15"/>
    <mergeCell ref="DS9:EF9"/>
    <mergeCell ref="BZ11:BZ15"/>
    <mergeCell ref="DX11:EK11"/>
    <mergeCell ref="BV13:BY13"/>
    <mergeCell ref="CB13:CE13"/>
    <mergeCell ref="DZ13:EC13"/>
    <mergeCell ref="ED13:ED15"/>
    <mergeCell ref="EF13:EI13"/>
    <mergeCell ref="BV14:BY14"/>
    <mergeCell ref="CB14:CE14"/>
    <mergeCell ref="AX9:BE10"/>
    <mergeCell ref="BF9:CU10"/>
    <mergeCell ref="CA15:DJ15"/>
    <mergeCell ref="DZ21:EC21"/>
    <mergeCell ref="ED21:EE21"/>
    <mergeCell ref="EF21:EI21"/>
    <mergeCell ref="EL16:EL21"/>
    <mergeCell ref="DN51:DP51"/>
    <mergeCell ref="DQ51:DR51"/>
    <mergeCell ref="DS51:DV51"/>
    <mergeCell ref="D3:J3"/>
    <mergeCell ref="L3:AM3"/>
    <mergeCell ref="AN3:AZ3"/>
    <mergeCell ref="BC3:BK3"/>
    <mergeCell ref="BM3:CN3"/>
    <mergeCell ref="CO3:DA3"/>
    <mergeCell ref="L6:AM6"/>
    <mergeCell ref="AN6:AZ6"/>
    <mergeCell ref="BM6:CN6"/>
    <mergeCell ref="CO6:DA6"/>
    <mergeCell ref="D4:J4"/>
    <mergeCell ref="L4:AM4"/>
    <mergeCell ref="AN4:AZ4"/>
    <mergeCell ref="BM4:CN4"/>
    <mergeCell ref="CO4:DA4"/>
    <mergeCell ref="D5:J5"/>
    <mergeCell ref="L5:AM5"/>
    <mergeCell ref="AN5:AZ5"/>
    <mergeCell ref="BM5:CN5"/>
    <mergeCell ref="CO5:DA5"/>
    <mergeCell ref="DS23:EB23"/>
    <mergeCell ref="DZ17:EC17"/>
    <mergeCell ref="EC20:EF20"/>
    <mergeCell ref="DQ48:DR48"/>
    <mergeCell ref="DS48:DV48"/>
    <mergeCell ref="DN49:DP49"/>
    <mergeCell ref="DQ49:DR49"/>
    <mergeCell ref="DS49:DV49"/>
    <mergeCell ref="DN50:DP50"/>
    <mergeCell ref="DQ50:DR50"/>
    <mergeCell ref="DS50:DV50"/>
    <mergeCell ref="DZ18:EC18"/>
    <mergeCell ref="ED18:EE18"/>
    <mergeCell ref="EF18:EI18"/>
    <mergeCell ref="DZ19:EC19"/>
    <mergeCell ref="ED19:EE19"/>
    <mergeCell ref="DW16:DW21"/>
    <mergeCell ref="DZ16:EC16"/>
    <mergeCell ref="ED16:EE16"/>
    <mergeCell ref="EF16:EI16"/>
    <mergeCell ref="ED17:EE17"/>
    <mergeCell ref="EF17:EI17"/>
    <mergeCell ref="EF19:EI19"/>
    <mergeCell ref="DL26:DO26"/>
    <mergeCell ref="DL25:DO25"/>
    <mergeCell ref="DX35:EA35"/>
    <mergeCell ref="ED35:EG35"/>
    <mergeCell ref="DP52:DS52"/>
    <mergeCell ref="DN53:DP53"/>
    <mergeCell ref="DQ53:DR53"/>
    <mergeCell ref="DS53:DV53"/>
    <mergeCell ref="DP54:DS54"/>
    <mergeCell ref="DL16:DO21"/>
    <mergeCell ref="DF28:DI28"/>
    <mergeCell ref="DL28:DO28"/>
    <mergeCell ref="DK16:DK27"/>
    <mergeCell ref="DL27:EB27"/>
    <mergeCell ref="CS27:DJ27"/>
    <mergeCell ref="DR37:EB37"/>
    <mergeCell ref="DJ31:DK31"/>
    <mergeCell ref="DJ30:DK30"/>
    <mergeCell ref="DJ29:DK29"/>
    <mergeCell ref="DJ28:DK28"/>
    <mergeCell ref="DI32:DL32"/>
    <mergeCell ref="DJ33:DK33"/>
    <mergeCell ref="DI34:DL34"/>
    <mergeCell ref="DF30:DI30"/>
    <mergeCell ref="DL30:DO30"/>
    <mergeCell ref="DF31:DI31"/>
  </mergeCells>
  <phoneticPr fontId="2"/>
  <conditionalFormatting sqref="AN3:AN6 M6:AM6 AO6:AZ6 L3:L6 BM3:DA6">
    <cfRule type="expression" dxfId="335" priority="194" stopIfTrue="1">
      <formula>#REF!=""</formula>
    </cfRule>
  </conditionalFormatting>
  <conditionalFormatting sqref="C48:C64">
    <cfRule type="expression" dxfId="334" priority="193" stopIfTrue="1">
      <formula>$C$46&lt;=$I$46</formula>
    </cfRule>
  </conditionalFormatting>
  <conditionalFormatting sqref="I58:I64">
    <cfRule type="expression" dxfId="333" priority="192" stopIfTrue="1">
      <formula>$H$56&lt;=$N$56</formula>
    </cfRule>
  </conditionalFormatting>
  <conditionalFormatting sqref="U58:U64">
    <cfRule type="expression" dxfId="332" priority="191" stopIfTrue="1">
      <formula>$T$56&lt;=$Z$56</formula>
    </cfRule>
  </conditionalFormatting>
  <conditionalFormatting sqref="AG58:AG64">
    <cfRule type="expression" dxfId="331" priority="190" stopIfTrue="1">
      <formula>$AF$56&lt;=$AL$56</formula>
    </cfRule>
  </conditionalFormatting>
  <conditionalFormatting sqref="AY58:AY64">
    <cfRule type="expression" dxfId="330" priority="189" stopIfTrue="1">
      <formula>$AX$56&lt;=$BD$56</formula>
    </cfRule>
  </conditionalFormatting>
  <conditionalFormatting sqref="BK58:BK64">
    <cfRule type="expression" dxfId="329" priority="188" stopIfTrue="1">
      <formula>$BJ$56&lt;=$BP$56</formula>
    </cfRule>
  </conditionalFormatting>
  <conditionalFormatting sqref="CI58:CI64">
    <cfRule type="expression" dxfId="328" priority="187" stopIfTrue="1">
      <formula>$CH$56&lt;=$CN$56</formula>
    </cfRule>
  </conditionalFormatting>
  <conditionalFormatting sqref="CU58:CU64">
    <cfRule type="expression" dxfId="327" priority="186" stopIfTrue="1">
      <formula>$CT$56&lt;=$CZ$56</formula>
    </cfRule>
  </conditionalFormatting>
  <conditionalFormatting sqref="P58:P64">
    <cfRule type="expression" dxfId="326" priority="182" stopIfTrue="1">
      <formula>$N$56&lt;=$H$56</formula>
    </cfRule>
  </conditionalFormatting>
  <conditionalFormatting sqref="AB58:AB64">
    <cfRule type="expression" dxfId="325" priority="181" stopIfTrue="1">
      <formula>$Z$56&lt;=$T$56</formula>
    </cfRule>
  </conditionalFormatting>
  <conditionalFormatting sqref="AN58:AN64">
    <cfRule type="expression" dxfId="324" priority="180" stopIfTrue="1">
      <formula>$AL$56&lt;=$AF$56</formula>
    </cfRule>
  </conditionalFormatting>
  <conditionalFormatting sqref="BF58:BF64">
    <cfRule type="expression" dxfId="323" priority="179" stopIfTrue="1">
      <formula>$BD$56&lt;=$AX$56</formula>
    </cfRule>
  </conditionalFormatting>
  <conditionalFormatting sqref="BR58:BR64">
    <cfRule type="expression" dxfId="322" priority="178" stopIfTrue="1">
      <formula>$BP$56&lt;=$BJ$56</formula>
    </cfRule>
  </conditionalFormatting>
  <conditionalFormatting sqref="CP58:CP64">
    <cfRule type="expression" dxfId="321" priority="177" stopIfTrue="1">
      <formula>$CN$56&lt;=$CH$56</formula>
    </cfRule>
  </conditionalFormatting>
  <conditionalFormatting sqref="DB58:DB64">
    <cfRule type="expression" dxfId="320" priority="176" stopIfTrue="1">
      <formula>$CZ$56&lt;=$CT$56</formula>
    </cfRule>
  </conditionalFormatting>
  <conditionalFormatting sqref="AS48:AS64">
    <cfRule type="expression" dxfId="319" priority="172" stopIfTrue="1">
      <formula>$AS$46&lt;=$AY$46</formula>
    </cfRule>
  </conditionalFormatting>
  <conditionalFormatting sqref="CC48:CC64">
    <cfRule type="expression" dxfId="318" priority="171" stopIfTrue="1">
      <formula>$CC$46&lt;=$CI$46</formula>
    </cfRule>
  </conditionalFormatting>
  <conditionalFormatting sqref="BX48:BX64">
    <cfRule type="expression" dxfId="317" priority="170" stopIfTrue="1">
      <formula>$BU$46&lt;=$BO$46</formula>
    </cfRule>
  </conditionalFormatting>
  <conditionalFormatting sqref="DH48:DH64">
    <cfRule type="expression" dxfId="316" priority="169" stopIfTrue="1">
      <formula>$DE$46&lt;=$CY$46</formula>
    </cfRule>
  </conditionalFormatting>
  <conditionalFormatting sqref="M48:M57">
    <cfRule type="expression" dxfId="315" priority="166" stopIfTrue="1">
      <formula>$N$56=$H$56</formula>
    </cfRule>
    <cfRule type="expression" dxfId="314" priority="167" stopIfTrue="1">
      <formula>$N$56&lt;$H$56</formula>
    </cfRule>
  </conditionalFormatting>
  <conditionalFormatting sqref="AK48:AK57">
    <cfRule type="expression" dxfId="313" priority="164" stopIfTrue="1">
      <formula>$AL$56=$AF$56</formula>
    </cfRule>
    <cfRule type="expression" dxfId="312" priority="165" stopIfTrue="1">
      <formula>$AL$56&lt;$AF$56</formula>
    </cfRule>
  </conditionalFormatting>
  <conditionalFormatting sqref="BC48:BC57">
    <cfRule type="expression" dxfId="311" priority="162" stopIfTrue="1">
      <formula>$BD$56=$AX$56</formula>
    </cfRule>
    <cfRule type="expression" dxfId="310" priority="163" stopIfTrue="1">
      <formula>$BD$56&lt;$AX$56</formula>
    </cfRule>
  </conditionalFormatting>
  <conditionalFormatting sqref="CM48:CM57">
    <cfRule type="expression" dxfId="309" priority="160" stopIfTrue="1">
      <formula>$CN$56=$CH$56</formula>
    </cfRule>
    <cfRule type="expression" dxfId="308" priority="161" stopIfTrue="1">
      <formula>$CN$56&lt;$CH$56</formula>
    </cfRule>
  </conditionalFormatting>
  <conditionalFormatting sqref="X48:X57">
    <cfRule type="expression" dxfId="307" priority="156" stopIfTrue="1">
      <formula>$T$56=$Z$56</formula>
    </cfRule>
    <cfRule type="expression" dxfId="306" priority="157" stopIfTrue="1">
      <formula>$T$56&lt;$Z$56</formula>
    </cfRule>
  </conditionalFormatting>
  <conditionalFormatting sqref="BN48:BN57">
    <cfRule type="expression" dxfId="305" priority="154" stopIfTrue="1">
      <formula>$BJ$56=$BP$56</formula>
    </cfRule>
    <cfRule type="expression" dxfId="304" priority="155" stopIfTrue="1">
      <formula>$BJ$56&lt;$BP$56</formula>
    </cfRule>
  </conditionalFormatting>
  <conditionalFormatting sqref="CX48:CX57">
    <cfRule type="expression" dxfId="303" priority="152" stopIfTrue="1">
      <formula>$CT$56=$CZ$56</formula>
    </cfRule>
    <cfRule type="expression" dxfId="302" priority="153" stopIfTrue="1">
      <formula>$CT$56&lt;$CZ$56</formula>
    </cfRule>
  </conditionalFormatting>
  <conditionalFormatting sqref="J57:L57">
    <cfRule type="expression" dxfId="301" priority="147" stopIfTrue="1">
      <formula>$H$56&lt;=$N$56</formula>
    </cfRule>
  </conditionalFormatting>
  <conditionalFormatting sqref="AH57:AJ57">
    <cfRule type="expression" dxfId="300" priority="146" stopIfTrue="1">
      <formula>$AF$56&lt;=$AL$56</formula>
    </cfRule>
  </conditionalFormatting>
  <conditionalFormatting sqref="AZ57:BB57">
    <cfRule type="expression" dxfId="299" priority="145" stopIfTrue="1">
      <formula>$AX$56&lt;=$BD$56</formula>
    </cfRule>
  </conditionalFormatting>
  <conditionalFormatting sqref="CJ57:CL57">
    <cfRule type="expression" dxfId="298" priority="144" stopIfTrue="1">
      <formula>$CH$56&lt;=$CN$56</formula>
    </cfRule>
  </conditionalFormatting>
  <conditionalFormatting sqref="CY57:DA57">
    <cfRule type="expression" dxfId="297" priority="143" stopIfTrue="1">
      <formula>$CZ$56&lt;=$CT$56</formula>
    </cfRule>
  </conditionalFormatting>
  <conditionalFormatting sqref="D47:F47">
    <cfRule type="expression" dxfId="296" priority="139" stopIfTrue="1">
      <formula>$C$46&lt;=$I$46</formula>
    </cfRule>
  </conditionalFormatting>
  <conditionalFormatting sqref="AT47:AV47">
    <cfRule type="expression" dxfId="295" priority="138" stopIfTrue="1">
      <formula>$AS$46&lt;=$AY$46</formula>
    </cfRule>
  </conditionalFormatting>
  <conditionalFormatting sqref="BU47:BW47">
    <cfRule type="expression" dxfId="294" priority="137" stopIfTrue="1">
      <formula>$BU$46&lt;=$BO$46</formula>
    </cfRule>
  </conditionalFormatting>
  <conditionalFormatting sqref="CD47:CF47">
    <cfRule type="expression" dxfId="293" priority="136" stopIfTrue="1">
      <formula>$CC$46&lt;=$CI$46</formula>
    </cfRule>
  </conditionalFormatting>
  <conditionalFormatting sqref="DE47:DG47">
    <cfRule type="expression" dxfId="292" priority="135" stopIfTrue="1">
      <formula>$DE$46&lt;=$CY$46</formula>
    </cfRule>
  </conditionalFormatting>
  <conditionalFormatting sqref="Y57:AA57">
    <cfRule type="expression" dxfId="291" priority="133" stopIfTrue="1">
      <formula>$Z$56&lt;=$T$56</formula>
    </cfRule>
  </conditionalFormatting>
  <conditionalFormatting sqref="BO57:BQ57">
    <cfRule type="expression" dxfId="290" priority="132" stopIfTrue="1">
      <formula>$BP$56&lt;=$BJ$56</formula>
    </cfRule>
  </conditionalFormatting>
  <conditionalFormatting sqref="N57:O57">
    <cfRule type="expression" dxfId="289" priority="131" stopIfTrue="1">
      <formula>$N$56&lt;=$H$56</formula>
    </cfRule>
  </conditionalFormatting>
  <conditionalFormatting sqref="V57:W57">
    <cfRule type="expression" dxfId="288" priority="130" stopIfTrue="1">
      <formula>$T$56&lt;=$Z$56</formula>
    </cfRule>
  </conditionalFormatting>
  <conditionalFormatting sqref="AL57:AM57">
    <cfRule type="expression" dxfId="287" priority="129" stopIfTrue="1">
      <formula>$AL$56&lt;=$AF$56</formula>
    </cfRule>
  </conditionalFormatting>
  <conditionalFormatting sqref="BD57:BE57">
    <cfRule type="expression" dxfId="286" priority="128" stopIfTrue="1">
      <formula>$BD$56&lt;=$AX$56</formula>
    </cfRule>
  </conditionalFormatting>
  <conditionalFormatting sqref="BL57:BM57">
    <cfRule type="expression" dxfId="285" priority="127" stopIfTrue="1">
      <formula>$BJ$56&lt;=$BP$56</formula>
    </cfRule>
  </conditionalFormatting>
  <conditionalFormatting sqref="CN57:CO57">
    <cfRule type="expression" dxfId="284" priority="126" stopIfTrue="1">
      <formula>$CN$56&lt;=$CH$56</formula>
    </cfRule>
  </conditionalFormatting>
  <conditionalFormatting sqref="CV57:CW57">
    <cfRule type="expression" dxfId="283" priority="125" stopIfTrue="1">
      <formula>$CT$56&lt;=$CZ$56</formula>
    </cfRule>
  </conditionalFormatting>
  <conditionalFormatting sqref="H47:L47">
    <cfRule type="expression" dxfId="282" priority="121" stopIfTrue="1">
      <formula>$I$46&lt;=$C$46</formula>
    </cfRule>
  </conditionalFormatting>
  <conditionalFormatting sqref="AF47:AJ47">
    <cfRule type="expression" dxfId="281" priority="120" stopIfTrue="1">
      <formula>$AF$46&lt;=$Z$46</formula>
    </cfRule>
  </conditionalFormatting>
  <conditionalFormatting sqref="AX47:BB47">
    <cfRule type="expression" dxfId="280" priority="119" stopIfTrue="1">
      <formula>$AY$46&lt;=$AS$46</formula>
    </cfRule>
  </conditionalFormatting>
  <conditionalFormatting sqref="BO47:BS47">
    <cfRule type="expression" dxfId="279" priority="118" stopIfTrue="1">
      <formula>$BO$46&lt;=$BU$46</formula>
    </cfRule>
  </conditionalFormatting>
  <conditionalFormatting sqref="CH47:CL47">
    <cfRule type="expression" dxfId="278" priority="117" stopIfTrue="1">
      <formula>$CI$46&lt;=$CC$46</formula>
    </cfRule>
  </conditionalFormatting>
  <conditionalFormatting sqref="CY47:DC47">
    <cfRule type="expression" dxfId="277" priority="116" stopIfTrue="1">
      <formula>$CY$46&lt;=$DE$46</formula>
    </cfRule>
  </conditionalFormatting>
  <conditionalFormatting sqref="G38:G47">
    <cfRule type="expression" dxfId="276" priority="112" stopIfTrue="1">
      <formula>$C$46=$I$46</formula>
    </cfRule>
    <cfRule type="expression" dxfId="275" priority="113" stopIfTrue="1">
      <formula>$C$46&lt;$I$46</formula>
    </cfRule>
  </conditionalFormatting>
  <conditionalFormatting sqref="AW38:AW47">
    <cfRule type="expression" dxfId="274" priority="110" stopIfTrue="1">
      <formula>$AS$46=$AY$46</formula>
    </cfRule>
    <cfRule type="expression" dxfId="273" priority="111" stopIfTrue="1">
      <formula>$AS$46&lt;$AY$46</formula>
    </cfRule>
  </conditionalFormatting>
  <conditionalFormatting sqref="CG38:CG47">
    <cfRule type="expression" dxfId="272" priority="108" stopIfTrue="1">
      <formula>$CC$46=$CI$46</formula>
    </cfRule>
    <cfRule type="expression" dxfId="271" priority="109" stopIfTrue="1">
      <formula>$CC$46&lt;$CI$46</formula>
    </cfRule>
  </conditionalFormatting>
  <conditionalFormatting sqref="Y47:AD47">
    <cfRule type="expression" dxfId="270" priority="105" stopIfTrue="1">
      <formula>$Z$46&lt;=$AF$46</formula>
    </cfRule>
  </conditionalFormatting>
  <conditionalFormatting sqref="AE38:AE47">
    <cfRule type="expression" dxfId="269" priority="103" stopIfTrue="1">
      <formula>$AF$46=$Z$46</formula>
    </cfRule>
    <cfRule type="expression" dxfId="268" priority="104" stopIfTrue="1">
      <formula>$AF$46&lt;$Z$46</formula>
    </cfRule>
  </conditionalFormatting>
  <conditionalFormatting sqref="BT38:BT47">
    <cfRule type="expression" dxfId="267" priority="100" stopIfTrue="1">
      <formula>$BU$46=$BO$46</formula>
    </cfRule>
    <cfRule type="expression" dxfId="266" priority="101" stopIfTrue="1">
      <formula>$BU$46&lt;$BO$46</formula>
    </cfRule>
  </conditionalFormatting>
  <conditionalFormatting sqref="DD38:DD47">
    <cfRule type="expression" dxfId="265" priority="98" stopIfTrue="1">
      <formula>$DE$46=$CY$46</formula>
    </cfRule>
    <cfRule type="expression" dxfId="264" priority="99" stopIfTrue="1">
      <formula>$DE$46&lt;$CY$46</formula>
    </cfRule>
  </conditionalFormatting>
  <conditionalFormatting sqref="H37:Q37">
    <cfRule type="expression" dxfId="263" priority="95" stopIfTrue="1">
      <formula>$N$36&lt;=$T$36</formula>
    </cfRule>
  </conditionalFormatting>
  <conditionalFormatting sqref="BJ37:BS37">
    <cfRule type="expression" dxfId="262" priority="94" stopIfTrue="1">
      <formula>$BJ$36&lt;=$BD$36</formula>
    </cfRule>
  </conditionalFormatting>
  <conditionalFormatting sqref="CH37:CQ37">
    <cfRule type="expression" dxfId="261" priority="93" stopIfTrue="1">
      <formula>$CN$36&lt;=$CT$36</formula>
    </cfRule>
  </conditionalFormatting>
  <conditionalFormatting sqref="ED37:EM37">
    <cfRule type="expression" dxfId="260" priority="92" stopIfTrue="1">
      <formula>$ED$36&lt;=$DX$36</formula>
    </cfRule>
  </conditionalFormatting>
  <conditionalFormatting sqref="S37:AD37">
    <cfRule type="expression" dxfId="259" priority="91" stopIfTrue="1">
      <formula>$T$36&lt;=$N$36</formula>
    </cfRule>
  </conditionalFormatting>
  <conditionalFormatting sqref="DR37:EB37">
    <cfRule type="expression" dxfId="258" priority="90" stopIfTrue="1">
      <formula>$DX$36&lt;=$ED$36</formula>
    </cfRule>
  </conditionalFormatting>
  <conditionalFormatting sqref="AX37:BH37">
    <cfRule type="expression" dxfId="257" priority="89" stopIfTrue="1">
      <formula>$BD$36&lt;=$BJ$36</formula>
    </cfRule>
  </conditionalFormatting>
  <conditionalFormatting sqref="CS37:DC37">
    <cfRule type="expression" dxfId="256" priority="88" stopIfTrue="1">
      <formula>$CT$36&lt;=$CN$36</formula>
    </cfRule>
  </conditionalFormatting>
  <conditionalFormatting sqref="R28:R37">
    <cfRule type="expression" dxfId="255" priority="86" stopIfTrue="1">
      <formula>$N$36=$T$36</formula>
    </cfRule>
    <cfRule type="expression" dxfId="254" priority="87" stopIfTrue="1">
      <formula>$N$36&lt;$T$36</formula>
    </cfRule>
  </conditionalFormatting>
  <conditionalFormatting sqref="CR28:CR37">
    <cfRule type="expression" dxfId="253" priority="84" stopIfTrue="1">
      <formula>$CN$36=$CT$36</formula>
    </cfRule>
    <cfRule type="expression" dxfId="252" priority="85" stopIfTrue="1">
      <formula>$CN$36&lt;$CT$36</formula>
    </cfRule>
  </conditionalFormatting>
  <conditionalFormatting sqref="BI28:BI37">
    <cfRule type="expression" dxfId="251" priority="82" stopIfTrue="1">
      <formula>$BJ$36=$BD$36</formula>
    </cfRule>
    <cfRule type="expression" dxfId="250" priority="83" stopIfTrue="1">
      <formula>$BJ$36&lt;$BD$36</formula>
    </cfRule>
  </conditionalFormatting>
  <conditionalFormatting sqref="EC28:EC37">
    <cfRule type="expression" dxfId="249" priority="80" stopIfTrue="1">
      <formula>$ED$36=$DX$36</formula>
    </cfRule>
    <cfRule type="expression" dxfId="248" priority="81" stopIfTrue="1">
      <formula>$ED$36&lt;$DX$36</formula>
    </cfRule>
  </conditionalFormatting>
  <conditionalFormatting sqref="S27:AL27">
    <cfRule type="expression" dxfId="247" priority="79" stopIfTrue="1">
      <formula>$AI$26&lt;=$AO$26</formula>
    </cfRule>
  </conditionalFormatting>
  <conditionalFormatting sqref="AN27:BH27">
    <cfRule type="expression" dxfId="246" priority="77" stopIfTrue="1">
      <formula>$AO$26&lt;=$AI$26</formula>
    </cfRule>
  </conditionalFormatting>
  <conditionalFormatting sqref="AM16:AM27">
    <cfRule type="expression" dxfId="245" priority="74" stopIfTrue="1">
      <formula>$AI$26=$AO$26</formula>
    </cfRule>
    <cfRule type="expression" dxfId="244" priority="75" stopIfTrue="1">
      <formula>$AI$26&lt;$AO$26</formula>
    </cfRule>
  </conditionalFormatting>
  <conditionalFormatting sqref="AN15:BY15">
    <cfRule type="expression" dxfId="243" priority="195" stopIfTrue="1">
      <formula>$BV$14&lt;=$CB$14</formula>
    </cfRule>
  </conditionalFormatting>
  <conditionalFormatting sqref="BZ11:BZ15">
    <cfRule type="expression" dxfId="242" priority="197" stopIfTrue="1">
      <formula>$BV$14=$CB$14</formula>
    </cfRule>
    <cfRule type="expression" dxfId="241" priority="198" stopIfTrue="1">
      <formula>$BV$14&lt;$CB$14</formula>
    </cfRule>
  </conditionalFormatting>
  <conditionalFormatting sqref="C91:C97">
    <cfRule type="expression" dxfId="240" priority="71" stopIfTrue="1">
      <formula>$E$89&lt;=$K$89</formula>
    </cfRule>
  </conditionalFormatting>
  <conditionalFormatting sqref="AQ91:AQ97">
    <cfRule type="expression" dxfId="239" priority="70" stopIfTrue="1">
      <formula>$AS$89&lt;=$AY$89</formula>
    </cfRule>
  </conditionalFormatting>
  <conditionalFormatting sqref="CE91:CE97">
    <cfRule type="expression" dxfId="238" priority="69" stopIfTrue="1">
      <formula>$CG$89&lt;=$CM$89</formula>
    </cfRule>
  </conditionalFormatting>
  <conditionalFormatting sqref="DS91:DS97">
    <cfRule type="expression" dxfId="237" priority="68" stopIfTrue="1">
      <formula>$DU$89&lt;=$EA$89</formula>
    </cfRule>
  </conditionalFormatting>
  <conditionalFormatting sqref="D90:H90">
    <cfRule type="expression" dxfId="236" priority="67" stopIfTrue="1">
      <formula>$E$89&lt;=$K$89</formula>
    </cfRule>
  </conditionalFormatting>
  <conditionalFormatting sqref="AR90:AV90">
    <cfRule type="expression" dxfId="235" priority="66" stopIfTrue="1">
      <formula>$AS$89&lt;=$AY$89</formula>
    </cfRule>
  </conditionalFormatting>
  <conditionalFormatting sqref="CF90:CJ90">
    <cfRule type="expression" dxfId="234" priority="65" stopIfTrue="1">
      <formula>$CG$89&lt;=$CM$89</formula>
    </cfRule>
  </conditionalFormatting>
  <conditionalFormatting sqref="DT90:DX90">
    <cfRule type="expression" dxfId="233" priority="64" stopIfTrue="1">
      <formula>$DU$89&lt;=$EA$89</formula>
    </cfRule>
  </conditionalFormatting>
  <conditionalFormatting sqref="I81:I90">
    <cfRule type="expression" dxfId="232" priority="62" stopIfTrue="1">
      <formula>$E$89=$K$89</formula>
    </cfRule>
    <cfRule type="expression" dxfId="231" priority="63" stopIfTrue="1">
      <formula>$E$89&lt;$K$89</formula>
    </cfRule>
  </conditionalFormatting>
  <conditionalFormatting sqref="AW81:AW90">
    <cfRule type="expression" dxfId="230" priority="60" stopIfTrue="1">
      <formula>$AS$89=$AY$89</formula>
    </cfRule>
    <cfRule type="expression" dxfId="229" priority="61" stopIfTrue="1">
      <formula>$AS$89&lt;$AY$89</formula>
    </cfRule>
  </conditionalFormatting>
  <conditionalFormatting sqref="CK81:CK90">
    <cfRule type="expression" dxfId="228" priority="58" stopIfTrue="1">
      <formula>$CG$89=$CM$89</formula>
    </cfRule>
    <cfRule type="expression" dxfId="227" priority="59" stopIfTrue="1">
      <formula>$CG$89&lt;$CM$89</formula>
    </cfRule>
  </conditionalFormatting>
  <conditionalFormatting sqref="DY81:DY90">
    <cfRule type="expression" dxfId="226" priority="56" stopIfTrue="1">
      <formula>$DU$89=$EA$89</formula>
    </cfRule>
    <cfRule type="expression" dxfId="225" priority="57" stopIfTrue="1">
      <formula>$DU$89&lt;$EA$89</formula>
    </cfRule>
  </conditionalFormatting>
  <conditionalFormatting sqref="J80:Q80">
    <cfRule type="expression" dxfId="224" priority="55" stopIfTrue="1">
      <formula>$N$79&lt;=$T$79</formula>
    </cfRule>
  </conditionalFormatting>
  <conditionalFormatting sqref="AX80:BE80">
    <cfRule type="expression" dxfId="223" priority="54" stopIfTrue="1">
      <formula>$BB$79&lt;=$BH$79</formula>
    </cfRule>
  </conditionalFormatting>
  <conditionalFormatting sqref="CL80:CS80">
    <cfRule type="expression" dxfId="222" priority="53" stopIfTrue="1">
      <formula>$CP$79&lt;=$CV$79</formula>
    </cfRule>
  </conditionalFormatting>
  <conditionalFormatting sqref="DZ80:EG80">
    <cfRule type="expression" dxfId="221" priority="52" stopIfTrue="1">
      <formula>$ED$79&lt;=$EJ$79</formula>
    </cfRule>
  </conditionalFormatting>
  <conditionalFormatting sqref="R77:R80">
    <cfRule type="expression" dxfId="220" priority="50" stopIfTrue="1">
      <formula>$N$79=$T$79</formula>
    </cfRule>
    <cfRule type="expression" dxfId="219" priority="51" stopIfTrue="1">
      <formula>$N$79&lt;$T$79</formula>
    </cfRule>
  </conditionalFormatting>
  <conditionalFormatting sqref="BF77:BF80">
    <cfRule type="expression" dxfId="218" priority="48" stopIfTrue="1">
      <formula>$BB$79=$BH$79</formula>
    </cfRule>
    <cfRule type="expression" dxfId="217" priority="49" stopIfTrue="1">
      <formula>$BB$79&lt;$BH$79</formula>
    </cfRule>
  </conditionalFormatting>
  <conditionalFormatting sqref="CT77:CT80">
    <cfRule type="expression" dxfId="216" priority="46" stopIfTrue="1">
      <formula>$CP$79=$CV$79</formula>
    </cfRule>
    <cfRule type="expression" dxfId="215" priority="47" stopIfTrue="1">
      <formula>$CP$79&lt;$CV$79</formula>
    </cfRule>
  </conditionalFormatting>
  <conditionalFormatting sqref="EH77:EH80">
    <cfRule type="expression" dxfId="214" priority="44" stopIfTrue="1">
      <formula>$ED$79=$EJ$79</formula>
    </cfRule>
    <cfRule type="expression" dxfId="213" priority="45" stopIfTrue="1">
      <formula>$ED$79&lt;$EJ$79</formula>
    </cfRule>
  </conditionalFormatting>
  <conditionalFormatting sqref="S80:AA80">
    <cfRule type="expression" dxfId="212" priority="43" stopIfTrue="1">
      <formula>$T$79&lt;=$N$79</formula>
    </cfRule>
  </conditionalFormatting>
  <conditionalFormatting sqref="BG80:BO80">
    <cfRule type="expression" dxfId="211" priority="42" stopIfTrue="1">
      <formula>$BH$79&lt;=$BB$79</formula>
    </cfRule>
  </conditionalFormatting>
  <conditionalFormatting sqref="CU80:DC80">
    <cfRule type="expression" dxfId="210" priority="41" stopIfTrue="1">
      <formula>$CV$79&lt;=$CP$79</formula>
    </cfRule>
  </conditionalFormatting>
  <conditionalFormatting sqref="EI80:EQ80">
    <cfRule type="expression" dxfId="209" priority="40" stopIfTrue="1">
      <formula>$EJ$79&lt;=$ED$79</formula>
    </cfRule>
  </conditionalFormatting>
  <conditionalFormatting sqref="AB81:AB97">
    <cfRule type="expression" dxfId="208" priority="39" stopIfTrue="1">
      <formula>$T$79&lt;=$N$79</formula>
    </cfRule>
  </conditionalFormatting>
  <conditionalFormatting sqref="BP81:BP97">
    <cfRule type="expression" dxfId="207" priority="38" stopIfTrue="1">
      <formula>$BH$79&lt;=$BB$79</formula>
    </cfRule>
  </conditionalFormatting>
  <conditionalFormatting sqref="DD81:DD97">
    <cfRule type="expression" dxfId="206" priority="37" stopIfTrue="1">
      <formula>$CV$79&lt;=$CP$79</formula>
    </cfRule>
  </conditionalFormatting>
  <conditionalFormatting sqref="ER81:ER97">
    <cfRule type="expression" dxfId="205" priority="36" stopIfTrue="1">
      <formula>$EJ$79&lt;=$ED$79</formula>
    </cfRule>
  </conditionalFormatting>
  <conditionalFormatting sqref="J90:O90">
    <cfRule type="expression" dxfId="204" priority="35" stopIfTrue="1">
      <formula>$K$89&lt;=$E$89</formula>
    </cfRule>
  </conditionalFormatting>
  <conditionalFormatting sqref="AX90:BC90">
    <cfRule type="expression" dxfId="203" priority="34" stopIfTrue="1">
      <formula>$AY$89&lt;=$AS$89</formula>
    </cfRule>
  </conditionalFormatting>
  <conditionalFormatting sqref="CL90:CQ90">
    <cfRule type="expression" dxfId="202" priority="33" stopIfTrue="1">
      <formula>$CM$89&lt;=$CG$89</formula>
    </cfRule>
  </conditionalFormatting>
  <conditionalFormatting sqref="DZ90:EE90">
    <cfRule type="expression" dxfId="201" priority="32" stopIfTrue="1">
      <formula>$EA$89&lt;=$DU$89</formula>
    </cfRule>
  </conditionalFormatting>
  <conditionalFormatting sqref="P91:P97">
    <cfRule type="expression" dxfId="200" priority="31" stopIfTrue="1">
      <formula>$K$89&lt;=$E$89</formula>
    </cfRule>
  </conditionalFormatting>
  <conditionalFormatting sqref="BD91:BD97">
    <cfRule type="expression" dxfId="199" priority="30" stopIfTrue="1">
      <formula>$AY$89&lt;=$AS$89</formula>
    </cfRule>
  </conditionalFormatting>
  <conditionalFormatting sqref="CR91:CR97">
    <cfRule type="expression" dxfId="198" priority="29" stopIfTrue="1">
      <formula>$CM$89&lt;=$CG$89</formula>
    </cfRule>
  </conditionalFormatting>
  <conditionalFormatting sqref="EF91:EF97">
    <cfRule type="expression" dxfId="197" priority="28" stopIfTrue="1">
      <formula>$EA$89&lt;=$DU$89</formula>
    </cfRule>
  </conditionalFormatting>
  <conditionalFormatting sqref="DW16:DW22">
    <cfRule type="expression" dxfId="196" priority="199" stopIfTrue="1">
      <formula>$EU$1&lt;&gt;3</formula>
    </cfRule>
    <cfRule type="expression" dxfId="195" priority="200" stopIfTrue="1">
      <formula>$DZ$14&lt;=$EF$14</formula>
    </cfRule>
  </conditionalFormatting>
  <conditionalFormatting sqref="DX15:EC15">
    <cfRule type="expression" dxfId="194" priority="201" stopIfTrue="1">
      <formula>$EU$1&lt;&gt;3</formula>
    </cfRule>
    <cfRule type="expression" dxfId="193" priority="202" stopIfTrue="1">
      <formula>$DZ$14&lt;=$EF$14</formula>
    </cfRule>
  </conditionalFormatting>
  <conditionalFormatting sqref="EE15:EK15">
    <cfRule type="expression" dxfId="192" priority="203" stopIfTrue="1">
      <formula>$EU$1&lt;&gt;3</formula>
    </cfRule>
    <cfRule type="expression" dxfId="191" priority="204" stopIfTrue="1">
      <formula>$EF$14&lt;=$DZ$14</formula>
    </cfRule>
  </conditionalFormatting>
  <conditionalFormatting sqref="EL16:EL22">
    <cfRule type="expression" dxfId="190" priority="205" stopIfTrue="1">
      <formula>$EU$1&lt;&gt;3</formula>
    </cfRule>
    <cfRule type="expression" dxfId="189" priority="206" stopIfTrue="1">
      <formula>$EF$14&lt;=$DZ$14</formula>
    </cfRule>
  </conditionalFormatting>
  <conditionalFormatting sqref="ED13:ED15">
    <cfRule type="expression" dxfId="188" priority="207" stopIfTrue="1">
      <formula>$EU$1&lt;&gt;3</formula>
    </cfRule>
    <cfRule type="expression" dxfId="187" priority="208" stopIfTrue="1">
      <formula>$DZ$14=$EF$14</formula>
    </cfRule>
    <cfRule type="expression" dxfId="186" priority="209" stopIfTrue="1">
      <formula>$DZ$14&lt;$EF$14</formula>
    </cfRule>
  </conditionalFormatting>
  <conditionalFormatting sqref="DS23:EP23 ED16:EE17 DS9:EF9">
    <cfRule type="expression" dxfId="185" priority="210" stopIfTrue="1">
      <formula>$EU$1&lt;&gt;3</formula>
    </cfRule>
  </conditionalFormatting>
  <conditionalFormatting sqref="DS58:DS64">
    <cfRule type="expression" dxfId="184" priority="27" stopIfTrue="1">
      <formula>$DR$56&lt;=$DX$56</formula>
    </cfRule>
  </conditionalFormatting>
  <conditionalFormatting sqref="EE58:EE64">
    <cfRule type="expression" dxfId="183" priority="26" stopIfTrue="1">
      <formula>$ED$56&lt;=$EJ$56</formula>
    </cfRule>
  </conditionalFormatting>
  <conditionalFormatting sqref="DZ58:DZ64">
    <cfRule type="expression" dxfId="182" priority="25" stopIfTrue="1">
      <formula>$DX$56&lt;=$DR$56</formula>
    </cfRule>
  </conditionalFormatting>
  <conditionalFormatting sqref="EL58:EL64">
    <cfRule type="expression" dxfId="181" priority="24" stopIfTrue="1">
      <formula>$EJ$56&lt;=$ED$56</formula>
    </cfRule>
  </conditionalFormatting>
  <conditionalFormatting sqref="DM48:DM64">
    <cfRule type="expression" dxfId="180" priority="23" stopIfTrue="1">
      <formula>$DM$46&lt;=$DS$46</formula>
    </cfRule>
  </conditionalFormatting>
  <conditionalFormatting sqref="ER48:ER64">
    <cfRule type="expression" dxfId="179" priority="22" stopIfTrue="1">
      <formula>$EO$46&lt;=$EI$46</formula>
    </cfRule>
  </conditionalFormatting>
  <conditionalFormatting sqref="DW48:DW57">
    <cfRule type="expression" dxfId="178" priority="20" stopIfTrue="1">
      <formula>$DX$56=$DR$56</formula>
    </cfRule>
    <cfRule type="expression" dxfId="177" priority="21" stopIfTrue="1">
      <formula>$DX$56&lt;$DR$56</formula>
    </cfRule>
  </conditionalFormatting>
  <conditionalFormatting sqref="EH48:EH57">
    <cfRule type="expression" dxfId="176" priority="18" stopIfTrue="1">
      <formula>$ED$56=$EJ$56</formula>
    </cfRule>
    <cfRule type="expression" dxfId="175" priority="19" stopIfTrue="1">
      <formula>$ED$56&lt;$EJ$56</formula>
    </cfRule>
  </conditionalFormatting>
  <conditionalFormatting sqref="DT57:DV57">
    <cfRule type="expression" dxfId="174" priority="17" stopIfTrue="1">
      <formula>$DR$56&lt;=$DX$56</formula>
    </cfRule>
  </conditionalFormatting>
  <conditionalFormatting sqref="DN47:DP47">
    <cfRule type="expression" dxfId="173" priority="16" stopIfTrue="1">
      <formula>$DM$46&lt;=$DS$46</formula>
    </cfRule>
  </conditionalFormatting>
  <conditionalFormatting sqref="EO47:EQ47">
    <cfRule type="expression" dxfId="172" priority="15" stopIfTrue="1">
      <formula>$EO$46&lt;=$EI$46</formula>
    </cfRule>
  </conditionalFormatting>
  <conditionalFormatting sqref="EI57:EK57">
    <cfRule type="expression" dxfId="171" priority="14" stopIfTrue="1">
      <formula>$EJ$56&lt;=$ED$56</formula>
    </cfRule>
  </conditionalFormatting>
  <conditionalFormatting sqref="DX57:DY57">
    <cfRule type="expression" dxfId="170" priority="13" stopIfTrue="1">
      <formula>$DX$56&lt;=$DR$56</formula>
    </cfRule>
  </conditionalFormatting>
  <conditionalFormatting sqref="EF57:EG57">
    <cfRule type="expression" dxfId="169" priority="12" stopIfTrue="1">
      <formula>$ED$56&lt;=$EJ$56</formula>
    </cfRule>
  </conditionalFormatting>
  <conditionalFormatting sqref="DR47:DV47">
    <cfRule type="expression" dxfId="168" priority="11" stopIfTrue="1">
      <formula>$DS$46&lt;=$DM$46</formula>
    </cfRule>
  </conditionalFormatting>
  <conditionalFormatting sqref="EI47:EM47">
    <cfRule type="expression" dxfId="167" priority="10" stopIfTrue="1">
      <formula>$EI$46&lt;=$EO$46</formula>
    </cfRule>
  </conditionalFormatting>
  <conditionalFormatting sqref="DQ38:DQ47">
    <cfRule type="expression" dxfId="166" priority="8" stopIfTrue="1">
      <formula>$DM$46=$DS$46</formula>
    </cfRule>
    <cfRule type="expression" dxfId="165" priority="9" stopIfTrue="1">
      <formula>$DM$46&lt;$DS$46</formula>
    </cfRule>
  </conditionalFormatting>
  <conditionalFormatting sqref="EN38:EN47">
    <cfRule type="expression" dxfId="164" priority="6" stopIfTrue="1">
      <formula>$EO$46=$EI$46</formula>
    </cfRule>
    <cfRule type="expression" dxfId="163" priority="7" stopIfTrue="1">
      <formula>$EO$46&lt;$EI$46</formula>
    </cfRule>
  </conditionalFormatting>
  <conditionalFormatting sqref="CA15:DJ15">
    <cfRule type="expression" dxfId="162" priority="5">
      <formula>$CB$14&lt;=$BV$14</formula>
    </cfRule>
  </conditionalFormatting>
  <conditionalFormatting sqref="DK16:DK27">
    <cfRule type="expression" dxfId="161" priority="3">
      <formula>$DL$26&lt;$DF$26</formula>
    </cfRule>
    <cfRule type="expression" dxfId="160" priority="4">
      <formula>$DF$26=$DL$26</formula>
    </cfRule>
  </conditionalFormatting>
  <conditionalFormatting sqref="DL27:EB27">
    <cfRule type="expression" dxfId="159" priority="2">
      <formula>$DL$26&lt;=$DF$26</formula>
    </cfRule>
  </conditionalFormatting>
  <conditionalFormatting sqref="CS27:DJ27">
    <cfRule type="expression" dxfId="158" priority="1">
      <formula>$DF$26&lt;=$DL$26</formula>
    </cfRule>
  </conditionalFormatting>
  <dataValidations count="1">
    <dataValidation type="list" allowBlank="1" showInputMessage="1" showErrorMessage="1" errorTitle="３を入力！" error="「３」以外は入力できません。" promptTitle="第3代表決定戦" prompt="シードなどの関係で第3代表を決めるときはこのセルに「３」と入力して下さい。" sqref="EU1" xr:uid="{00000000-0002-0000-0300-000000000000}">
      <formula1>"3"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6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FC92"/>
  <sheetViews>
    <sheetView showGridLines="0" view="pageBreakPreview" topLeftCell="A34" zoomScale="70" zoomScaleNormal="85" zoomScaleSheetLayoutView="70" workbookViewId="0">
      <selection activeCell="DX36" sqref="DX36"/>
    </sheetView>
  </sheetViews>
  <sheetFormatPr defaultColWidth="9" defaultRowHeight="13.5"/>
  <cols>
    <col min="1" max="1" width="10" style="287" bestFit="1" customWidth="1"/>
    <col min="2" max="149" width="1" style="287" customWidth="1"/>
    <col min="150" max="150" width="3.375" style="131" bestFit="1" customWidth="1"/>
    <col min="151" max="151" width="9" style="287"/>
    <col min="152" max="152" width="6.375" style="185" bestFit="1" customWidth="1"/>
    <col min="153" max="159" width="3" style="287" bestFit="1" customWidth="1"/>
    <col min="160" max="16384" width="9" style="287"/>
  </cols>
  <sheetData>
    <row r="1" spans="1:159" ht="24.75" thickBot="1">
      <c r="B1" s="321" t="str">
        <f ca="1">"令和"&amp;IF(YEAR(NOW())=2019,"元",YEAR(NOW())-2018)&amp;"年度 第"&amp;YEAR(NOW())-1999&amp;"回 加賀地区中学校サッカー大会 《 北加賀ブロック 》"</f>
        <v>令和3年度 第22回 加賀地区中学校サッカー大会 《 北加賀ブロック 》</v>
      </c>
      <c r="BC1" s="128"/>
      <c r="CE1" s="130"/>
      <c r="CK1" s="130"/>
      <c r="CL1" s="130"/>
      <c r="CM1" s="130"/>
      <c r="CN1" s="130"/>
      <c r="ET1" s="127"/>
    </row>
    <row r="2" spans="1:159">
      <c r="BC2" s="128"/>
      <c r="BJ2" s="129"/>
      <c r="BK2" s="129"/>
      <c r="BL2" s="129"/>
      <c r="CE2" s="130"/>
      <c r="CK2" s="130"/>
      <c r="CL2" s="130"/>
      <c r="CM2" s="130"/>
      <c r="CN2" s="130"/>
    </row>
    <row r="3" spans="1:159" ht="18.75" customHeight="1">
      <c r="A3" s="132" t="str">
        <f>IF(BV13=CB13,"",IF(BV13&gt;CB13,AI15,DO15))</f>
        <v/>
      </c>
      <c r="D3" s="513" t="s">
        <v>12</v>
      </c>
      <c r="E3" s="622"/>
      <c r="F3" s="622"/>
      <c r="G3" s="622"/>
      <c r="H3" s="622"/>
      <c r="I3" s="622"/>
      <c r="J3" s="622"/>
      <c r="K3" s="133"/>
      <c r="L3" s="625" t="str">
        <f>IF(A3="","",IF(VLOOKUP(A3,予選学校名!$C$3:$F$32,3,FALSE)="",IF(VLOOKUP(A3,予選学校名!$C$3:$F$32,4,FALSE)="","",VLOOKUP(A3,予選学校名!$C$3:$F$32,4,FALSE)),VLOOKUP(A3,予選学校名!$C$3:$F$32,3,FALSE)&amp;"立")&amp;A3&amp;"中学校("&amp;VLOOKUP(A3,予選学校名!$C$3:$F$32,2,FALSE)&amp;")")</f>
        <v/>
      </c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88"/>
      <c r="BF3" s="88"/>
      <c r="BG3" s="513" t="s">
        <v>52</v>
      </c>
      <c r="BH3" s="622"/>
      <c r="BI3" s="622"/>
      <c r="BJ3" s="622"/>
      <c r="BK3" s="622"/>
      <c r="BL3" s="622"/>
      <c r="BM3" s="622"/>
      <c r="BN3" s="622"/>
      <c r="BO3" s="622"/>
      <c r="BP3" s="133"/>
      <c r="BQ3" s="625" t="str">
        <f>IF(A7="","",IF(VLOOKUP(A7,予選学校名!$C$3:$F$32,3,FALSE)="",IF(VLOOKUP(A7,予選学校名!$C$3:$F$32,4,FALSE)="","",VLOOKUP(A7,予選学校名!$C$3:$F$32,4,FALSE)),VLOOKUP(A7,予選学校名!$C$3:$F$32,3,FALSE)&amp;"立")&amp;A7&amp;"中学校("&amp;VLOOKUP(A7,予選学校名!$C$3:$F$32,2,FALSE)&amp;")")</f>
        <v/>
      </c>
      <c r="BR3" s="625"/>
      <c r="BS3" s="625"/>
      <c r="BT3" s="625"/>
      <c r="BU3" s="625"/>
      <c r="BV3" s="625"/>
      <c r="BW3" s="625"/>
      <c r="BX3" s="625"/>
      <c r="BY3" s="625"/>
      <c r="BZ3" s="625"/>
      <c r="CA3" s="625"/>
      <c r="CB3" s="625"/>
      <c r="CC3" s="625"/>
      <c r="CD3" s="625"/>
      <c r="CE3" s="625"/>
      <c r="CF3" s="625"/>
      <c r="CG3" s="625"/>
      <c r="CH3" s="625"/>
      <c r="CI3" s="625"/>
      <c r="CJ3" s="625"/>
      <c r="CK3" s="625"/>
      <c r="CL3" s="625"/>
      <c r="CM3" s="625"/>
      <c r="CN3" s="625"/>
      <c r="CO3" s="625"/>
      <c r="CP3" s="625"/>
      <c r="CQ3" s="625"/>
      <c r="CR3" s="625"/>
      <c r="CS3" s="625"/>
      <c r="CT3" s="625"/>
      <c r="CU3" s="625"/>
      <c r="CV3" s="625"/>
      <c r="CW3" s="625"/>
      <c r="CX3" s="625"/>
      <c r="CY3" s="625"/>
      <c r="CZ3" s="625"/>
      <c r="DA3" s="625"/>
      <c r="DB3" s="625"/>
      <c r="DC3" s="625"/>
      <c r="DD3" s="625"/>
      <c r="DE3" s="625"/>
      <c r="DF3" s="625"/>
      <c r="DG3" s="625"/>
      <c r="DH3" s="625"/>
      <c r="DI3" s="625"/>
      <c r="DJ3" s="308"/>
      <c r="DK3" s="308"/>
      <c r="DL3" s="135"/>
      <c r="DM3" s="136"/>
      <c r="DN3" s="136"/>
      <c r="DO3" s="298"/>
      <c r="EU3" s="186">
        <f ca="1">YEAR(NOW())</f>
        <v>2021</v>
      </c>
      <c r="EV3" s="186">
        <v>6</v>
      </c>
      <c r="EW3" s="186">
        <v>17</v>
      </c>
      <c r="EX3" s="186">
        <v>18</v>
      </c>
      <c r="EY3" s="186">
        <v>19</v>
      </c>
      <c r="EZ3" s="186">
        <v>20</v>
      </c>
      <c r="FA3" s="186">
        <v>21</v>
      </c>
      <c r="FB3" s="186">
        <v>22</v>
      </c>
      <c r="FC3" s="186">
        <v>23</v>
      </c>
    </row>
    <row r="4" spans="1:159" ht="18.75" customHeight="1">
      <c r="A4" s="132" t="str">
        <f>IF(BV13=CB13,"",IF(BV13&lt;CB13,AI15,DO15))</f>
        <v/>
      </c>
      <c r="D4" s="513" t="s">
        <v>13</v>
      </c>
      <c r="E4" s="622"/>
      <c r="F4" s="622"/>
      <c r="G4" s="622"/>
      <c r="H4" s="622"/>
      <c r="I4" s="622"/>
      <c r="J4" s="622"/>
      <c r="K4" s="133"/>
      <c r="L4" s="623" t="str">
        <f>IF(A4="","",IF(VLOOKUP(A4,予選学校名!$C$3:$F$32,3,FALSE)="",IF(VLOOKUP(A4,予選学校名!$C$3:$F$32,4,FALSE)="","",VLOOKUP(A4,予選学校名!$C$3:$F$32,4,FALSE)),VLOOKUP(A4,予選学校名!$C$3:$F$32,3,FALSE)&amp;"立")&amp;A4&amp;"中学校("&amp;VLOOKUP(A4,予選学校名!$C$3:$F$32,2,FALSE)&amp;")")</f>
        <v/>
      </c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138"/>
      <c r="BF4" s="138"/>
      <c r="BG4" s="138"/>
      <c r="BH4" s="138"/>
      <c r="BI4" s="138"/>
      <c r="BJ4" s="133"/>
      <c r="BK4" s="133"/>
      <c r="BL4" s="133"/>
      <c r="BM4" s="133"/>
      <c r="BN4" s="133"/>
      <c r="BO4" s="133"/>
      <c r="BP4" s="133"/>
      <c r="BQ4" s="625" t="str">
        <f>IF(A8="","",IF(VLOOKUP(A8,予選学校名!$C$3:$F$32,3,FALSE)="",IF(VLOOKUP(A8,予選学校名!$C$3:$F$32,4,FALSE)="","",VLOOKUP(A8,予選学校名!$C$3:$F$32,4,FALSE)),VLOOKUP(A8,予選学校名!$C$3:$F$32,3,FALSE)&amp;"立")&amp;A8&amp;"中学校("&amp;VLOOKUP(A8,予選学校名!$C$3:$F$32,2,FALSE)&amp;")")</f>
        <v/>
      </c>
      <c r="BR4" s="625"/>
      <c r="BS4" s="625"/>
      <c r="BT4" s="625"/>
      <c r="BU4" s="625"/>
      <c r="BV4" s="625"/>
      <c r="BW4" s="625"/>
      <c r="BX4" s="625"/>
      <c r="BY4" s="625"/>
      <c r="BZ4" s="625"/>
      <c r="CA4" s="625"/>
      <c r="CB4" s="625"/>
      <c r="CC4" s="625"/>
      <c r="CD4" s="625"/>
      <c r="CE4" s="625"/>
      <c r="CF4" s="625"/>
      <c r="CG4" s="625"/>
      <c r="CH4" s="625"/>
      <c r="CI4" s="625"/>
      <c r="CJ4" s="625"/>
      <c r="CK4" s="625"/>
      <c r="CL4" s="625"/>
      <c r="CM4" s="625"/>
      <c r="CN4" s="625"/>
      <c r="CO4" s="625"/>
      <c r="CP4" s="625"/>
      <c r="CQ4" s="625"/>
      <c r="CR4" s="625"/>
      <c r="CS4" s="625"/>
      <c r="CT4" s="625"/>
      <c r="CU4" s="625"/>
      <c r="CV4" s="625"/>
      <c r="CW4" s="625"/>
      <c r="CX4" s="625"/>
      <c r="CY4" s="625"/>
      <c r="CZ4" s="625"/>
      <c r="DA4" s="625"/>
      <c r="DB4" s="625"/>
      <c r="DC4" s="625"/>
      <c r="DD4" s="625"/>
      <c r="DE4" s="625"/>
      <c r="DF4" s="625"/>
      <c r="DG4" s="625"/>
      <c r="DH4" s="625"/>
      <c r="DI4" s="625"/>
      <c r="DJ4" s="308"/>
      <c r="DK4" s="308"/>
      <c r="DL4" s="135"/>
      <c r="DM4" s="136"/>
      <c r="DN4" s="136"/>
      <c r="DO4" s="298"/>
      <c r="EU4" s="186"/>
      <c r="EV4" s="186"/>
      <c r="EW4" s="186" t="str">
        <f t="shared" ref="EW4:FC4" ca="1" si="0">CHOOSE(WEEKDAY(DATE($EU$3,$EV$3,EW3)),"","○","","","","","","")</f>
        <v/>
      </c>
      <c r="EX4" s="186" t="str">
        <f t="shared" ca="1" si="0"/>
        <v/>
      </c>
      <c r="EY4" s="186" t="str">
        <f t="shared" ca="1" si="0"/>
        <v/>
      </c>
      <c r="EZ4" s="186" t="str">
        <f t="shared" ca="1" si="0"/>
        <v/>
      </c>
      <c r="FA4" s="186" t="str">
        <f t="shared" ca="1" si="0"/>
        <v>○</v>
      </c>
      <c r="FB4" s="186" t="str">
        <f t="shared" ca="1" si="0"/>
        <v/>
      </c>
      <c r="FC4" s="186" t="str">
        <f t="shared" ca="1" si="0"/>
        <v/>
      </c>
    </row>
    <row r="5" spans="1:159" ht="18.75" customHeight="1">
      <c r="A5" s="132" t="str">
        <f>IF(DX11&lt;&gt;"",DX11,IF(OR($A$3=N26,$A$3=BJ26),$DS$21,$EG$21))</f>
        <v/>
      </c>
      <c r="D5" s="513" t="s">
        <v>14</v>
      </c>
      <c r="E5" s="622"/>
      <c r="F5" s="622"/>
      <c r="G5" s="622"/>
      <c r="H5" s="622"/>
      <c r="I5" s="622"/>
      <c r="J5" s="622"/>
      <c r="K5" s="133"/>
      <c r="L5" s="623" t="str">
        <f>IF(A5="","",IF(VLOOKUP(A5,予選学校名!$C$3:$F$32,3,FALSE)="",IF(VLOOKUP(A5,予選学校名!$C$3:$F$32,4,FALSE)="","",VLOOKUP(A5,予選学校名!$C$3:$F$32,4,FALSE)),VLOOKUP(A5,予選学校名!$C$3:$F$32,3,FALSE)&amp;"立")&amp;A5&amp;"中学校("&amp;VLOOKUP(A5,予選学校名!$C$3:$F$32,2,FALSE)&amp;")")</f>
        <v/>
      </c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4"/>
      <c r="BC5" s="624"/>
      <c r="BD5" s="624"/>
      <c r="BE5" s="138"/>
      <c r="BF5" s="138"/>
      <c r="BG5" s="138"/>
      <c r="BH5" s="138"/>
      <c r="BI5" s="138"/>
      <c r="BJ5" s="133"/>
      <c r="BK5" s="133"/>
      <c r="BL5" s="133"/>
      <c r="BM5" s="133"/>
      <c r="BN5" s="133"/>
      <c r="BO5" s="133"/>
      <c r="BP5" s="133"/>
      <c r="BQ5" s="625" t="str">
        <f>IF(A9="","",IF(VLOOKUP(A9,予選学校名!$C$3:$F$32,3,FALSE)="",IF(VLOOKUP(A9,予選学校名!$C$3:$F$32,4,FALSE)="","",VLOOKUP(A9,予選学校名!$C$3:$F$32,4,FALSE)),VLOOKUP(A9,予選学校名!$C$3:$F$32,3,FALSE)&amp;"立")&amp;A9&amp;"中学校("&amp;VLOOKUP(A9,予選学校名!$C$3:$F$32,2,FALSE)&amp;")")</f>
        <v/>
      </c>
      <c r="BR5" s="625"/>
      <c r="BS5" s="625"/>
      <c r="BT5" s="625"/>
      <c r="BU5" s="625"/>
      <c r="BV5" s="625"/>
      <c r="BW5" s="625"/>
      <c r="BX5" s="625"/>
      <c r="BY5" s="625"/>
      <c r="BZ5" s="625"/>
      <c r="CA5" s="625"/>
      <c r="CB5" s="625"/>
      <c r="CC5" s="625"/>
      <c r="CD5" s="625"/>
      <c r="CE5" s="625"/>
      <c r="CF5" s="625"/>
      <c r="CG5" s="625"/>
      <c r="CH5" s="625"/>
      <c r="CI5" s="625"/>
      <c r="CJ5" s="625"/>
      <c r="CK5" s="625"/>
      <c r="CL5" s="625"/>
      <c r="CM5" s="625"/>
      <c r="CN5" s="625"/>
      <c r="CO5" s="625"/>
      <c r="CP5" s="625"/>
      <c r="CQ5" s="625"/>
      <c r="CR5" s="625"/>
      <c r="CS5" s="625"/>
      <c r="CT5" s="625"/>
      <c r="CU5" s="625"/>
      <c r="CV5" s="625"/>
      <c r="CW5" s="625"/>
      <c r="CX5" s="625"/>
      <c r="CY5" s="625"/>
      <c r="CZ5" s="625"/>
      <c r="DA5" s="625"/>
      <c r="DB5" s="625"/>
      <c r="DC5" s="625"/>
      <c r="DD5" s="625"/>
      <c r="DE5" s="625"/>
      <c r="DF5" s="625"/>
      <c r="DG5" s="625"/>
      <c r="DH5" s="625"/>
      <c r="DI5" s="625"/>
      <c r="DJ5" s="308"/>
      <c r="DK5" s="308"/>
      <c r="DL5" s="135"/>
      <c r="DM5" s="136"/>
      <c r="DN5" s="136"/>
      <c r="DO5" s="298"/>
    </row>
    <row r="6" spans="1:159" s="139" customFormat="1" ht="18.75" customHeight="1">
      <c r="A6" s="132" t="str">
        <f>IF(DX11&lt;&gt;"",IF(DX11=DS21,EG21,DS21),IF(OR($A$3=N26,$A$3=BJ26),$EG$21,$DS$21))</f>
        <v/>
      </c>
      <c r="D6" s="133"/>
      <c r="E6" s="140"/>
      <c r="F6" s="140"/>
      <c r="G6" s="140"/>
      <c r="H6" s="140"/>
      <c r="I6" s="140"/>
      <c r="J6" s="140"/>
      <c r="K6" s="140"/>
      <c r="L6" s="623" t="str">
        <f>IF(A6="","",IF(VLOOKUP(A6,予選学校名!$C$3:$F$32,3,FALSE)="",IF(VLOOKUP(A6,予選学校名!$C$3:$F$32,4,FALSE)="","",VLOOKUP(A6,予選学校名!$C$3:$F$32,4,FALSE)),VLOOKUP(A6,予選学校名!$C$3:$F$32,3,FALSE)&amp;"立")&amp;A6&amp;"中学校("&amp;VLOOKUP(A6,予選学校名!$C$3:$F$32,2,FALSE)&amp;")")</f>
        <v/>
      </c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23"/>
      <c r="AX6" s="623"/>
      <c r="AY6" s="623"/>
      <c r="AZ6" s="623"/>
      <c r="BA6" s="623"/>
      <c r="BB6" s="623"/>
      <c r="BC6" s="623"/>
      <c r="BD6" s="623"/>
      <c r="BE6" s="138"/>
      <c r="BF6" s="138"/>
      <c r="BG6" s="138"/>
      <c r="BH6" s="138"/>
      <c r="BI6" s="138"/>
      <c r="BJ6" s="140"/>
      <c r="BK6" s="140"/>
      <c r="BL6" s="140"/>
      <c r="BM6" s="140"/>
      <c r="BN6" s="140"/>
      <c r="BO6" s="140"/>
      <c r="BP6" s="140"/>
      <c r="BQ6" s="625" t="str">
        <f>IF(A10="","",IF(VLOOKUP(A10,予選学校名!$C$3:$F$32,3,FALSE)="",IF(VLOOKUP(A10,予選学校名!$C$3:$F$32,4,FALSE)="","",VLOOKUP(A10,予選学校名!$C$3:$F$32,4,FALSE)),VLOOKUP(A10,予選学校名!$C$3:$F$32,3,FALSE)&amp;"立")&amp;A10&amp;"中学校("&amp;VLOOKUP(A10,予選学校名!$C$3:$F$32,2,FALSE)&amp;")")</f>
        <v/>
      </c>
      <c r="BR6" s="625"/>
      <c r="BS6" s="625"/>
      <c r="BT6" s="625"/>
      <c r="BU6" s="625"/>
      <c r="BV6" s="625"/>
      <c r="BW6" s="625"/>
      <c r="BX6" s="625"/>
      <c r="BY6" s="625"/>
      <c r="BZ6" s="625"/>
      <c r="CA6" s="625"/>
      <c r="CB6" s="625"/>
      <c r="CC6" s="625"/>
      <c r="CD6" s="625"/>
      <c r="CE6" s="625"/>
      <c r="CF6" s="625"/>
      <c r="CG6" s="625"/>
      <c r="CH6" s="625"/>
      <c r="CI6" s="625"/>
      <c r="CJ6" s="625"/>
      <c r="CK6" s="625"/>
      <c r="CL6" s="625"/>
      <c r="CM6" s="625"/>
      <c r="CN6" s="625"/>
      <c r="CO6" s="625"/>
      <c r="CP6" s="625"/>
      <c r="CQ6" s="625"/>
      <c r="CR6" s="625"/>
      <c r="CS6" s="625"/>
      <c r="CT6" s="625"/>
      <c r="CU6" s="625"/>
      <c r="CV6" s="625"/>
      <c r="CW6" s="625"/>
      <c r="CX6" s="625"/>
      <c r="CY6" s="625"/>
      <c r="CZ6" s="625"/>
      <c r="DA6" s="625"/>
      <c r="DB6" s="625"/>
      <c r="DC6" s="625"/>
      <c r="DD6" s="625"/>
      <c r="DE6" s="625"/>
      <c r="DF6" s="625"/>
      <c r="DG6" s="625"/>
      <c r="DH6" s="625"/>
      <c r="DI6" s="625"/>
      <c r="DJ6" s="308"/>
      <c r="DK6" s="308"/>
      <c r="DL6" s="135"/>
      <c r="DM6" s="136"/>
      <c r="DN6" s="136"/>
      <c r="DO6" s="276"/>
      <c r="ET6" s="141"/>
      <c r="EV6" s="187"/>
    </row>
    <row r="7" spans="1:159" s="139" customFormat="1" ht="13.5" customHeight="1">
      <c r="A7" s="132" t="str">
        <f>J69</f>
        <v/>
      </c>
      <c r="D7" s="287"/>
      <c r="BE7" s="276"/>
      <c r="BF7" s="276"/>
      <c r="BG7" s="276"/>
      <c r="BH7" s="276"/>
      <c r="BI7" s="276"/>
      <c r="ET7" s="141"/>
      <c r="EV7" s="187"/>
    </row>
    <row r="8" spans="1:159" s="139" customFormat="1" ht="13.5" customHeight="1">
      <c r="A8" s="132" t="str">
        <f>AX69</f>
        <v/>
      </c>
      <c r="D8" s="287"/>
      <c r="BE8" s="276"/>
      <c r="BF8" s="276"/>
      <c r="BG8" s="276"/>
      <c r="BH8" s="276"/>
      <c r="BI8" s="276"/>
      <c r="ET8" s="141"/>
      <c r="EV8" s="187"/>
    </row>
    <row r="9" spans="1:159" s="139" customFormat="1" ht="13.5" customHeight="1">
      <c r="A9" s="132" t="str">
        <f>CL69</f>
        <v/>
      </c>
      <c r="D9" s="287"/>
      <c r="AX9" s="522" t="s">
        <v>164</v>
      </c>
      <c r="AY9" s="522"/>
      <c r="AZ9" s="522"/>
      <c r="BA9" s="522"/>
      <c r="BB9" s="522"/>
      <c r="BC9" s="522"/>
      <c r="BD9" s="522"/>
      <c r="BE9" s="522"/>
      <c r="BF9" s="626" t="str">
        <f>IF(L3="","",L3)</f>
        <v/>
      </c>
      <c r="BG9" s="626"/>
      <c r="BH9" s="626"/>
      <c r="BI9" s="626"/>
      <c r="BJ9" s="626"/>
      <c r="BK9" s="626"/>
      <c r="BL9" s="626"/>
      <c r="BM9" s="626"/>
      <c r="BN9" s="626"/>
      <c r="BO9" s="626"/>
      <c r="BP9" s="626"/>
      <c r="BQ9" s="626"/>
      <c r="BR9" s="626"/>
      <c r="BS9" s="626"/>
      <c r="BT9" s="626"/>
      <c r="BU9" s="626"/>
      <c r="BV9" s="626"/>
      <c r="BW9" s="626"/>
      <c r="BX9" s="626"/>
      <c r="BY9" s="626"/>
      <c r="BZ9" s="626"/>
      <c r="CA9" s="626"/>
      <c r="CB9" s="626"/>
      <c r="CC9" s="626"/>
      <c r="CD9" s="626"/>
      <c r="CE9" s="626"/>
      <c r="CF9" s="626"/>
      <c r="CG9" s="626"/>
      <c r="CH9" s="626"/>
      <c r="CI9" s="626"/>
      <c r="CJ9" s="626"/>
      <c r="CK9" s="626"/>
      <c r="CL9" s="626"/>
      <c r="CM9" s="626"/>
      <c r="CN9" s="626"/>
      <c r="CO9" s="626"/>
      <c r="CP9" s="626"/>
      <c r="CQ9" s="626"/>
      <c r="CR9" s="626"/>
      <c r="CS9" s="626"/>
      <c r="CT9" s="626"/>
      <c r="CU9" s="626"/>
      <c r="DS9" s="414" t="s">
        <v>74</v>
      </c>
      <c r="DT9" s="414"/>
      <c r="DU9" s="414"/>
      <c r="DV9" s="414"/>
      <c r="DW9" s="414"/>
      <c r="DX9" s="414"/>
      <c r="DY9" s="414"/>
      <c r="DZ9" s="414"/>
      <c r="EA9" s="414"/>
      <c r="EB9" s="414"/>
      <c r="EC9" s="414"/>
      <c r="ED9" s="414"/>
      <c r="EE9" s="414"/>
      <c r="EF9" s="414"/>
      <c r="ET9" s="141"/>
      <c r="EV9" s="187"/>
    </row>
    <row r="10" spans="1:159" s="139" customFormat="1" ht="13.5" customHeight="1">
      <c r="A10" s="132" t="str">
        <f>DZ69</f>
        <v/>
      </c>
      <c r="D10" s="287"/>
      <c r="AX10" s="522"/>
      <c r="AY10" s="522"/>
      <c r="AZ10" s="522"/>
      <c r="BA10" s="522"/>
      <c r="BB10" s="522"/>
      <c r="BC10" s="522"/>
      <c r="BD10" s="522"/>
      <c r="BE10" s="522"/>
      <c r="BF10" s="627"/>
      <c r="BG10" s="627"/>
      <c r="BH10" s="627"/>
      <c r="BI10" s="627"/>
      <c r="BJ10" s="627"/>
      <c r="BK10" s="627"/>
      <c r="BL10" s="627"/>
      <c r="BM10" s="627"/>
      <c r="BN10" s="627"/>
      <c r="BO10" s="627"/>
      <c r="BP10" s="627"/>
      <c r="BQ10" s="627"/>
      <c r="BR10" s="627"/>
      <c r="BS10" s="627"/>
      <c r="BT10" s="627"/>
      <c r="BU10" s="627"/>
      <c r="BV10" s="627"/>
      <c r="BW10" s="627"/>
      <c r="BX10" s="627"/>
      <c r="BY10" s="627"/>
      <c r="BZ10" s="627"/>
      <c r="CA10" s="627"/>
      <c r="CB10" s="627"/>
      <c r="CC10" s="627"/>
      <c r="CD10" s="627"/>
      <c r="CE10" s="627"/>
      <c r="CF10" s="627"/>
      <c r="CG10" s="627"/>
      <c r="CH10" s="627"/>
      <c r="CI10" s="627"/>
      <c r="CJ10" s="627"/>
      <c r="CK10" s="627"/>
      <c r="CL10" s="627"/>
      <c r="CM10" s="627"/>
      <c r="CN10" s="627"/>
      <c r="CO10" s="627"/>
      <c r="CP10" s="627"/>
      <c r="CQ10" s="627"/>
      <c r="CR10" s="627"/>
      <c r="CS10" s="627"/>
      <c r="CT10" s="627"/>
      <c r="CU10" s="627"/>
      <c r="ET10" s="141"/>
      <c r="EV10" s="188" t="s">
        <v>167</v>
      </c>
    </row>
    <row r="11" spans="1:159" s="276" customFormat="1" ht="13.5" customHeight="1">
      <c r="A11" s="301"/>
      <c r="D11" s="298"/>
      <c r="BZ11" s="511"/>
      <c r="DX11" s="414" t="str">
        <f>IF(DZ13=EF13,"",IF(DZ13&gt;EF13,DS21,EG21))</f>
        <v/>
      </c>
      <c r="DY11" s="414"/>
      <c r="DZ11" s="414"/>
      <c r="EA11" s="414"/>
      <c r="EB11" s="414"/>
      <c r="EC11" s="414"/>
      <c r="ED11" s="414"/>
      <c r="EE11" s="414"/>
      <c r="EF11" s="414"/>
      <c r="EG11" s="414"/>
      <c r="EH11" s="414"/>
      <c r="EI11" s="414"/>
      <c r="EJ11" s="414"/>
      <c r="EK11" s="414"/>
      <c r="ET11" s="278"/>
      <c r="EV11" s="189"/>
    </row>
    <row r="12" spans="1:159" s="276" customFormat="1" ht="13.5" customHeight="1">
      <c r="A12" s="301"/>
      <c r="D12" s="298"/>
      <c r="BV12" s="496" t="str">
        <f>IF(BV15="","",SUM(BV15:BY20))</f>
        <v/>
      </c>
      <c r="BW12" s="496"/>
      <c r="BX12" s="496"/>
      <c r="BY12" s="496"/>
      <c r="BZ12" s="511"/>
      <c r="CB12" s="497" t="str">
        <f>IF(CB15="","",SUM(CB15:CE20))</f>
        <v/>
      </c>
      <c r="CC12" s="497"/>
      <c r="CD12" s="497"/>
      <c r="CE12" s="497"/>
      <c r="DQ12" s="144"/>
      <c r="DR12" s="144"/>
      <c r="DS12" s="144"/>
      <c r="DT12" s="144"/>
      <c r="DU12" s="144"/>
      <c r="DV12" s="144"/>
      <c r="DW12" s="144"/>
      <c r="DX12" s="144"/>
      <c r="DY12" s="144"/>
      <c r="DZ12" s="496" t="str">
        <f>IF(DZ15="","",SUM(DZ15:EC18))</f>
        <v/>
      </c>
      <c r="EA12" s="496"/>
      <c r="EB12" s="496"/>
      <c r="EC12" s="496"/>
      <c r="ED12" s="520"/>
      <c r="EE12" s="144"/>
      <c r="EF12" s="497" t="str">
        <f>IF(EF15="","",SUM(EF15:EI18))</f>
        <v/>
      </c>
      <c r="EG12" s="497"/>
      <c r="EH12" s="497"/>
      <c r="EI12" s="497"/>
      <c r="EJ12" s="144"/>
      <c r="EK12" s="144"/>
      <c r="EL12" s="144"/>
      <c r="EM12" s="144"/>
      <c r="EN12" s="144"/>
      <c r="EO12" s="144"/>
      <c r="EP12" s="144"/>
      <c r="EQ12" s="144"/>
      <c r="ET12" s="278"/>
      <c r="EV12" s="189"/>
    </row>
    <row r="13" spans="1:159" s="144" customFormat="1" ht="13.5" hidden="1" customHeight="1">
      <c r="A13" s="145"/>
      <c r="D13" s="146"/>
      <c r="BV13" s="519">
        <f>SUM(BV15:BY21)</f>
        <v>0</v>
      </c>
      <c r="BW13" s="519"/>
      <c r="BX13" s="519"/>
      <c r="BY13" s="519"/>
      <c r="BZ13" s="511"/>
      <c r="CB13" s="512">
        <f>SUM(CB15:CE21)</f>
        <v>0</v>
      </c>
      <c r="CC13" s="512"/>
      <c r="CD13" s="512"/>
      <c r="CE13" s="512"/>
      <c r="DQ13" s="276"/>
      <c r="DR13" s="276"/>
      <c r="DS13" s="276"/>
      <c r="DT13" s="276"/>
      <c r="DU13" s="276"/>
      <c r="DV13" s="276"/>
      <c r="DW13" s="276"/>
      <c r="DX13" s="276"/>
      <c r="DY13" s="276"/>
      <c r="DZ13" s="519">
        <f>SUM(DZ15:EC19)</f>
        <v>0</v>
      </c>
      <c r="EA13" s="519"/>
      <c r="EB13" s="519"/>
      <c r="EC13" s="519"/>
      <c r="ED13" s="520"/>
      <c r="EE13" s="276"/>
      <c r="EF13" s="512">
        <f>SUM(EF15:EI19)</f>
        <v>0</v>
      </c>
      <c r="EG13" s="512"/>
      <c r="EH13" s="512"/>
      <c r="EI13" s="512"/>
      <c r="EJ13" s="276"/>
      <c r="EK13" s="276"/>
      <c r="EL13" s="276"/>
      <c r="EM13" s="276"/>
      <c r="EN13" s="276"/>
      <c r="EO13" s="276"/>
      <c r="EP13" s="276"/>
      <c r="EQ13" s="276"/>
      <c r="ET13" s="274"/>
      <c r="EV13" s="190"/>
    </row>
    <row r="14" spans="1:159" s="276" customFormat="1" ht="3.75" customHeight="1" thickBot="1">
      <c r="A14" s="301"/>
      <c r="D14" s="298"/>
      <c r="AN14" s="507"/>
      <c r="AO14" s="507"/>
      <c r="AP14" s="507"/>
      <c r="AQ14" s="507"/>
      <c r="AR14" s="507"/>
      <c r="AS14" s="507"/>
      <c r="AT14" s="507"/>
      <c r="AU14" s="507"/>
      <c r="AV14" s="507"/>
      <c r="AW14" s="507"/>
      <c r="AX14" s="507"/>
      <c r="AY14" s="507"/>
      <c r="AZ14" s="507"/>
      <c r="BA14" s="507"/>
      <c r="BB14" s="507"/>
      <c r="BC14" s="507"/>
      <c r="BD14" s="507"/>
      <c r="BE14" s="507"/>
      <c r="BF14" s="507"/>
      <c r="BG14" s="507"/>
      <c r="BH14" s="507"/>
      <c r="BI14" s="507"/>
      <c r="BJ14" s="507"/>
      <c r="BK14" s="507"/>
      <c r="BL14" s="507"/>
      <c r="BM14" s="507"/>
      <c r="BN14" s="507"/>
      <c r="BO14" s="507"/>
      <c r="BP14" s="507"/>
      <c r="BQ14" s="507"/>
      <c r="BR14" s="507"/>
      <c r="BS14" s="507"/>
      <c r="BT14" s="507"/>
      <c r="BU14" s="507"/>
      <c r="BV14" s="507"/>
      <c r="BW14" s="507"/>
      <c r="BX14" s="507"/>
      <c r="BY14" s="507"/>
      <c r="BZ14" s="507"/>
      <c r="CA14" s="620"/>
      <c r="CB14" s="621"/>
      <c r="CC14" s="621"/>
      <c r="CD14" s="621"/>
      <c r="CE14" s="621"/>
      <c r="CF14" s="621"/>
      <c r="CG14" s="621"/>
      <c r="CH14" s="621"/>
      <c r="CI14" s="621"/>
      <c r="CJ14" s="621"/>
      <c r="CK14" s="621"/>
      <c r="CL14" s="621"/>
      <c r="CM14" s="621"/>
      <c r="CN14" s="621"/>
      <c r="CO14" s="621"/>
      <c r="CP14" s="621"/>
      <c r="CQ14" s="621"/>
      <c r="CR14" s="621"/>
      <c r="CS14" s="621"/>
      <c r="CT14" s="621"/>
      <c r="CU14" s="621"/>
      <c r="CV14" s="621"/>
      <c r="CW14" s="621"/>
      <c r="CX14" s="621"/>
      <c r="CY14" s="621"/>
      <c r="CZ14" s="621"/>
      <c r="DA14" s="621"/>
      <c r="DB14" s="621"/>
      <c r="DC14" s="621"/>
      <c r="DD14" s="621"/>
      <c r="DE14" s="621"/>
      <c r="DF14" s="621"/>
      <c r="DG14" s="621"/>
      <c r="DH14" s="621"/>
      <c r="DI14" s="621"/>
      <c r="DJ14" s="621"/>
      <c r="DK14" s="64"/>
      <c r="DL14" s="64"/>
      <c r="DM14" s="64"/>
      <c r="DX14" s="507"/>
      <c r="DY14" s="507"/>
      <c r="DZ14" s="507"/>
      <c r="EA14" s="507"/>
      <c r="EB14" s="507"/>
      <c r="EC14" s="507"/>
      <c r="ED14" s="521"/>
      <c r="EE14" s="507"/>
      <c r="EF14" s="507"/>
      <c r="EG14" s="507"/>
      <c r="EH14" s="507"/>
      <c r="EI14" s="507"/>
      <c r="EJ14" s="507"/>
      <c r="EK14" s="507"/>
      <c r="ET14" s="278"/>
      <c r="EV14" s="189"/>
    </row>
    <row r="15" spans="1:159" s="276" customFormat="1" ht="13.5" customHeight="1" thickTop="1">
      <c r="A15" s="301"/>
      <c r="D15" s="298"/>
      <c r="AI15" s="525" t="str">
        <f>IF(AI24=AO24,"",IF(AI24&gt;AO24,N26,BJ26))</f>
        <v/>
      </c>
      <c r="AJ15" s="525"/>
      <c r="AK15" s="525"/>
      <c r="AL15" s="525"/>
      <c r="AM15" s="511"/>
      <c r="BV15" s="617"/>
      <c r="BW15" s="617"/>
      <c r="BX15" s="617"/>
      <c r="BY15" s="617"/>
      <c r="BZ15" s="527"/>
      <c r="CA15" s="527"/>
      <c r="CB15" s="618"/>
      <c r="CC15" s="618"/>
      <c r="CD15" s="618"/>
      <c r="CE15" s="618"/>
      <c r="DK15" s="292"/>
      <c r="DN15" s="414"/>
      <c r="DO15" s="502" t="str">
        <f>IF(DI24=DO24,"",IF(DI24&gt;DO24,CN26,ED26))</f>
        <v/>
      </c>
      <c r="DP15" s="502"/>
      <c r="DW15" s="511"/>
      <c r="DZ15" s="496"/>
      <c r="EA15" s="496"/>
      <c r="EB15" s="496"/>
      <c r="EC15" s="496"/>
      <c r="ED15" s="499"/>
      <c r="EE15" s="499"/>
      <c r="EF15" s="497"/>
      <c r="EG15" s="497"/>
      <c r="EH15" s="497"/>
      <c r="EI15" s="497"/>
      <c r="EL15" s="505"/>
      <c r="ET15" s="278"/>
      <c r="EV15" s="191">
        <v>0.375</v>
      </c>
    </row>
    <row r="16" spans="1:159" s="276" customFormat="1" ht="13.5" customHeight="1">
      <c r="A16" s="301"/>
      <c r="D16" s="298"/>
      <c r="AI16" s="525"/>
      <c r="AJ16" s="525"/>
      <c r="AK16" s="525"/>
      <c r="AL16" s="525"/>
      <c r="AM16" s="511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414" t="str">
        <f>EV10</f>
        <v>金沢市民サッカー場</v>
      </c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414"/>
      <c r="CE16" s="414"/>
      <c r="CF16" s="414"/>
      <c r="CG16" s="414"/>
      <c r="CH16" s="414"/>
      <c r="CI16" s="414"/>
      <c r="CJ16" s="414"/>
      <c r="CK16" s="414"/>
      <c r="CL16" s="414"/>
      <c r="CM16" s="414"/>
      <c r="CN16" s="414"/>
      <c r="CO16" s="414"/>
      <c r="CP16" s="414"/>
      <c r="CQ16" s="414"/>
      <c r="CR16" s="41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332"/>
      <c r="DL16" s="64"/>
      <c r="DN16" s="414"/>
      <c r="DO16" s="502"/>
      <c r="DP16" s="502"/>
      <c r="DW16" s="511"/>
      <c r="DY16" s="476" t="s">
        <v>168</v>
      </c>
      <c r="DZ16" s="476"/>
      <c r="EA16" s="476"/>
      <c r="EB16" s="476"/>
      <c r="EC16" s="476"/>
      <c r="ED16" s="476"/>
      <c r="EE16" s="476"/>
      <c r="EF16" s="476"/>
      <c r="EG16" s="476"/>
      <c r="EH16" s="476"/>
      <c r="EI16" s="476"/>
      <c r="EJ16" s="476"/>
      <c r="EL16" s="505"/>
      <c r="ET16" s="278"/>
      <c r="EV16" s="191">
        <v>0.43055555555555558</v>
      </c>
    </row>
    <row r="17" spans="1:152" s="276" customFormat="1" ht="13.5" customHeight="1">
      <c r="A17" s="301"/>
      <c r="D17" s="298"/>
      <c r="AI17" s="525"/>
      <c r="AJ17" s="525"/>
      <c r="AK17" s="525"/>
      <c r="AL17" s="525"/>
      <c r="AM17" s="511"/>
      <c r="BV17" s="64"/>
      <c r="BW17" s="64"/>
      <c r="BX17" s="64"/>
      <c r="BY17" s="64"/>
      <c r="BZ17" s="158"/>
      <c r="CA17" s="158"/>
      <c r="CB17" s="64"/>
      <c r="CC17" s="64"/>
      <c r="CD17" s="64"/>
      <c r="CE17" s="64"/>
      <c r="DK17" s="292"/>
      <c r="DN17" s="414"/>
      <c r="DO17" s="502"/>
      <c r="DP17" s="502"/>
      <c r="DW17" s="511"/>
      <c r="DZ17" s="496"/>
      <c r="EA17" s="496"/>
      <c r="EB17" s="496"/>
      <c r="EC17" s="496"/>
      <c r="ED17" s="476" t="str">
        <f>IF(DZ17="","","－")</f>
        <v/>
      </c>
      <c r="EE17" s="476"/>
      <c r="EF17" s="497"/>
      <c r="EG17" s="497"/>
      <c r="EH17" s="497"/>
      <c r="EI17" s="497"/>
      <c r="EL17" s="505"/>
      <c r="ET17" s="278"/>
      <c r="EV17" s="191">
        <v>0.4861111111111111</v>
      </c>
    </row>
    <row r="18" spans="1:152" s="276" customFormat="1" ht="13.5" customHeight="1">
      <c r="A18" s="301"/>
      <c r="D18" s="298"/>
      <c r="AI18" s="525"/>
      <c r="AJ18" s="525"/>
      <c r="AK18" s="525"/>
      <c r="AL18" s="525"/>
      <c r="AM18" s="511"/>
      <c r="AO18" s="330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549">
        <v>0.5625</v>
      </c>
      <c r="BJ18" s="549"/>
      <c r="BK18" s="549"/>
      <c r="BL18" s="549"/>
      <c r="BM18" s="549"/>
      <c r="BN18" s="549"/>
      <c r="BO18" s="549"/>
      <c r="BP18" s="549"/>
      <c r="BQ18" s="549"/>
      <c r="BR18" s="549"/>
      <c r="BS18" s="549"/>
      <c r="BT18" s="549"/>
      <c r="BU18" s="549"/>
      <c r="BV18" s="549"/>
      <c r="BW18" s="549"/>
      <c r="BX18" s="549"/>
      <c r="BY18" s="549"/>
      <c r="BZ18" s="549"/>
      <c r="CA18" s="549"/>
      <c r="CB18" s="549"/>
      <c r="CC18" s="549"/>
      <c r="CD18" s="549"/>
      <c r="CE18" s="549"/>
      <c r="CF18" s="549"/>
      <c r="CG18" s="549"/>
      <c r="CH18" s="549"/>
      <c r="CI18" s="549"/>
      <c r="CJ18" s="549"/>
      <c r="CK18" s="549"/>
      <c r="CL18" s="549"/>
      <c r="CM18" s="549"/>
      <c r="CN18" s="549"/>
      <c r="CO18" s="549"/>
      <c r="CP18" s="549"/>
      <c r="CQ18" s="549"/>
      <c r="CR18" s="549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332"/>
      <c r="DL18" s="64"/>
      <c r="DN18" s="414"/>
      <c r="DO18" s="502"/>
      <c r="DP18" s="502"/>
      <c r="DW18" s="511"/>
      <c r="DY18" s="619"/>
      <c r="DZ18" s="619"/>
      <c r="EA18" s="619"/>
      <c r="EB18" s="619"/>
      <c r="EC18" s="619"/>
      <c r="ED18" s="619"/>
      <c r="EE18" s="619"/>
      <c r="EF18" s="619"/>
      <c r="EG18" s="619"/>
      <c r="EH18" s="619"/>
      <c r="EI18" s="619"/>
      <c r="EJ18" s="619"/>
      <c r="EL18" s="505"/>
      <c r="ET18" s="278"/>
      <c r="EV18" s="191">
        <v>0.54166666666666663</v>
      </c>
    </row>
    <row r="19" spans="1:152" s="276" customFormat="1" ht="13.5" customHeight="1">
      <c r="A19" s="192">
        <f ca="1">DATE(EU3,EV3,INDEX($EW$3:$FC$3,1,MATCH("○",$EW$4:$FC$4,0)))</f>
        <v>44368</v>
      </c>
      <c r="D19" s="298"/>
      <c r="AI19" s="525"/>
      <c r="AJ19" s="525"/>
      <c r="AK19" s="525"/>
      <c r="AL19" s="525"/>
      <c r="AM19" s="511"/>
      <c r="BV19" s="496"/>
      <c r="BW19" s="496"/>
      <c r="BX19" s="496"/>
      <c r="BY19" s="496"/>
      <c r="BZ19" s="499"/>
      <c r="CA19" s="499"/>
      <c r="CB19" s="497"/>
      <c r="CC19" s="497"/>
      <c r="CD19" s="497"/>
      <c r="CE19" s="497"/>
      <c r="DK19" s="292"/>
      <c r="DN19" s="414"/>
      <c r="DO19" s="502"/>
      <c r="DP19" s="502"/>
      <c r="DW19" s="511"/>
      <c r="DZ19" s="496"/>
      <c r="EA19" s="496"/>
      <c r="EB19" s="496"/>
      <c r="EC19" s="496"/>
      <c r="ED19" s="499" t="str">
        <f>IF(DZ19="","","－")</f>
        <v/>
      </c>
      <c r="EE19" s="499"/>
      <c r="EF19" s="497"/>
      <c r="EG19" s="497"/>
      <c r="EH19" s="497"/>
      <c r="EI19" s="497"/>
      <c r="EL19" s="505"/>
      <c r="ET19" s="278"/>
      <c r="EV19" s="191">
        <v>0.59722222222222221</v>
      </c>
    </row>
    <row r="20" spans="1:152" s="276" customFormat="1" ht="13.5" customHeight="1">
      <c r="A20" s="193" t="str">
        <f ca="1">"("&amp;CHOOSE(WEEKDAY(A19),"日","月","火","水","木","金","土")&amp;")"</f>
        <v>(月)</v>
      </c>
      <c r="D20" s="298"/>
      <c r="AM20" s="511"/>
      <c r="BV20" s="496"/>
      <c r="BW20" s="496"/>
      <c r="BX20" s="496"/>
      <c r="BY20" s="496"/>
      <c r="BZ20" s="499"/>
      <c r="CA20" s="499"/>
      <c r="CB20" s="497"/>
      <c r="CC20" s="497"/>
      <c r="CD20" s="497"/>
      <c r="CE20" s="497"/>
      <c r="DK20" s="292"/>
      <c r="DN20" s="414"/>
      <c r="DW20" s="511"/>
      <c r="EC20" s="414" t="str">
        <f>IF(DZ19="","","PK")</f>
        <v/>
      </c>
      <c r="ED20" s="414"/>
      <c r="EE20" s="414"/>
      <c r="EF20" s="414"/>
      <c r="EL20" s="505"/>
      <c r="ET20" s="278"/>
      <c r="EV20" s="191">
        <v>0.65277777777777779</v>
      </c>
    </row>
    <row r="21" spans="1:152" s="276" customFormat="1" ht="13.5" customHeight="1">
      <c r="A21" s="301"/>
      <c r="D21" s="298"/>
      <c r="AM21" s="511"/>
      <c r="BV21" s="496"/>
      <c r="BW21" s="496"/>
      <c r="BX21" s="496"/>
      <c r="BY21" s="496"/>
      <c r="BZ21" s="499"/>
      <c r="CA21" s="499"/>
      <c r="CB21" s="497"/>
      <c r="CC21" s="497"/>
      <c r="CD21" s="497"/>
      <c r="CE21" s="497"/>
      <c r="DK21" s="292"/>
      <c r="DN21" s="414"/>
      <c r="DS21" s="414" t="str">
        <f>IF(AI24=AO24,"",IF(AI24&gt;AO24,BJ26,N26))</f>
        <v/>
      </c>
      <c r="DT21" s="414"/>
      <c r="DU21" s="414"/>
      <c r="DV21" s="414"/>
      <c r="DW21" s="414"/>
      <c r="DX21" s="414"/>
      <c r="DY21" s="414"/>
      <c r="DZ21" s="414"/>
      <c r="EA21" s="414"/>
      <c r="EB21" s="414"/>
      <c r="EG21" s="414" t="str">
        <f>IF(DI24=DO24,"",IF(DI24&gt;DO24,ED26,CN26))</f>
        <v/>
      </c>
      <c r="EH21" s="414"/>
      <c r="EI21" s="414"/>
      <c r="EJ21" s="414"/>
      <c r="EK21" s="414"/>
      <c r="EL21" s="414"/>
      <c r="EM21" s="414"/>
      <c r="EN21" s="414"/>
      <c r="EO21" s="414"/>
      <c r="EP21" s="414"/>
      <c r="ET21" s="278"/>
      <c r="EV21" s="191">
        <v>0.3611111111111111</v>
      </c>
    </row>
    <row r="22" spans="1:152" s="276" customFormat="1" ht="13.5" customHeight="1">
      <c r="A22" s="301"/>
      <c r="D22" s="298"/>
      <c r="AM22" s="511"/>
      <c r="BY22" s="414"/>
      <c r="BZ22" s="414"/>
      <c r="CA22" s="414"/>
      <c r="CB22" s="414"/>
      <c r="DK22" s="292"/>
      <c r="DN22" s="414"/>
      <c r="ET22" s="278"/>
      <c r="EV22" s="194">
        <v>0.41666666666666669</v>
      </c>
    </row>
    <row r="23" spans="1:152" s="276" customFormat="1" ht="13.5" customHeight="1">
      <c r="A23" s="301"/>
      <c r="D23" s="298"/>
      <c r="S23" s="584"/>
      <c r="T23" s="584"/>
      <c r="U23" s="584"/>
      <c r="V23" s="584"/>
      <c r="AI23" s="496" t="str">
        <f>IF(AI26="","",SUM(AI26:AL29))</f>
        <v/>
      </c>
      <c r="AJ23" s="496"/>
      <c r="AK23" s="496"/>
      <c r="AL23" s="496"/>
      <c r="AM23" s="511"/>
      <c r="AO23" s="497" t="str">
        <f>IF(AO26="","",SUM(AO26:AP29))</f>
        <v/>
      </c>
      <c r="AP23" s="497"/>
      <c r="AQ23" s="497"/>
      <c r="AR23" s="497"/>
      <c r="BE23" s="551"/>
      <c r="BF23" s="551"/>
      <c r="BG23" s="551"/>
      <c r="BH23" s="551"/>
      <c r="CS23" s="584"/>
      <c r="CT23" s="584"/>
      <c r="CU23" s="584"/>
      <c r="CV23" s="584"/>
      <c r="DI23" s="64" t="str">
        <f>IF(DI26="","",SUM(DI26:DL29))</f>
        <v/>
      </c>
      <c r="DJ23" s="64"/>
      <c r="DK23" s="332"/>
      <c r="DL23" s="64"/>
      <c r="DN23" s="414"/>
      <c r="DO23" s="497" t="str">
        <f>IF(DO26="","",SUM(DO26:DP29))</f>
        <v/>
      </c>
      <c r="DP23" s="497"/>
      <c r="DY23" s="551"/>
      <c r="DZ23" s="551"/>
      <c r="EA23" s="551"/>
      <c r="EB23" s="551"/>
      <c r="ET23" s="278"/>
      <c r="EV23" s="194">
        <v>0.47222222222222227</v>
      </c>
    </row>
    <row r="24" spans="1:152" s="144" customFormat="1" ht="13.5" hidden="1" customHeight="1">
      <c r="A24" s="145"/>
      <c r="D24" s="146"/>
      <c r="AI24" s="519">
        <f>SUM(AI26:AL30)</f>
        <v>0</v>
      </c>
      <c r="AJ24" s="519"/>
      <c r="AK24" s="519"/>
      <c r="AL24" s="519"/>
      <c r="AM24" s="511"/>
      <c r="AO24" s="512">
        <f>SUM(AO26:AP30)</f>
        <v>0</v>
      </c>
      <c r="AP24" s="512"/>
      <c r="AQ24" s="512"/>
      <c r="AR24" s="512"/>
      <c r="DI24" s="331">
        <f>SUM(DI26:DL30)</f>
        <v>0</v>
      </c>
      <c r="DJ24" s="331"/>
      <c r="DK24" s="333"/>
      <c r="DL24" s="331"/>
      <c r="DN24" s="414"/>
      <c r="DO24" s="512">
        <f>SUM(DO26:DP30)</f>
        <v>0</v>
      </c>
      <c r="DP24" s="512"/>
      <c r="ET24" s="274"/>
      <c r="EV24" s="190"/>
    </row>
    <row r="25" spans="1:152" s="276" customFormat="1" ht="3.75" customHeight="1">
      <c r="A25" s="301"/>
      <c r="D25" s="298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511"/>
      <c r="AN25" s="414"/>
      <c r="AO25" s="414"/>
      <c r="AP25" s="414"/>
      <c r="AQ25" s="414"/>
      <c r="AR25" s="414"/>
      <c r="AS25" s="414"/>
      <c r="AT25" s="414"/>
      <c r="AU25" s="414"/>
      <c r="AV25" s="414"/>
      <c r="AW25" s="414"/>
      <c r="AX25" s="414"/>
      <c r="AY25" s="414"/>
      <c r="AZ25" s="414"/>
      <c r="BA25" s="414"/>
      <c r="BB25" s="414"/>
      <c r="BC25" s="414"/>
      <c r="BD25" s="414"/>
      <c r="BE25" s="414"/>
      <c r="BF25" s="414"/>
      <c r="BG25" s="414"/>
      <c r="BH25" s="41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334"/>
      <c r="DL25" s="335"/>
      <c r="DM25" s="335"/>
      <c r="DN25" s="414"/>
      <c r="DO25" s="414"/>
      <c r="DP25" s="414"/>
      <c r="DQ25" s="414"/>
      <c r="DR25" s="414"/>
      <c r="DS25" s="414"/>
      <c r="DT25" s="414"/>
      <c r="DU25" s="414"/>
      <c r="DV25" s="414"/>
      <c r="DW25" s="414"/>
      <c r="DX25" s="414"/>
      <c r="DY25" s="414"/>
      <c r="DZ25" s="414"/>
      <c r="EA25" s="414"/>
      <c r="EB25" s="414"/>
      <c r="ET25" s="278"/>
      <c r="EV25" s="194">
        <v>0.52777777777777779</v>
      </c>
    </row>
    <row r="26" spans="1:152" s="276" customFormat="1" ht="13.5" customHeight="1">
      <c r="A26" s="301"/>
      <c r="D26" s="298"/>
      <c r="N26" s="525"/>
      <c r="O26" s="525"/>
      <c r="P26" s="525"/>
      <c r="Q26" s="525"/>
      <c r="R26" s="414"/>
      <c r="S26" s="195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578"/>
      <c r="AJ26" s="578"/>
      <c r="AK26" s="578"/>
      <c r="AL26" s="578"/>
      <c r="AM26" s="401"/>
      <c r="AN26" s="401"/>
      <c r="AO26" s="575"/>
      <c r="AP26" s="575"/>
      <c r="AQ26" s="575"/>
      <c r="AR26" s="575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196"/>
      <c r="BI26" s="414"/>
      <c r="BJ26" s="502"/>
      <c r="BK26" s="502"/>
      <c r="BL26" s="502"/>
      <c r="BM26" s="502"/>
      <c r="CN26" s="525"/>
      <c r="CO26" s="525"/>
      <c r="CP26" s="525"/>
      <c r="CQ26" s="525"/>
      <c r="CR26" s="414"/>
      <c r="CS26" s="195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578"/>
      <c r="DJ26" s="578"/>
      <c r="DK26" s="578"/>
      <c r="DL26" s="578"/>
      <c r="DM26" s="401"/>
      <c r="DN26" s="401"/>
      <c r="DO26" s="575"/>
      <c r="DP26" s="575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196"/>
      <c r="EC26" s="414"/>
      <c r="ED26" s="502"/>
      <c r="EE26" s="502"/>
      <c r="EF26" s="502"/>
      <c r="EG26" s="502"/>
      <c r="ET26" s="278"/>
      <c r="EV26" s="194">
        <v>0.58333333333333337</v>
      </c>
    </row>
    <row r="27" spans="1:152" s="276" customFormat="1" ht="13.5" customHeight="1">
      <c r="A27" s="301"/>
      <c r="D27" s="298"/>
      <c r="N27" s="525"/>
      <c r="O27" s="525"/>
      <c r="P27" s="525"/>
      <c r="Q27" s="525"/>
      <c r="R27" s="414"/>
      <c r="S27" s="292"/>
      <c r="T27" s="414" t="str">
        <f>EV10</f>
        <v>金沢市民サッカー場</v>
      </c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/>
      <c r="AY27" s="414"/>
      <c r="AZ27" s="414"/>
      <c r="BA27" s="414"/>
      <c r="BB27" s="414"/>
      <c r="BC27" s="414"/>
      <c r="BD27" s="414"/>
      <c r="BE27" s="414"/>
      <c r="BF27" s="414"/>
      <c r="BG27" s="414"/>
      <c r="BH27" s="293"/>
      <c r="BI27" s="414"/>
      <c r="BJ27" s="502"/>
      <c r="BK27" s="502"/>
      <c r="BL27" s="502"/>
      <c r="BM27" s="502"/>
      <c r="CN27" s="525"/>
      <c r="CO27" s="525"/>
      <c r="CP27" s="525"/>
      <c r="CQ27" s="525"/>
      <c r="CR27" s="414"/>
      <c r="CS27" s="292"/>
      <c r="CT27" s="414" t="s">
        <v>170</v>
      </c>
      <c r="CU27" s="414"/>
      <c r="CV27" s="414"/>
      <c r="CW27" s="414"/>
      <c r="CX27" s="414"/>
      <c r="CY27" s="414"/>
      <c r="CZ27" s="414"/>
      <c r="DA27" s="414"/>
      <c r="DB27" s="414"/>
      <c r="DC27" s="414"/>
      <c r="DD27" s="414"/>
      <c r="DE27" s="414"/>
      <c r="DF27" s="414"/>
      <c r="DG27" s="414"/>
      <c r="DH27" s="414"/>
      <c r="DI27" s="414"/>
      <c r="DJ27" s="414"/>
      <c r="DK27" s="414"/>
      <c r="DL27" s="414"/>
      <c r="DM27" s="414"/>
      <c r="DN27" s="414"/>
      <c r="DO27" s="414"/>
      <c r="DP27" s="414"/>
      <c r="DQ27" s="414"/>
      <c r="DR27" s="414"/>
      <c r="DS27" s="414"/>
      <c r="DT27" s="414"/>
      <c r="DU27" s="414"/>
      <c r="DV27" s="414"/>
      <c r="DW27" s="414"/>
      <c r="DX27" s="414"/>
      <c r="DY27" s="414"/>
      <c r="DZ27" s="414"/>
      <c r="EA27" s="414"/>
      <c r="EB27" s="293"/>
      <c r="EC27" s="414"/>
      <c r="ED27" s="502"/>
      <c r="EE27" s="502"/>
      <c r="EF27" s="502"/>
      <c r="EG27" s="502"/>
      <c r="ET27" s="278"/>
      <c r="EV27" s="194">
        <v>0.63888888888888895</v>
      </c>
    </row>
    <row r="28" spans="1:152" s="276" customFormat="1" ht="13.5" customHeight="1">
      <c r="A28" s="301"/>
      <c r="D28" s="298"/>
      <c r="N28" s="525"/>
      <c r="O28" s="525"/>
      <c r="P28" s="525"/>
      <c r="Q28" s="525"/>
      <c r="R28" s="414"/>
      <c r="S28" s="292"/>
      <c r="AI28" s="496"/>
      <c r="AJ28" s="496"/>
      <c r="AK28" s="496"/>
      <c r="AL28" s="496"/>
      <c r="AM28" s="499"/>
      <c r="AN28" s="499"/>
      <c r="AO28" s="497"/>
      <c r="AP28" s="497"/>
      <c r="AQ28" s="497"/>
      <c r="AR28" s="497"/>
      <c r="BH28" s="293"/>
      <c r="BI28" s="414"/>
      <c r="BJ28" s="502"/>
      <c r="BK28" s="502"/>
      <c r="BL28" s="502"/>
      <c r="BM28" s="502"/>
      <c r="CN28" s="525"/>
      <c r="CO28" s="525"/>
      <c r="CP28" s="525"/>
      <c r="CQ28" s="525"/>
      <c r="CR28" s="414"/>
      <c r="CS28" s="292"/>
      <c r="DI28" s="496"/>
      <c r="DJ28" s="496"/>
      <c r="DK28" s="496"/>
      <c r="DL28" s="496"/>
      <c r="DM28" s="499"/>
      <c r="DN28" s="499"/>
      <c r="DO28" s="497"/>
      <c r="DP28" s="497"/>
      <c r="EB28" s="293"/>
      <c r="EC28" s="414"/>
      <c r="ED28" s="502"/>
      <c r="EE28" s="502"/>
      <c r="EF28" s="502"/>
      <c r="EG28" s="502"/>
      <c r="ET28" s="278"/>
      <c r="EV28" s="189"/>
    </row>
    <row r="29" spans="1:152" s="276" customFormat="1" ht="13.5" customHeight="1">
      <c r="A29" s="301"/>
      <c r="D29" s="298"/>
      <c r="N29" s="525"/>
      <c r="O29" s="525"/>
      <c r="P29" s="525"/>
      <c r="Q29" s="525"/>
      <c r="R29" s="414"/>
      <c r="S29" s="292"/>
      <c r="T29" s="613">
        <v>0.375</v>
      </c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414"/>
      <c r="AY29" s="414"/>
      <c r="AZ29" s="414"/>
      <c r="BA29" s="414"/>
      <c r="BB29" s="414"/>
      <c r="BC29" s="414"/>
      <c r="BD29" s="414"/>
      <c r="BE29" s="414"/>
      <c r="BF29" s="414"/>
      <c r="BG29" s="414"/>
      <c r="BH29" s="293"/>
      <c r="BI29" s="414"/>
      <c r="BJ29" s="502"/>
      <c r="BK29" s="502"/>
      <c r="BL29" s="502"/>
      <c r="BM29" s="502"/>
      <c r="CN29" s="525"/>
      <c r="CO29" s="525"/>
      <c r="CP29" s="525"/>
      <c r="CQ29" s="525"/>
      <c r="CR29" s="414"/>
      <c r="CS29" s="292"/>
      <c r="CT29" s="613">
        <v>0.375</v>
      </c>
      <c r="CU29" s="414"/>
      <c r="CV29" s="414"/>
      <c r="CW29" s="414"/>
      <c r="CX29" s="414"/>
      <c r="CY29" s="414"/>
      <c r="CZ29" s="414"/>
      <c r="DA29" s="414"/>
      <c r="DB29" s="414"/>
      <c r="DC29" s="414"/>
      <c r="DD29" s="414"/>
      <c r="DE29" s="414"/>
      <c r="DF29" s="414"/>
      <c r="DG29" s="414"/>
      <c r="DH29" s="414"/>
      <c r="DI29" s="414"/>
      <c r="DJ29" s="414"/>
      <c r="DK29" s="414"/>
      <c r="DL29" s="414"/>
      <c r="DM29" s="414"/>
      <c r="DN29" s="414"/>
      <c r="DO29" s="414"/>
      <c r="DP29" s="414"/>
      <c r="DQ29" s="414"/>
      <c r="DR29" s="414"/>
      <c r="DS29" s="414"/>
      <c r="DT29" s="414"/>
      <c r="DU29" s="414"/>
      <c r="DV29" s="414"/>
      <c r="DW29" s="414"/>
      <c r="DX29" s="414"/>
      <c r="DY29" s="414"/>
      <c r="DZ29" s="414"/>
      <c r="EA29" s="414"/>
      <c r="EB29" s="293"/>
      <c r="EC29" s="414"/>
      <c r="ED29" s="502"/>
      <c r="EE29" s="502"/>
      <c r="EF29" s="502"/>
      <c r="EG29" s="502"/>
      <c r="ET29" s="278"/>
      <c r="EV29" s="189"/>
    </row>
    <row r="30" spans="1:152" s="276" customFormat="1" ht="13.5" customHeight="1">
      <c r="A30" s="197"/>
      <c r="B30" s="294"/>
      <c r="C30" s="294"/>
      <c r="D30" s="198"/>
      <c r="E30" s="294"/>
      <c r="F30" s="294"/>
      <c r="G30" s="294"/>
      <c r="H30" s="294"/>
      <c r="I30" s="294"/>
      <c r="J30" s="294"/>
      <c r="K30" s="294"/>
      <c r="L30" s="294"/>
      <c r="M30" s="294"/>
      <c r="N30" s="612"/>
      <c r="O30" s="612"/>
      <c r="P30" s="612"/>
      <c r="Q30" s="612"/>
      <c r="R30" s="414"/>
      <c r="S30" s="292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614"/>
      <c r="AJ30" s="614"/>
      <c r="AK30" s="614"/>
      <c r="AL30" s="614"/>
      <c r="AM30" s="615"/>
      <c r="AN30" s="615"/>
      <c r="AO30" s="616"/>
      <c r="AP30" s="616"/>
      <c r="AQ30" s="616"/>
      <c r="AR30" s="616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3"/>
      <c r="BI30" s="414"/>
      <c r="BJ30" s="611"/>
      <c r="BK30" s="611"/>
      <c r="BL30" s="611"/>
      <c r="BM30" s="611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294"/>
      <c r="CG30" s="294"/>
      <c r="CH30" s="294"/>
      <c r="CI30" s="294"/>
      <c r="CJ30" s="294"/>
      <c r="CK30" s="294"/>
      <c r="CL30" s="294"/>
      <c r="CM30" s="294"/>
      <c r="CN30" s="612"/>
      <c r="CO30" s="612"/>
      <c r="CP30" s="612"/>
      <c r="CQ30" s="612"/>
      <c r="CR30" s="414"/>
      <c r="CS30" s="292"/>
      <c r="CT30" s="294"/>
      <c r="CU30" s="294"/>
      <c r="CV30" s="294"/>
      <c r="CW30" s="294"/>
      <c r="CX30" s="294"/>
      <c r="CY30" s="294"/>
      <c r="CZ30" s="294"/>
      <c r="DA30" s="294"/>
      <c r="DB30" s="294"/>
      <c r="DC30" s="294"/>
      <c r="DD30" s="294"/>
      <c r="DE30" s="294"/>
      <c r="DF30" s="294"/>
      <c r="DG30" s="294"/>
      <c r="DH30" s="294"/>
      <c r="DI30" s="614"/>
      <c r="DJ30" s="614"/>
      <c r="DK30" s="614"/>
      <c r="DL30" s="614"/>
      <c r="DM30" s="615"/>
      <c r="DN30" s="615"/>
      <c r="DO30" s="616"/>
      <c r="DP30" s="616"/>
      <c r="DQ30" s="294"/>
      <c r="DR30" s="294"/>
      <c r="DS30" s="294"/>
      <c r="DT30" s="294"/>
      <c r="DU30" s="294"/>
      <c r="DV30" s="294"/>
      <c r="DW30" s="294"/>
      <c r="DX30" s="294"/>
      <c r="DY30" s="294"/>
      <c r="DZ30" s="294"/>
      <c r="EA30" s="294"/>
      <c r="EB30" s="293"/>
      <c r="EC30" s="414"/>
      <c r="ED30" s="611"/>
      <c r="EE30" s="611"/>
      <c r="EF30" s="611"/>
      <c r="EG30" s="611"/>
      <c r="EH30" s="294"/>
      <c r="EI30" s="294"/>
      <c r="EJ30" s="294"/>
      <c r="EK30" s="294"/>
      <c r="EL30" s="294"/>
      <c r="EM30" s="294"/>
      <c r="EN30" s="294"/>
      <c r="EO30" s="294"/>
      <c r="EP30" s="294"/>
      <c r="EQ30" s="294"/>
      <c r="ER30" s="294"/>
      <c r="ES30" s="294"/>
      <c r="ET30" s="278"/>
      <c r="EV30" s="189"/>
    </row>
    <row r="31" spans="1:152" s="276" customFormat="1" ht="13.5" customHeight="1">
      <c r="A31" s="301"/>
      <c r="D31" s="298"/>
      <c r="R31" s="414"/>
      <c r="S31" s="292"/>
      <c r="AL31" s="414"/>
      <c r="AM31" s="414"/>
      <c r="AN31" s="414"/>
      <c r="AO31" s="414"/>
      <c r="BH31" s="293"/>
      <c r="BI31" s="414"/>
      <c r="CR31" s="414"/>
      <c r="CS31" s="292"/>
      <c r="DL31" s="414"/>
      <c r="DM31" s="414"/>
      <c r="DN31" s="414"/>
      <c r="DO31" s="414"/>
      <c r="EB31" s="293"/>
      <c r="EC31" s="414"/>
      <c r="ET31" s="278"/>
      <c r="EV31" s="189"/>
    </row>
    <row r="32" spans="1:152" s="276" customFormat="1" ht="13.5" customHeight="1">
      <c r="A32" s="301"/>
      <c r="D32" s="298"/>
      <c r="H32" s="584"/>
      <c r="I32" s="584"/>
      <c r="J32" s="584"/>
      <c r="K32" s="584"/>
      <c r="N32" s="496"/>
      <c r="O32" s="496"/>
      <c r="P32" s="496"/>
      <c r="Q32" s="496"/>
      <c r="R32" s="414"/>
      <c r="S32" s="292"/>
      <c r="T32" s="497" t="str">
        <f>IF(T35="","",SUM(T35:U38))</f>
        <v/>
      </c>
      <c r="U32" s="497"/>
      <c r="V32" s="497"/>
      <c r="W32" s="497"/>
      <c r="AA32" s="551"/>
      <c r="AB32" s="551"/>
      <c r="AC32" s="551"/>
      <c r="AD32" s="551"/>
      <c r="BD32" s="496"/>
      <c r="BE32" s="496"/>
      <c r="BF32" s="496"/>
      <c r="BG32" s="496"/>
      <c r="BH32" s="293"/>
      <c r="BI32" s="414"/>
      <c r="BJ32" s="497" t="str">
        <f>IF(BJ35="","",SUM(BJ35:BK38))</f>
        <v/>
      </c>
      <c r="BK32" s="497"/>
      <c r="BL32" s="497"/>
      <c r="BM32" s="497"/>
      <c r="CN32" s="496"/>
      <c r="CO32" s="496"/>
      <c r="CP32" s="496"/>
      <c r="CQ32" s="496"/>
      <c r="CR32" s="414"/>
      <c r="CS32" s="292"/>
      <c r="CT32" s="497" t="str">
        <f>IF(CT35="","",SUM(CT35:CU38))</f>
        <v/>
      </c>
      <c r="CU32" s="497"/>
      <c r="CV32" s="497"/>
      <c r="CW32" s="497"/>
      <c r="DX32" s="496"/>
      <c r="DY32" s="496"/>
      <c r="DZ32" s="496"/>
      <c r="EA32" s="496"/>
      <c r="EB32" s="293"/>
      <c r="EC32" s="414"/>
      <c r="ED32" s="497" t="str">
        <f>IF(ED35="","",SUM(ED35:EE38))</f>
        <v/>
      </c>
      <c r="EE32" s="497"/>
      <c r="EF32" s="497"/>
      <c r="EG32" s="497"/>
      <c r="ET32" s="278"/>
      <c r="EV32" s="189"/>
    </row>
    <row r="33" spans="1:152" s="144" customFormat="1" ht="13.5" hidden="1" customHeight="1">
      <c r="A33" s="145"/>
      <c r="D33" s="146"/>
      <c r="N33" s="519">
        <f>SUM(N35:Q39)</f>
        <v>0</v>
      </c>
      <c r="O33" s="519"/>
      <c r="P33" s="519"/>
      <c r="Q33" s="519"/>
      <c r="R33" s="414"/>
      <c r="S33" s="199"/>
      <c r="T33" s="512">
        <f>SUM(T35:U39)</f>
        <v>0</v>
      </c>
      <c r="U33" s="512"/>
      <c r="V33" s="512"/>
      <c r="W33" s="512"/>
      <c r="BD33" s="519">
        <f>SUM(BD35:BG39)</f>
        <v>0</v>
      </c>
      <c r="BE33" s="519"/>
      <c r="BF33" s="519"/>
      <c r="BG33" s="519"/>
      <c r="BH33" s="200"/>
      <c r="BI33" s="414"/>
      <c r="BJ33" s="512">
        <f>SUM(BJ35:BK39)</f>
        <v>0</v>
      </c>
      <c r="BK33" s="512"/>
      <c r="BL33" s="512"/>
      <c r="BM33" s="512"/>
      <c r="CN33" s="519">
        <f>SUM(CN35:CQ39)</f>
        <v>0</v>
      </c>
      <c r="CO33" s="519"/>
      <c r="CP33" s="519"/>
      <c r="CQ33" s="519"/>
      <c r="CR33" s="414"/>
      <c r="CS33" s="199"/>
      <c r="CT33" s="512">
        <f>SUM(CT35:CU39)</f>
        <v>0</v>
      </c>
      <c r="CU33" s="512"/>
      <c r="CV33" s="512"/>
      <c r="CW33" s="512"/>
      <c r="DX33" s="519">
        <f>SUM(DX35:EA39)</f>
        <v>0</v>
      </c>
      <c r="DY33" s="519"/>
      <c r="DZ33" s="519"/>
      <c r="EA33" s="519"/>
      <c r="EB33" s="200"/>
      <c r="EC33" s="414"/>
      <c r="ED33" s="512">
        <f>SUM(ED35:EE39)</f>
        <v>0</v>
      </c>
      <c r="EE33" s="512"/>
      <c r="EF33" s="512"/>
      <c r="EG33" s="512"/>
      <c r="ET33" s="274"/>
      <c r="EV33" s="190"/>
    </row>
    <row r="34" spans="1:152" s="276" customFormat="1" ht="3.75" customHeight="1">
      <c r="A34" s="301"/>
      <c r="D34" s="298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565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X34" s="414"/>
      <c r="AY34" s="414"/>
      <c r="AZ34" s="414"/>
      <c r="BA34" s="414"/>
      <c r="BB34" s="414"/>
      <c r="BC34" s="414"/>
      <c r="BD34" s="414"/>
      <c r="BE34" s="414"/>
      <c r="BF34" s="414"/>
      <c r="BG34" s="414"/>
      <c r="BH34" s="566"/>
      <c r="BI34" s="414"/>
      <c r="BJ34" s="414"/>
      <c r="BK34" s="414"/>
      <c r="BL34" s="414"/>
      <c r="BM34" s="414"/>
      <c r="BN34" s="414"/>
      <c r="BO34" s="414"/>
      <c r="BP34" s="414"/>
      <c r="BQ34" s="414"/>
      <c r="BR34" s="414"/>
      <c r="BS34" s="414"/>
      <c r="CH34" s="414"/>
      <c r="CI34" s="414"/>
      <c r="CJ34" s="414"/>
      <c r="CK34" s="414"/>
      <c r="CL34" s="414"/>
      <c r="CM34" s="414"/>
      <c r="CN34" s="414"/>
      <c r="CO34" s="414"/>
      <c r="CP34" s="414"/>
      <c r="CQ34" s="414"/>
      <c r="CR34" s="414"/>
      <c r="CS34" s="565"/>
      <c r="CT34" s="414"/>
      <c r="CU34" s="414"/>
      <c r="CV34" s="414"/>
      <c r="CW34" s="414"/>
      <c r="CX34" s="414"/>
      <c r="CY34" s="414"/>
      <c r="CZ34" s="414"/>
      <c r="DA34" s="414"/>
      <c r="DB34" s="414"/>
      <c r="DC34" s="414"/>
      <c r="DQ34" s="414"/>
      <c r="DR34" s="414"/>
      <c r="DS34" s="414"/>
      <c r="DT34" s="414"/>
      <c r="DU34" s="414"/>
      <c r="DV34" s="414"/>
      <c r="DW34" s="414"/>
      <c r="DX34" s="414"/>
      <c r="DY34" s="414"/>
      <c r="DZ34" s="414"/>
      <c r="EA34" s="414"/>
      <c r="EB34" s="566"/>
      <c r="EC34" s="414"/>
      <c r="ED34" s="414"/>
      <c r="EE34" s="414"/>
      <c r="EF34" s="414"/>
      <c r="EG34" s="414"/>
      <c r="EH34" s="414"/>
      <c r="EI34" s="414"/>
      <c r="EJ34" s="414"/>
      <c r="EK34" s="414"/>
      <c r="EL34" s="414"/>
      <c r="EM34" s="414"/>
      <c r="ET34" s="278"/>
      <c r="EV34" s="189"/>
    </row>
    <row r="35" spans="1:152" s="282" customFormat="1" ht="20.25" customHeight="1">
      <c r="A35" s="201">
        <f ca="1">A19-1</f>
        <v>44367</v>
      </c>
      <c r="C35" s="525"/>
      <c r="D35" s="525"/>
      <c r="E35" s="525"/>
      <c r="F35" s="525"/>
      <c r="G35" s="414"/>
      <c r="H35" s="295"/>
      <c r="I35" s="291"/>
      <c r="J35" s="291"/>
      <c r="K35" s="291"/>
      <c r="L35" s="291"/>
      <c r="M35" s="291"/>
      <c r="N35" s="608" t="s">
        <v>260</v>
      </c>
      <c r="O35" s="608"/>
      <c r="P35" s="608"/>
      <c r="Q35" s="608"/>
      <c r="R35" s="608"/>
      <c r="S35" s="608"/>
      <c r="T35" s="608"/>
      <c r="U35" s="608"/>
      <c r="V35" s="608"/>
      <c r="W35" s="608"/>
      <c r="X35" s="291"/>
      <c r="Y35" s="291"/>
      <c r="Z35" s="291"/>
      <c r="AA35" s="291"/>
      <c r="AB35" s="291"/>
      <c r="AC35" s="291"/>
      <c r="AD35" s="296"/>
      <c r="AE35" s="414"/>
      <c r="AF35" s="502"/>
      <c r="AG35" s="502"/>
      <c r="AH35" s="502"/>
      <c r="AI35" s="502"/>
      <c r="AS35" s="525"/>
      <c r="AT35" s="525"/>
      <c r="AU35" s="525"/>
      <c r="AV35" s="525"/>
      <c r="AW35" s="414"/>
      <c r="AX35" s="295"/>
      <c r="AY35" s="291"/>
      <c r="AZ35" s="291"/>
      <c r="BA35" s="291"/>
      <c r="BB35" s="291"/>
      <c r="BC35" s="291"/>
      <c r="BD35" s="608" t="s">
        <v>261</v>
      </c>
      <c r="BE35" s="608"/>
      <c r="BF35" s="608"/>
      <c r="BG35" s="608"/>
      <c r="BH35" s="608"/>
      <c r="BI35" s="608"/>
      <c r="BJ35" s="608"/>
      <c r="BK35" s="608"/>
      <c r="BL35" s="608"/>
      <c r="BM35" s="608"/>
      <c r="BN35" s="291"/>
      <c r="BO35" s="291"/>
      <c r="BP35" s="291"/>
      <c r="BQ35" s="291"/>
      <c r="BR35" s="291"/>
      <c r="BS35" s="296"/>
      <c r="BT35" s="414"/>
      <c r="BU35" s="502"/>
      <c r="BV35" s="502"/>
      <c r="BW35" s="502"/>
      <c r="BX35" s="502"/>
      <c r="CC35" s="525"/>
      <c r="CD35" s="525"/>
      <c r="CE35" s="525"/>
      <c r="CF35" s="525"/>
      <c r="CG35" s="414"/>
      <c r="CH35" s="295"/>
      <c r="CI35" s="291"/>
      <c r="CJ35" s="291"/>
      <c r="CK35" s="291"/>
      <c r="CL35" s="291"/>
      <c r="CM35" s="291"/>
      <c r="CN35" s="608" t="s">
        <v>262</v>
      </c>
      <c r="CO35" s="608"/>
      <c r="CP35" s="608"/>
      <c r="CQ35" s="608"/>
      <c r="CR35" s="608"/>
      <c r="CS35" s="608"/>
      <c r="CT35" s="608"/>
      <c r="CU35" s="608"/>
      <c r="CV35" s="608"/>
      <c r="CW35" s="608"/>
      <c r="CX35" s="291"/>
      <c r="CY35" s="291"/>
      <c r="CZ35" s="291"/>
      <c r="DA35" s="291"/>
      <c r="DB35" s="291"/>
      <c r="DC35" s="296"/>
      <c r="DD35" s="414"/>
      <c r="DE35" s="502"/>
      <c r="DF35" s="502"/>
      <c r="DG35" s="502"/>
      <c r="DH35" s="502"/>
      <c r="DM35" s="525"/>
      <c r="DN35" s="525"/>
      <c r="DO35" s="525"/>
      <c r="DP35" s="525"/>
      <c r="DQ35" s="414"/>
      <c r="DR35" s="295"/>
      <c r="DS35" s="291"/>
      <c r="DT35" s="291"/>
      <c r="DU35" s="291"/>
      <c r="DV35" s="291"/>
      <c r="DW35" s="291"/>
      <c r="DX35" s="608" t="s">
        <v>263</v>
      </c>
      <c r="DY35" s="608"/>
      <c r="DZ35" s="608"/>
      <c r="EA35" s="608"/>
      <c r="EB35" s="608"/>
      <c r="EC35" s="608"/>
      <c r="ED35" s="608"/>
      <c r="EE35" s="608"/>
      <c r="EF35" s="608"/>
      <c r="EG35" s="608"/>
      <c r="EH35" s="291"/>
      <c r="EI35" s="291"/>
      <c r="EJ35" s="291"/>
      <c r="EK35" s="291"/>
      <c r="EL35" s="291"/>
      <c r="EM35" s="296"/>
      <c r="EN35" s="414"/>
      <c r="EO35" s="502"/>
      <c r="EP35" s="502"/>
      <c r="EQ35" s="502"/>
      <c r="ER35" s="502"/>
      <c r="ET35" s="148"/>
      <c r="EV35" s="202"/>
    </row>
    <row r="36" spans="1:152" s="276" customFormat="1" ht="7.5" customHeight="1">
      <c r="A36" s="605" t="str">
        <f ca="1">"("&amp;CHOOSE(WEEKDAY(A35),"日","月","火","水","木","金","土")&amp;")"</f>
        <v>(日)</v>
      </c>
      <c r="C36" s="525"/>
      <c r="D36" s="525"/>
      <c r="E36" s="525"/>
      <c r="F36" s="525"/>
      <c r="G36" s="414"/>
      <c r="H36" s="292"/>
      <c r="AD36" s="293"/>
      <c r="AE36" s="414"/>
      <c r="AF36" s="502"/>
      <c r="AG36" s="502"/>
      <c r="AH36" s="502"/>
      <c r="AI36" s="502"/>
      <c r="AS36" s="525"/>
      <c r="AT36" s="525"/>
      <c r="AU36" s="525"/>
      <c r="AV36" s="525"/>
      <c r="AW36" s="414"/>
      <c r="AX36" s="292"/>
      <c r="BS36" s="293"/>
      <c r="BT36" s="414"/>
      <c r="BU36" s="502"/>
      <c r="BV36" s="502"/>
      <c r="BW36" s="502"/>
      <c r="BX36" s="502"/>
      <c r="CC36" s="525"/>
      <c r="CD36" s="525"/>
      <c r="CE36" s="525"/>
      <c r="CF36" s="525"/>
      <c r="CG36" s="414"/>
      <c r="CH36" s="292"/>
      <c r="DC36" s="293"/>
      <c r="DD36" s="414"/>
      <c r="DE36" s="502"/>
      <c r="DF36" s="502"/>
      <c r="DG36" s="502"/>
      <c r="DH36" s="502"/>
      <c r="DM36" s="525"/>
      <c r="DN36" s="525"/>
      <c r="DO36" s="525"/>
      <c r="DP36" s="525"/>
      <c r="DQ36" s="414"/>
      <c r="DR36" s="292"/>
      <c r="EM36" s="293"/>
      <c r="EN36" s="414"/>
      <c r="EO36" s="502"/>
      <c r="EP36" s="502"/>
      <c r="EQ36" s="502"/>
      <c r="ER36" s="502"/>
      <c r="ET36" s="278"/>
      <c r="EV36" s="189"/>
    </row>
    <row r="37" spans="1:152" s="276" customFormat="1" ht="13.5" customHeight="1">
      <c r="A37" s="605"/>
      <c r="C37" s="525"/>
      <c r="D37" s="525"/>
      <c r="E37" s="525"/>
      <c r="F37" s="525"/>
      <c r="G37" s="414"/>
      <c r="H37" s="565" t="str">
        <f>EV37</f>
        <v>金沢医科大学サッカー場</v>
      </c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566"/>
      <c r="AE37" s="414"/>
      <c r="AF37" s="502"/>
      <c r="AG37" s="502"/>
      <c r="AH37" s="502"/>
      <c r="AI37" s="502"/>
      <c r="AS37" s="525"/>
      <c r="AT37" s="525"/>
      <c r="AU37" s="525"/>
      <c r="AV37" s="525"/>
      <c r="AW37" s="414"/>
      <c r="AX37" s="565" t="s">
        <v>255</v>
      </c>
      <c r="AY37" s="414"/>
      <c r="AZ37" s="414"/>
      <c r="BA37" s="414"/>
      <c r="BB37" s="414"/>
      <c r="BC37" s="414"/>
      <c r="BD37" s="414"/>
      <c r="BE37" s="414"/>
      <c r="BF37" s="414"/>
      <c r="BG37" s="414"/>
      <c r="BH37" s="414"/>
      <c r="BI37" s="414"/>
      <c r="BJ37" s="414"/>
      <c r="BK37" s="414"/>
      <c r="BL37" s="414"/>
      <c r="BM37" s="414"/>
      <c r="BN37" s="414"/>
      <c r="BO37" s="414"/>
      <c r="BP37" s="414"/>
      <c r="BQ37" s="414"/>
      <c r="BR37" s="414"/>
      <c r="BS37" s="566"/>
      <c r="BT37" s="414"/>
      <c r="BU37" s="502"/>
      <c r="BV37" s="502"/>
      <c r="BW37" s="502"/>
      <c r="BX37" s="502"/>
      <c r="CC37" s="525"/>
      <c r="CD37" s="525"/>
      <c r="CE37" s="525"/>
      <c r="CF37" s="525"/>
      <c r="CG37" s="414"/>
      <c r="CH37" s="565" t="str">
        <f>EV37</f>
        <v>金沢医科大学サッカー場</v>
      </c>
      <c r="CI37" s="414"/>
      <c r="CJ37" s="414"/>
      <c r="CK37" s="414"/>
      <c r="CL37" s="414"/>
      <c r="CM37" s="414"/>
      <c r="CN37" s="414"/>
      <c r="CO37" s="414"/>
      <c r="CP37" s="414"/>
      <c r="CQ37" s="414"/>
      <c r="CR37" s="414"/>
      <c r="CS37" s="414"/>
      <c r="CT37" s="414"/>
      <c r="CU37" s="414"/>
      <c r="CV37" s="414"/>
      <c r="CW37" s="414"/>
      <c r="CX37" s="414"/>
      <c r="CY37" s="414"/>
      <c r="CZ37" s="414"/>
      <c r="DA37" s="414"/>
      <c r="DB37" s="414"/>
      <c r="DC37" s="566"/>
      <c r="DD37" s="414"/>
      <c r="DE37" s="502"/>
      <c r="DF37" s="502"/>
      <c r="DG37" s="502"/>
      <c r="DH37" s="502"/>
      <c r="DM37" s="525"/>
      <c r="DN37" s="525"/>
      <c r="DO37" s="525"/>
      <c r="DP37" s="525"/>
      <c r="DQ37" s="414"/>
      <c r="DR37" s="565" t="s">
        <v>255</v>
      </c>
      <c r="DS37" s="414"/>
      <c r="DT37" s="414"/>
      <c r="DU37" s="414"/>
      <c r="DV37" s="414"/>
      <c r="DW37" s="414"/>
      <c r="DX37" s="414"/>
      <c r="DY37" s="414"/>
      <c r="DZ37" s="414"/>
      <c r="EA37" s="414"/>
      <c r="EB37" s="414"/>
      <c r="EC37" s="414"/>
      <c r="ED37" s="414"/>
      <c r="EE37" s="414"/>
      <c r="EF37" s="414"/>
      <c r="EG37" s="414"/>
      <c r="EH37" s="414"/>
      <c r="EI37" s="414"/>
      <c r="EJ37" s="414"/>
      <c r="EK37" s="414"/>
      <c r="EL37" s="414"/>
      <c r="EM37" s="566"/>
      <c r="EN37" s="414"/>
      <c r="EO37" s="502"/>
      <c r="EP37" s="502"/>
      <c r="EQ37" s="502"/>
      <c r="ER37" s="502"/>
      <c r="ET37" s="278"/>
      <c r="EV37" s="188" t="s">
        <v>257</v>
      </c>
    </row>
    <row r="38" spans="1:152" s="276" customFormat="1" ht="13.5" customHeight="1">
      <c r="A38" s="301"/>
      <c r="C38" s="525"/>
      <c r="D38" s="525"/>
      <c r="E38" s="525"/>
      <c r="F38" s="525"/>
      <c r="G38" s="414"/>
      <c r="H38" s="583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566"/>
      <c r="AE38" s="414"/>
      <c r="AF38" s="502"/>
      <c r="AG38" s="502"/>
      <c r="AH38" s="502"/>
      <c r="AI38" s="502"/>
      <c r="AS38" s="525"/>
      <c r="AT38" s="525"/>
      <c r="AU38" s="525"/>
      <c r="AV38" s="525"/>
      <c r="AW38" s="414"/>
      <c r="AX38" s="583"/>
      <c r="AY38" s="414"/>
      <c r="AZ38" s="414"/>
      <c r="BA38" s="414"/>
      <c r="BB38" s="414"/>
      <c r="BC38" s="414"/>
      <c r="BD38" s="414"/>
      <c r="BE38" s="414"/>
      <c r="BF38" s="414"/>
      <c r="BG38" s="414"/>
      <c r="BH38" s="414"/>
      <c r="BI38" s="414"/>
      <c r="BJ38" s="414"/>
      <c r="BK38" s="414"/>
      <c r="BL38" s="414"/>
      <c r="BM38" s="414"/>
      <c r="BN38" s="414"/>
      <c r="BO38" s="414"/>
      <c r="BP38" s="414"/>
      <c r="BQ38" s="414"/>
      <c r="BR38" s="414"/>
      <c r="BS38" s="566"/>
      <c r="BT38" s="414"/>
      <c r="BU38" s="502"/>
      <c r="BV38" s="502"/>
      <c r="BW38" s="502"/>
      <c r="BX38" s="502"/>
      <c r="CC38" s="525"/>
      <c r="CD38" s="525"/>
      <c r="CE38" s="525"/>
      <c r="CF38" s="525"/>
      <c r="CG38" s="414"/>
      <c r="CH38" s="583"/>
      <c r="CI38" s="414"/>
      <c r="CJ38" s="414"/>
      <c r="CK38" s="414"/>
      <c r="CL38" s="414"/>
      <c r="CM38" s="414"/>
      <c r="CN38" s="414"/>
      <c r="CO38" s="414"/>
      <c r="CP38" s="414"/>
      <c r="CQ38" s="414"/>
      <c r="CR38" s="414"/>
      <c r="CS38" s="414"/>
      <c r="CT38" s="414"/>
      <c r="CU38" s="414"/>
      <c r="CV38" s="414"/>
      <c r="CW38" s="414"/>
      <c r="CX38" s="414"/>
      <c r="CY38" s="414"/>
      <c r="CZ38" s="414"/>
      <c r="DA38" s="414"/>
      <c r="DB38" s="414"/>
      <c r="DC38" s="566"/>
      <c r="DD38" s="414"/>
      <c r="DE38" s="502"/>
      <c r="DF38" s="502"/>
      <c r="DG38" s="502"/>
      <c r="DH38" s="502"/>
      <c r="DM38" s="525"/>
      <c r="DN38" s="525"/>
      <c r="DO38" s="525"/>
      <c r="DP38" s="525"/>
      <c r="DQ38" s="414"/>
      <c r="DR38" s="583"/>
      <c r="DS38" s="414"/>
      <c r="DT38" s="414"/>
      <c r="DU38" s="414"/>
      <c r="DV38" s="414"/>
      <c r="DW38" s="414"/>
      <c r="DX38" s="414"/>
      <c r="DY38" s="414"/>
      <c r="DZ38" s="414"/>
      <c r="EA38" s="414"/>
      <c r="EB38" s="414"/>
      <c r="EC38" s="414"/>
      <c r="ED38" s="414"/>
      <c r="EE38" s="414"/>
      <c r="EF38" s="414"/>
      <c r="EG38" s="414"/>
      <c r="EH38" s="414"/>
      <c r="EI38" s="414"/>
      <c r="EJ38" s="414"/>
      <c r="EK38" s="414"/>
      <c r="EL38" s="414"/>
      <c r="EM38" s="566"/>
      <c r="EN38" s="414"/>
      <c r="EO38" s="502"/>
      <c r="EP38" s="502"/>
      <c r="EQ38" s="502"/>
      <c r="ER38" s="502"/>
      <c r="ET38" s="278"/>
      <c r="EV38" s="188" t="s">
        <v>171</v>
      </c>
    </row>
    <row r="39" spans="1:152" s="276" customFormat="1" ht="13.5" customHeight="1">
      <c r="A39" s="301"/>
      <c r="C39" s="525"/>
      <c r="D39" s="525"/>
      <c r="E39" s="525"/>
      <c r="F39" s="525"/>
      <c r="G39" s="414"/>
      <c r="H39" s="583">
        <v>0.41666666666666669</v>
      </c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566"/>
      <c r="AE39" s="414"/>
      <c r="AF39" s="502"/>
      <c r="AG39" s="502"/>
      <c r="AH39" s="502"/>
      <c r="AI39" s="502"/>
      <c r="AS39" s="525"/>
      <c r="AT39" s="525"/>
      <c r="AU39" s="525"/>
      <c r="AV39" s="525"/>
      <c r="AW39" s="414"/>
      <c r="AX39" s="583">
        <v>0.41666666666666669</v>
      </c>
      <c r="AY39" s="414"/>
      <c r="AZ39" s="414"/>
      <c r="BA39" s="414"/>
      <c r="BB39" s="414"/>
      <c r="BC39" s="414"/>
      <c r="BD39" s="414"/>
      <c r="BE39" s="414"/>
      <c r="BF39" s="414"/>
      <c r="BG39" s="414"/>
      <c r="BH39" s="414"/>
      <c r="BI39" s="414"/>
      <c r="BJ39" s="414"/>
      <c r="BK39" s="414"/>
      <c r="BL39" s="414"/>
      <c r="BM39" s="414"/>
      <c r="BN39" s="414"/>
      <c r="BO39" s="414"/>
      <c r="BP39" s="414"/>
      <c r="BQ39" s="414"/>
      <c r="BR39" s="414"/>
      <c r="BS39" s="566"/>
      <c r="BT39" s="414"/>
      <c r="BU39" s="502"/>
      <c r="BV39" s="502"/>
      <c r="BW39" s="502"/>
      <c r="BX39" s="502"/>
      <c r="CC39" s="525"/>
      <c r="CD39" s="525"/>
      <c r="CE39" s="525"/>
      <c r="CF39" s="525"/>
      <c r="CG39" s="414"/>
      <c r="CH39" s="583">
        <v>0.47222222222222227</v>
      </c>
      <c r="CI39" s="414"/>
      <c r="CJ39" s="414"/>
      <c r="CK39" s="414"/>
      <c r="CL39" s="414"/>
      <c r="CM39" s="414"/>
      <c r="CN39" s="414"/>
      <c r="CO39" s="414"/>
      <c r="CP39" s="414"/>
      <c r="CQ39" s="414"/>
      <c r="CR39" s="414"/>
      <c r="CS39" s="414"/>
      <c r="CT39" s="414"/>
      <c r="CU39" s="414"/>
      <c r="CV39" s="414"/>
      <c r="CW39" s="414"/>
      <c r="CX39" s="414"/>
      <c r="CY39" s="414"/>
      <c r="CZ39" s="414"/>
      <c r="DA39" s="414"/>
      <c r="DB39" s="414"/>
      <c r="DC39" s="566"/>
      <c r="DD39" s="414"/>
      <c r="DE39" s="502"/>
      <c r="DF39" s="502"/>
      <c r="DG39" s="502"/>
      <c r="DH39" s="502"/>
      <c r="DM39" s="525"/>
      <c r="DN39" s="525"/>
      <c r="DO39" s="525"/>
      <c r="DP39" s="525"/>
      <c r="DQ39" s="414"/>
      <c r="DR39" s="583">
        <v>0.47222222222222227</v>
      </c>
      <c r="DS39" s="414"/>
      <c r="DT39" s="414"/>
      <c r="DU39" s="414"/>
      <c r="DV39" s="414"/>
      <c r="DW39" s="414"/>
      <c r="DX39" s="414"/>
      <c r="DY39" s="414"/>
      <c r="DZ39" s="414"/>
      <c r="EA39" s="414"/>
      <c r="EB39" s="414"/>
      <c r="EC39" s="414"/>
      <c r="ED39" s="414"/>
      <c r="EE39" s="414"/>
      <c r="EF39" s="414"/>
      <c r="EG39" s="414"/>
      <c r="EH39" s="414"/>
      <c r="EI39" s="414"/>
      <c r="EJ39" s="414"/>
      <c r="EK39" s="414"/>
      <c r="EL39" s="414"/>
      <c r="EM39" s="566"/>
      <c r="EN39" s="414"/>
      <c r="EO39" s="502"/>
      <c r="EP39" s="502"/>
      <c r="EQ39" s="502"/>
      <c r="ER39" s="502"/>
      <c r="ET39" s="278"/>
      <c r="EV39" s="203"/>
    </row>
    <row r="40" spans="1:152" s="276" customFormat="1" ht="13.5" customHeight="1">
      <c r="A40" s="197"/>
      <c r="B40" s="294"/>
      <c r="C40" s="294"/>
      <c r="D40" s="198"/>
      <c r="E40" s="294"/>
      <c r="F40" s="294"/>
      <c r="G40" s="414"/>
      <c r="H40" s="292"/>
      <c r="I40" s="294"/>
      <c r="J40" s="294"/>
      <c r="K40" s="294"/>
      <c r="L40" s="294"/>
      <c r="M40" s="294"/>
      <c r="N40" s="294"/>
      <c r="O40" s="294"/>
      <c r="P40" s="294"/>
      <c r="Q40" s="610"/>
      <c r="R40" s="610"/>
      <c r="S40" s="610"/>
      <c r="T40" s="610"/>
      <c r="U40" s="294"/>
      <c r="V40" s="294"/>
      <c r="W40" s="294"/>
      <c r="X40" s="294"/>
      <c r="Y40" s="294"/>
      <c r="Z40" s="294"/>
      <c r="AA40" s="294"/>
      <c r="AB40" s="294"/>
      <c r="AC40" s="294"/>
      <c r="AD40" s="293"/>
      <c r="AE40" s="41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414"/>
      <c r="AX40" s="292"/>
      <c r="AY40" s="294"/>
      <c r="AZ40" s="294"/>
      <c r="BA40" s="294"/>
      <c r="BB40" s="294"/>
      <c r="BC40" s="294"/>
      <c r="BD40" s="294"/>
      <c r="BE40" s="294"/>
      <c r="BF40" s="294"/>
      <c r="BG40" s="610"/>
      <c r="BH40" s="610"/>
      <c r="BI40" s="610"/>
      <c r="BJ40" s="610"/>
      <c r="BK40" s="294"/>
      <c r="BL40" s="294"/>
      <c r="BM40" s="294"/>
      <c r="BN40" s="294"/>
      <c r="BO40" s="294"/>
      <c r="BP40" s="294"/>
      <c r="BQ40" s="294"/>
      <c r="BR40" s="294"/>
      <c r="BS40" s="293"/>
      <c r="BT40" s="414"/>
      <c r="BU40" s="294"/>
      <c r="BV40" s="294"/>
      <c r="BW40" s="294"/>
      <c r="BX40" s="294"/>
      <c r="BY40" s="294"/>
      <c r="BZ40" s="294"/>
      <c r="CA40" s="294"/>
      <c r="CB40" s="294"/>
      <c r="CC40" s="294"/>
      <c r="CD40" s="294"/>
      <c r="CE40" s="294"/>
      <c r="CF40" s="294"/>
      <c r="CG40" s="414"/>
      <c r="CH40" s="292"/>
      <c r="CI40" s="294"/>
      <c r="CJ40" s="294"/>
      <c r="CK40" s="294"/>
      <c r="CL40" s="294"/>
      <c r="CM40" s="294"/>
      <c r="CN40" s="294"/>
      <c r="CO40" s="294"/>
      <c r="CP40" s="294"/>
      <c r="CQ40" s="610"/>
      <c r="CR40" s="610"/>
      <c r="CS40" s="610"/>
      <c r="CT40" s="610"/>
      <c r="CU40" s="294"/>
      <c r="CV40" s="294"/>
      <c r="CW40" s="294"/>
      <c r="CX40" s="294"/>
      <c r="CY40" s="294"/>
      <c r="CZ40" s="294"/>
      <c r="DA40" s="294"/>
      <c r="DB40" s="294"/>
      <c r="DC40" s="293"/>
      <c r="DD40" s="414"/>
      <c r="DE40" s="294"/>
      <c r="DF40" s="294"/>
      <c r="DG40" s="294"/>
      <c r="DH40" s="294"/>
      <c r="DI40" s="294"/>
      <c r="DJ40" s="294"/>
      <c r="DK40" s="294"/>
      <c r="DL40" s="294"/>
      <c r="DM40" s="294"/>
      <c r="DN40" s="294"/>
      <c r="DO40" s="294"/>
      <c r="DP40" s="294"/>
      <c r="DQ40" s="414"/>
      <c r="DR40" s="292"/>
      <c r="DS40" s="294"/>
      <c r="DT40" s="294"/>
      <c r="DU40" s="294"/>
      <c r="DV40" s="294"/>
      <c r="DW40" s="294"/>
      <c r="DX40" s="294"/>
      <c r="DY40" s="294"/>
      <c r="DZ40" s="294"/>
      <c r="EA40" s="610"/>
      <c r="EB40" s="610"/>
      <c r="EC40" s="610"/>
      <c r="ED40" s="610"/>
      <c r="EE40" s="294"/>
      <c r="EF40" s="294"/>
      <c r="EG40" s="294"/>
      <c r="EH40" s="294"/>
      <c r="EI40" s="294"/>
      <c r="EJ40" s="294"/>
      <c r="EK40" s="294"/>
      <c r="EL40" s="294"/>
      <c r="EM40" s="293"/>
      <c r="EN40" s="414"/>
      <c r="EO40" s="294"/>
      <c r="EP40" s="294"/>
      <c r="EQ40" s="294"/>
      <c r="ER40" s="294"/>
      <c r="ES40" s="294"/>
      <c r="ET40" s="278"/>
      <c r="EV40" s="203"/>
    </row>
    <row r="41" spans="1:152" s="276" customFormat="1" ht="13.5" customHeight="1">
      <c r="A41" s="301"/>
      <c r="C41" s="496"/>
      <c r="D41" s="496"/>
      <c r="E41" s="496"/>
      <c r="F41" s="496"/>
      <c r="G41" s="414"/>
      <c r="H41" s="292"/>
      <c r="I41" s="497" t="str">
        <f>IF(I44="","",SUM(I44:J48))</f>
        <v/>
      </c>
      <c r="J41" s="497"/>
      <c r="K41" s="497"/>
      <c r="L41" s="497"/>
      <c r="Z41" s="496" t="str">
        <f>IF(Z44="","",SUM(Z44:AC48))</f>
        <v/>
      </c>
      <c r="AA41" s="496"/>
      <c r="AB41" s="496"/>
      <c r="AC41" s="496"/>
      <c r="AD41" s="293"/>
      <c r="AE41" s="414"/>
      <c r="AF41" s="497" t="str">
        <f>IF(AF44="","",SUM(AF44:AG48))</f>
        <v/>
      </c>
      <c r="AG41" s="497"/>
      <c r="AH41" s="497"/>
      <c r="AI41" s="497"/>
      <c r="AS41" s="496"/>
      <c r="AT41" s="496"/>
      <c r="AU41" s="496"/>
      <c r="AV41" s="496"/>
      <c r="AW41" s="414"/>
      <c r="AX41" s="292"/>
      <c r="AY41" s="497" t="str">
        <f>IF(AY44="","",SUM(AY44:BB48))</f>
        <v/>
      </c>
      <c r="AZ41" s="497"/>
      <c r="BA41" s="497"/>
      <c r="BB41" s="497"/>
      <c r="BO41" s="496"/>
      <c r="BP41" s="496"/>
      <c r="BQ41" s="496"/>
      <c r="BR41" s="496"/>
      <c r="BS41" s="293"/>
      <c r="BT41" s="414"/>
      <c r="BU41" s="497" t="str">
        <f>IF(BU44="","",SUM(BU44:BW48))</f>
        <v/>
      </c>
      <c r="BV41" s="497"/>
      <c r="BW41" s="497"/>
      <c r="BX41" s="497"/>
      <c r="CC41" s="496"/>
      <c r="CD41" s="496"/>
      <c r="CE41" s="496"/>
      <c r="CF41" s="496"/>
      <c r="CG41" s="414"/>
      <c r="CH41" s="292"/>
      <c r="CI41" s="497" t="str">
        <f>IF(CI44="","",SUM(CI44:CL48))</f>
        <v/>
      </c>
      <c r="CJ41" s="497"/>
      <c r="CK41" s="497"/>
      <c r="CL41" s="497"/>
      <c r="CY41" s="496"/>
      <c r="CZ41" s="496"/>
      <c r="DA41" s="496"/>
      <c r="DB41" s="496"/>
      <c r="DC41" s="293"/>
      <c r="DD41" s="414"/>
      <c r="DE41" s="497" t="str">
        <f>IF(DE44="","",SUM(DE44:DG48))</f>
        <v/>
      </c>
      <c r="DF41" s="497"/>
      <c r="DG41" s="497"/>
      <c r="DH41" s="497"/>
      <c r="DM41" s="496"/>
      <c r="DN41" s="496"/>
      <c r="DO41" s="496"/>
      <c r="DP41" s="496"/>
      <c r="DQ41" s="414"/>
      <c r="DR41" s="292"/>
      <c r="DS41" s="497" t="str">
        <f>IF(DS44="","",SUM(DS44:DV48))</f>
        <v/>
      </c>
      <c r="DT41" s="497"/>
      <c r="DU41" s="497"/>
      <c r="DV41" s="497"/>
      <c r="EI41" s="496"/>
      <c r="EJ41" s="496"/>
      <c r="EK41" s="496"/>
      <c r="EL41" s="496"/>
      <c r="EM41" s="293"/>
      <c r="EN41" s="414"/>
      <c r="EO41" s="497" t="str">
        <f>IF(EO44="","",SUM(EO44:EQ48))</f>
        <v/>
      </c>
      <c r="EP41" s="497"/>
      <c r="EQ41" s="497"/>
      <c r="ER41" s="497"/>
      <c r="ET41" s="278"/>
      <c r="EV41" s="203"/>
    </row>
    <row r="42" spans="1:152" s="144" customFormat="1" ht="13.5" hidden="1" customHeight="1">
      <c r="A42" s="145"/>
      <c r="C42" s="519">
        <f>SUM(D44:F48)</f>
        <v>0.58333333333333337</v>
      </c>
      <c r="D42" s="519"/>
      <c r="E42" s="519"/>
      <c r="F42" s="519"/>
      <c r="G42" s="414"/>
      <c r="H42" s="199"/>
      <c r="I42" s="512">
        <f>SUM(I44:J48)</f>
        <v>0</v>
      </c>
      <c r="J42" s="512"/>
      <c r="K42" s="512"/>
      <c r="L42" s="512"/>
      <c r="Z42" s="519">
        <f>SUM(Z44:AC48)</f>
        <v>0</v>
      </c>
      <c r="AA42" s="519"/>
      <c r="AB42" s="519"/>
      <c r="AC42" s="519"/>
      <c r="AD42" s="200"/>
      <c r="AE42" s="414"/>
      <c r="AF42" s="512">
        <f>SUM(AF44:AG48)</f>
        <v>0</v>
      </c>
      <c r="AG42" s="512"/>
      <c r="AH42" s="512"/>
      <c r="AI42" s="512"/>
      <c r="AS42" s="519">
        <f>SUM(AS44:AV48)</f>
        <v>0.59722222222222221</v>
      </c>
      <c r="AT42" s="519"/>
      <c r="AU42" s="519"/>
      <c r="AV42" s="519"/>
      <c r="AW42" s="414"/>
      <c r="AX42" s="199"/>
      <c r="AY42" s="512">
        <f>SUM(AY44:AZ48)</f>
        <v>0</v>
      </c>
      <c r="AZ42" s="512"/>
      <c r="BA42" s="512"/>
      <c r="BB42" s="512"/>
      <c r="BO42" s="519">
        <f>SUM(BO44:BR48)</f>
        <v>0.54166666666666663</v>
      </c>
      <c r="BP42" s="519"/>
      <c r="BQ42" s="519"/>
      <c r="BR42" s="519"/>
      <c r="BS42" s="200"/>
      <c r="BT42" s="414"/>
      <c r="BU42" s="512">
        <f>SUM(BU44:BW48)</f>
        <v>0</v>
      </c>
      <c r="BV42" s="512"/>
      <c r="BW42" s="512"/>
      <c r="BX42" s="512"/>
      <c r="CC42" s="519">
        <f>SUM(CC44:CF48)</f>
        <v>0.54166666666666663</v>
      </c>
      <c r="CD42" s="519"/>
      <c r="CE42" s="519"/>
      <c r="CF42" s="519"/>
      <c r="CG42" s="414"/>
      <c r="CH42" s="199"/>
      <c r="CI42" s="512">
        <f>SUM(CI44:CL48)</f>
        <v>0</v>
      </c>
      <c r="CJ42" s="512"/>
      <c r="CK42" s="512"/>
      <c r="CL42" s="512"/>
      <c r="CY42" s="519">
        <f>SUM(CY44:DB48)</f>
        <v>0.59722222222222221</v>
      </c>
      <c r="CZ42" s="519"/>
      <c r="DA42" s="519"/>
      <c r="DB42" s="519"/>
      <c r="DC42" s="200"/>
      <c r="DD42" s="414"/>
      <c r="DE42" s="512">
        <f>SUM(DE44:DG48)</f>
        <v>0</v>
      </c>
      <c r="DF42" s="512"/>
      <c r="DG42" s="512"/>
      <c r="DH42" s="512"/>
      <c r="DM42" s="519">
        <f>SUM(DM44:DP48)</f>
        <v>0.63888888888888895</v>
      </c>
      <c r="DN42" s="519"/>
      <c r="DO42" s="519"/>
      <c r="DP42" s="519"/>
      <c r="DQ42" s="414"/>
      <c r="DR42" s="199"/>
      <c r="DS42" s="512">
        <f>SUM(DS44:DT48)</f>
        <v>0</v>
      </c>
      <c r="DT42" s="512"/>
      <c r="DU42" s="512"/>
      <c r="DV42" s="512"/>
      <c r="EI42" s="519">
        <f>SUM(EI44:EL48)</f>
        <v>0.54166666666666663</v>
      </c>
      <c r="EJ42" s="519"/>
      <c r="EK42" s="519"/>
      <c r="EL42" s="519"/>
      <c r="EM42" s="200"/>
      <c r="EN42" s="414"/>
      <c r="EO42" s="512">
        <f>SUM(EO44:EQ48)</f>
        <v>0</v>
      </c>
      <c r="EP42" s="512"/>
      <c r="EQ42" s="512"/>
      <c r="ER42" s="512"/>
      <c r="ET42" s="274"/>
      <c r="EV42" s="204"/>
    </row>
    <row r="43" spans="1:152" s="276" customFormat="1" ht="3.75" customHeight="1">
      <c r="A43" s="301"/>
      <c r="D43" s="414"/>
      <c r="E43" s="414"/>
      <c r="F43" s="414"/>
      <c r="G43" s="414"/>
      <c r="H43" s="565"/>
      <c r="I43" s="414"/>
      <c r="J43" s="414"/>
      <c r="K43" s="414"/>
      <c r="L43" s="414"/>
      <c r="Y43" s="414"/>
      <c r="Z43" s="414"/>
      <c r="AA43" s="414"/>
      <c r="AB43" s="414"/>
      <c r="AC43" s="414"/>
      <c r="AD43" s="566"/>
      <c r="AE43" s="414"/>
      <c r="AF43" s="414"/>
      <c r="AG43" s="414"/>
      <c r="AH43" s="414"/>
      <c r="AI43" s="414"/>
      <c r="AJ43" s="414"/>
      <c r="AT43" s="414"/>
      <c r="AU43" s="414"/>
      <c r="AV43" s="414"/>
      <c r="AW43" s="414"/>
      <c r="AX43" s="565"/>
      <c r="AY43" s="414"/>
      <c r="AZ43" s="414"/>
      <c r="BA43" s="414"/>
      <c r="BB43" s="414"/>
      <c r="BO43" s="414"/>
      <c r="BP43" s="414"/>
      <c r="BQ43" s="414"/>
      <c r="BR43" s="414"/>
      <c r="BS43" s="566"/>
      <c r="BT43" s="414"/>
      <c r="BU43" s="414"/>
      <c r="BV43" s="414"/>
      <c r="BW43" s="414"/>
      <c r="CD43" s="414"/>
      <c r="CE43" s="414"/>
      <c r="CF43" s="414"/>
      <c r="CG43" s="414"/>
      <c r="CH43" s="565"/>
      <c r="CI43" s="414"/>
      <c r="CJ43" s="414"/>
      <c r="CK43" s="414"/>
      <c r="CL43" s="414"/>
      <c r="CY43" s="414"/>
      <c r="CZ43" s="414"/>
      <c r="DA43" s="414"/>
      <c r="DB43" s="414"/>
      <c r="DC43" s="566"/>
      <c r="DD43" s="414"/>
      <c r="DE43" s="414"/>
      <c r="DF43" s="414"/>
      <c r="DG43" s="414"/>
      <c r="DN43" s="414"/>
      <c r="DO43" s="414"/>
      <c r="DP43" s="414"/>
      <c r="DQ43" s="414"/>
      <c r="DR43" s="565"/>
      <c r="DS43" s="414"/>
      <c r="DT43" s="414"/>
      <c r="DU43" s="414"/>
      <c r="DV43" s="414"/>
      <c r="EI43" s="414"/>
      <c r="EJ43" s="414"/>
      <c r="EK43" s="414"/>
      <c r="EL43" s="414"/>
      <c r="EM43" s="566"/>
      <c r="EN43" s="414"/>
      <c r="EO43" s="414"/>
      <c r="EP43" s="414"/>
      <c r="EQ43" s="414"/>
      <c r="ET43" s="278"/>
      <c r="EV43" s="203"/>
    </row>
    <row r="44" spans="1:152" s="282" customFormat="1" ht="20.25" customHeight="1">
      <c r="A44" s="201">
        <f ca="1">A19-2</f>
        <v>44366</v>
      </c>
      <c r="C44" s="566"/>
      <c r="D44" s="568" t="s">
        <v>172</v>
      </c>
      <c r="E44" s="569"/>
      <c r="F44" s="569"/>
      <c r="G44" s="569"/>
      <c r="H44" s="569"/>
      <c r="I44" s="569"/>
      <c r="J44" s="569"/>
      <c r="K44" s="569"/>
      <c r="L44" s="570"/>
      <c r="M44" s="414"/>
      <c r="N44" s="205"/>
      <c r="O44" s="205"/>
      <c r="P44" s="205"/>
      <c r="Q44" s="205"/>
      <c r="T44" s="205"/>
      <c r="U44" s="205"/>
      <c r="V44" s="205"/>
      <c r="W44" s="205"/>
      <c r="X44" s="414"/>
      <c r="Y44" s="607" t="s">
        <v>173</v>
      </c>
      <c r="Z44" s="608"/>
      <c r="AA44" s="608"/>
      <c r="AB44" s="608"/>
      <c r="AC44" s="608"/>
      <c r="AD44" s="608"/>
      <c r="AE44" s="608"/>
      <c r="AF44" s="608"/>
      <c r="AG44" s="608"/>
      <c r="AH44" s="608"/>
      <c r="AI44" s="608"/>
      <c r="AJ44" s="609"/>
      <c r="AK44" s="414"/>
      <c r="AL44" s="205"/>
      <c r="AM44" s="205"/>
      <c r="AN44" s="205"/>
      <c r="AO44" s="205"/>
      <c r="AS44" s="566"/>
      <c r="AT44" s="568" t="s">
        <v>174</v>
      </c>
      <c r="AU44" s="569"/>
      <c r="AV44" s="569"/>
      <c r="AW44" s="569"/>
      <c r="AX44" s="569"/>
      <c r="AY44" s="569"/>
      <c r="AZ44" s="569"/>
      <c r="BA44" s="569"/>
      <c r="BB44" s="570"/>
      <c r="BC44" s="414"/>
      <c r="BD44" s="205"/>
      <c r="BE44" s="205"/>
      <c r="BF44" s="205"/>
      <c r="BG44" s="205"/>
      <c r="BJ44" s="205"/>
      <c r="BK44" s="205"/>
      <c r="BL44" s="205"/>
      <c r="BM44" s="205"/>
      <c r="BN44" s="414"/>
      <c r="BO44" s="607" t="s">
        <v>175</v>
      </c>
      <c r="BP44" s="608"/>
      <c r="BQ44" s="608"/>
      <c r="BR44" s="608"/>
      <c r="BS44" s="608"/>
      <c r="BT44" s="608"/>
      <c r="BU44" s="608"/>
      <c r="BV44" s="608"/>
      <c r="BW44" s="609"/>
      <c r="BX44" s="565"/>
      <c r="CC44" s="566"/>
      <c r="CD44" s="568" t="s">
        <v>176</v>
      </c>
      <c r="CE44" s="569"/>
      <c r="CF44" s="569"/>
      <c r="CG44" s="569"/>
      <c r="CH44" s="569"/>
      <c r="CI44" s="569"/>
      <c r="CJ44" s="569"/>
      <c r="CK44" s="569"/>
      <c r="CL44" s="570"/>
      <c r="CM44" s="414"/>
      <c r="CN44" s="205"/>
      <c r="CO44" s="205"/>
      <c r="CP44" s="205"/>
      <c r="CQ44" s="205"/>
      <c r="CT44" s="205"/>
      <c r="CU44" s="205"/>
      <c r="CV44" s="205"/>
      <c r="CW44" s="205"/>
      <c r="CX44" s="414"/>
      <c r="CY44" s="607" t="s">
        <v>177</v>
      </c>
      <c r="CZ44" s="608"/>
      <c r="DA44" s="608"/>
      <c r="DB44" s="608"/>
      <c r="DC44" s="608"/>
      <c r="DD44" s="608"/>
      <c r="DE44" s="608"/>
      <c r="DF44" s="608"/>
      <c r="DG44" s="609"/>
      <c r="DH44" s="565"/>
      <c r="DM44" s="566"/>
      <c r="DN44" s="568" t="s">
        <v>178</v>
      </c>
      <c r="DO44" s="569"/>
      <c r="DP44" s="569"/>
      <c r="DQ44" s="569"/>
      <c r="DR44" s="569"/>
      <c r="DS44" s="569"/>
      <c r="DT44" s="569"/>
      <c r="DU44" s="569"/>
      <c r="DV44" s="570"/>
      <c r="DW44" s="414"/>
      <c r="DX44" s="205"/>
      <c r="DY44" s="205"/>
      <c r="DZ44" s="205"/>
      <c r="EA44" s="205"/>
      <c r="ED44" s="205"/>
      <c r="EE44" s="205"/>
      <c r="EF44" s="205"/>
      <c r="EG44" s="205"/>
      <c r="EH44" s="414"/>
      <c r="EI44" s="607" t="s">
        <v>179</v>
      </c>
      <c r="EJ44" s="608"/>
      <c r="EK44" s="608"/>
      <c r="EL44" s="608"/>
      <c r="EM44" s="608"/>
      <c r="EN44" s="608"/>
      <c r="EO44" s="608"/>
      <c r="EP44" s="608"/>
      <c r="EQ44" s="609"/>
      <c r="ER44" s="565"/>
      <c r="ET44" s="148"/>
      <c r="EV44" s="152"/>
    </row>
    <row r="45" spans="1:152" s="276" customFormat="1" ht="7.5" customHeight="1">
      <c r="A45" s="605" t="str">
        <f ca="1">"("&amp;CHOOSE(WEEKDAY(A44),"日","月","火","水","木","金","土")&amp;")"</f>
        <v>(土)</v>
      </c>
      <c r="C45" s="566"/>
      <c r="D45" s="571"/>
      <c r="E45" s="571"/>
      <c r="F45" s="571"/>
      <c r="G45" s="414"/>
      <c r="H45" s="414"/>
      <c r="I45" s="497"/>
      <c r="J45" s="497"/>
      <c r="K45" s="497"/>
      <c r="L45" s="564"/>
      <c r="M45" s="414"/>
      <c r="N45" s="206"/>
      <c r="O45" s="206"/>
      <c r="P45" s="206"/>
      <c r="Q45" s="206"/>
      <c r="T45" s="206"/>
      <c r="U45" s="206"/>
      <c r="V45" s="206"/>
      <c r="W45" s="206"/>
      <c r="X45" s="414"/>
      <c r="Y45" s="292"/>
      <c r="Z45" s="496"/>
      <c r="AA45" s="496"/>
      <c r="AB45" s="496"/>
      <c r="AC45" s="496"/>
      <c r="AD45" s="414"/>
      <c r="AE45" s="414"/>
      <c r="AF45" s="497"/>
      <c r="AG45" s="497"/>
      <c r="AH45" s="497"/>
      <c r="AI45" s="497"/>
      <c r="AJ45" s="293"/>
      <c r="AK45" s="414"/>
      <c r="AL45" s="206"/>
      <c r="AM45" s="206"/>
      <c r="AN45" s="206"/>
      <c r="AO45" s="206"/>
      <c r="AS45" s="566"/>
      <c r="AT45" s="571"/>
      <c r="AU45" s="571"/>
      <c r="AV45" s="571"/>
      <c r="AW45" s="414"/>
      <c r="AX45" s="414"/>
      <c r="AY45" s="497"/>
      <c r="AZ45" s="497"/>
      <c r="BA45" s="497"/>
      <c r="BB45" s="564"/>
      <c r="BC45" s="414"/>
      <c r="BD45" s="206"/>
      <c r="BE45" s="206"/>
      <c r="BF45" s="206"/>
      <c r="BG45" s="206"/>
      <c r="BJ45" s="206"/>
      <c r="BK45" s="206"/>
      <c r="BL45" s="206"/>
      <c r="BM45" s="206"/>
      <c r="BN45" s="414"/>
      <c r="BO45" s="574"/>
      <c r="BP45" s="496"/>
      <c r="BQ45" s="496"/>
      <c r="BR45" s="496"/>
      <c r="BS45" s="414"/>
      <c r="BT45" s="414"/>
      <c r="BU45" s="497"/>
      <c r="BV45" s="497"/>
      <c r="BW45" s="497"/>
      <c r="BX45" s="565"/>
      <c r="CC45" s="566"/>
      <c r="CD45" s="571"/>
      <c r="CE45" s="571"/>
      <c r="CF45" s="571"/>
      <c r="CG45" s="414"/>
      <c r="CH45" s="414"/>
      <c r="CI45" s="497"/>
      <c r="CJ45" s="497"/>
      <c r="CK45" s="497"/>
      <c r="CL45" s="564"/>
      <c r="CM45" s="414"/>
      <c r="CN45" s="206"/>
      <c r="CO45" s="206"/>
      <c r="CP45" s="206"/>
      <c r="CQ45" s="206"/>
      <c r="CT45" s="206"/>
      <c r="CU45" s="206"/>
      <c r="CV45" s="206"/>
      <c r="CW45" s="206"/>
      <c r="CX45" s="414"/>
      <c r="CY45" s="574"/>
      <c r="CZ45" s="496"/>
      <c r="DA45" s="496"/>
      <c r="DB45" s="496"/>
      <c r="DC45" s="414"/>
      <c r="DD45" s="414"/>
      <c r="DE45" s="497"/>
      <c r="DF45" s="497"/>
      <c r="DG45" s="497"/>
      <c r="DH45" s="565"/>
      <c r="DM45" s="566"/>
      <c r="DN45" s="571"/>
      <c r="DO45" s="571"/>
      <c r="DP45" s="571"/>
      <c r="DQ45" s="414"/>
      <c r="DR45" s="414"/>
      <c r="DS45" s="497"/>
      <c r="DT45" s="497"/>
      <c r="DU45" s="497"/>
      <c r="DV45" s="564"/>
      <c r="DW45" s="414"/>
      <c r="DX45" s="206"/>
      <c r="DY45" s="206"/>
      <c r="DZ45" s="206"/>
      <c r="EA45" s="206"/>
      <c r="ED45" s="206"/>
      <c r="EE45" s="206"/>
      <c r="EF45" s="206"/>
      <c r="EG45" s="206"/>
      <c r="EH45" s="414"/>
      <c r="EI45" s="574"/>
      <c r="EJ45" s="496"/>
      <c r="EK45" s="496"/>
      <c r="EL45" s="496"/>
      <c r="EM45" s="414"/>
      <c r="EN45" s="414"/>
      <c r="EO45" s="497"/>
      <c r="EP45" s="497"/>
      <c r="EQ45" s="497"/>
      <c r="ER45" s="565"/>
      <c r="ET45" s="278"/>
      <c r="EV45" s="298"/>
    </row>
    <row r="46" spans="1:152" s="276" customFormat="1" ht="13.5" customHeight="1">
      <c r="A46" s="605"/>
      <c r="B46" s="135"/>
      <c r="C46" s="566"/>
      <c r="D46" s="572" t="s">
        <v>258</v>
      </c>
      <c r="E46" s="413"/>
      <c r="F46" s="413"/>
      <c r="G46" s="413"/>
      <c r="H46" s="413"/>
      <c r="I46" s="413"/>
      <c r="J46" s="413"/>
      <c r="K46" s="413"/>
      <c r="L46" s="573"/>
      <c r="M46" s="414"/>
      <c r="N46" s="206"/>
      <c r="O46" s="206"/>
      <c r="P46" s="606"/>
      <c r="Q46" s="606"/>
      <c r="T46" s="206"/>
      <c r="U46" s="206"/>
      <c r="V46" s="206"/>
      <c r="W46" s="206"/>
      <c r="X46" s="414"/>
      <c r="Y46" s="565" t="s">
        <v>181</v>
      </c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566"/>
      <c r="AK46" s="414"/>
      <c r="AL46" s="206"/>
      <c r="AM46" s="206"/>
      <c r="AN46" s="206"/>
      <c r="AO46" s="206"/>
      <c r="AS46" s="566"/>
      <c r="AT46" s="572" t="s">
        <v>182</v>
      </c>
      <c r="AU46" s="413"/>
      <c r="AV46" s="413"/>
      <c r="AW46" s="413"/>
      <c r="AX46" s="413"/>
      <c r="AY46" s="413"/>
      <c r="AZ46" s="413"/>
      <c r="BA46" s="413"/>
      <c r="BB46" s="573"/>
      <c r="BC46" s="414"/>
      <c r="BD46" s="206"/>
      <c r="BE46" s="206"/>
      <c r="BF46" s="206"/>
      <c r="BG46" s="206"/>
      <c r="BJ46" s="206"/>
      <c r="BK46" s="206"/>
      <c r="BL46" s="206"/>
      <c r="BM46" s="206"/>
      <c r="BN46" s="414"/>
      <c r="BO46" s="572" t="s">
        <v>180</v>
      </c>
      <c r="BP46" s="413"/>
      <c r="BQ46" s="413"/>
      <c r="BR46" s="413"/>
      <c r="BS46" s="413"/>
      <c r="BT46" s="413"/>
      <c r="BU46" s="413"/>
      <c r="BV46" s="413"/>
      <c r="BW46" s="573"/>
      <c r="BX46" s="565"/>
      <c r="BY46" s="64"/>
      <c r="BZ46" s="64"/>
      <c r="CA46" s="64"/>
      <c r="CB46" s="64"/>
      <c r="CC46" s="566"/>
      <c r="CD46" s="572" t="s">
        <v>182</v>
      </c>
      <c r="CE46" s="413"/>
      <c r="CF46" s="413"/>
      <c r="CG46" s="413"/>
      <c r="CH46" s="413"/>
      <c r="CI46" s="413"/>
      <c r="CJ46" s="413"/>
      <c r="CK46" s="413"/>
      <c r="CL46" s="573"/>
      <c r="CM46" s="414"/>
      <c r="CN46" s="206"/>
      <c r="CO46" s="206"/>
      <c r="CP46" s="206"/>
      <c r="CQ46" s="206"/>
      <c r="CT46" s="206"/>
      <c r="CU46" s="206"/>
      <c r="CV46" s="206"/>
      <c r="CW46" s="206"/>
      <c r="CX46" s="414"/>
      <c r="CY46" s="572" t="s">
        <v>180</v>
      </c>
      <c r="CZ46" s="413"/>
      <c r="DA46" s="413"/>
      <c r="DB46" s="413"/>
      <c r="DC46" s="413"/>
      <c r="DD46" s="413"/>
      <c r="DE46" s="413"/>
      <c r="DF46" s="413"/>
      <c r="DG46" s="573"/>
      <c r="DH46" s="565"/>
      <c r="DM46" s="566"/>
      <c r="DN46" s="572" t="s">
        <v>258</v>
      </c>
      <c r="DO46" s="413"/>
      <c r="DP46" s="413"/>
      <c r="DQ46" s="413"/>
      <c r="DR46" s="413"/>
      <c r="DS46" s="413"/>
      <c r="DT46" s="413"/>
      <c r="DU46" s="413"/>
      <c r="DV46" s="573"/>
      <c r="DW46" s="414"/>
      <c r="DX46" s="206"/>
      <c r="DY46" s="206"/>
      <c r="DZ46" s="206"/>
      <c r="EA46" s="206"/>
      <c r="ED46" s="206"/>
      <c r="EE46" s="206"/>
      <c r="EF46" s="206"/>
      <c r="EG46" s="206"/>
      <c r="EH46" s="414"/>
      <c r="EI46" s="572" t="s">
        <v>181</v>
      </c>
      <c r="EJ46" s="413"/>
      <c r="EK46" s="413"/>
      <c r="EL46" s="413"/>
      <c r="EM46" s="413"/>
      <c r="EN46" s="413"/>
      <c r="EO46" s="413"/>
      <c r="EP46" s="413"/>
      <c r="EQ46" s="573"/>
      <c r="ER46" s="565"/>
      <c r="ES46" s="64"/>
      <c r="ET46" s="278"/>
      <c r="EV46" s="207" t="s">
        <v>180</v>
      </c>
    </row>
    <row r="47" spans="1:152" s="276" customFormat="1" ht="13.5" customHeight="1">
      <c r="A47" s="301"/>
      <c r="B47" s="301"/>
      <c r="C47" s="566"/>
      <c r="D47" s="297"/>
      <c r="E47" s="298"/>
      <c r="F47" s="298"/>
      <c r="G47" s="298"/>
      <c r="H47" s="298"/>
      <c r="I47" s="298"/>
      <c r="J47" s="298"/>
      <c r="K47" s="298"/>
      <c r="L47" s="299"/>
      <c r="M47" s="414"/>
      <c r="N47" s="206"/>
      <c r="O47" s="206"/>
      <c r="P47" s="301"/>
      <c r="Q47" s="301"/>
      <c r="T47" s="206"/>
      <c r="U47" s="206"/>
      <c r="V47" s="206"/>
      <c r="W47" s="206"/>
      <c r="X47" s="414"/>
      <c r="Y47" s="292"/>
      <c r="AJ47" s="293"/>
      <c r="AK47" s="414"/>
      <c r="AL47" s="206"/>
      <c r="AM47" s="206"/>
      <c r="AN47" s="206"/>
      <c r="AO47" s="206"/>
      <c r="AS47" s="566"/>
      <c r="AT47" s="297"/>
      <c r="AU47" s="298"/>
      <c r="AV47" s="298"/>
      <c r="AW47" s="298"/>
      <c r="AX47" s="298"/>
      <c r="AY47" s="298"/>
      <c r="AZ47" s="298"/>
      <c r="BA47" s="298"/>
      <c r="BB47" s="299"/>
      <c r="BC47" s="414"/>
      <c r="BD47" s="206"/>
      <c r="BE47" s="206"/>
      <c r="BF47" s="206"/>
      <c r="BG47" s="206"/>
      <c r="BJ47" s="206"/>
      <c r="BK47" s="206"/>
      <c r="BL47" s="206"/>
      <c r="BM47" s="206"/>
      <c r="BN47" s="414"/>
      <c r="BO47" s="292"/>
      <c r="BW47" s="293"/>
      <c r="BX47" s="565"/>
      <c r="CC47" s="566"/>
      <c r="CD47" s="297"/>
      <c r="CE47" s="298"/>
      <c r="CF47" s="298"/>
      <c r="CG47" s="298"/>
      <c r="CH47" s="298"/>
      <c r="CI47" s="298"/>
      <c r="CJ47" s="298"/>
      <c r="CK47" s="298"/>
      <c r="CL47" s="299"/>
      <c r="CM47" s="414"/>
      <c r="CN47" s="206"/>
      <c r="CO47" s="206"/>
      <c r="CP47" s="206"/>
      <c r="CQ47" s="206"/>
      <c r="CT47" s="206"/>
      <c r="CU47" s="206"/>
      <c r="CV47" s="206"/>
      <c r="CW47" s="206"/>
      <c r="CX47" s="414"/>
      <c r="CY47" s="292"/>
      <c r="DG47" s="293"/>
      <c r="DH47" s="565"/>
      <c r="DM47" s="566"/>
      <c r="DN47" s="297"/>
      <c r="DO47" s="298"/>
      <c r="DP47" s="298"/>
      <c r="DQ47" s="298"/>
      <c r="DR47" s="298"/>
      <c r="DS47" s="298"/>
      <c r="DT47" s="298"/>
      <c r="DU47" s="298"/>
      <c r="DV47" s="299"/>
      <c r="DW47" s="414"/>
      <c r="DX47" s="206"/>
      <c r="DY47" s="206"/>
      <c r="DZ47" s="206"/>
      <c r="EA47" s="206"/>
      <c r="ED47" s="206"/>
      <c r="EE47" s="206"/>
      <c r="EF47" s="206"/>
      <c r="EG47" s="206"/>
      <c r="EH47" s="414"/>
      <c r="EI47" s="292"/>
      <c r="EQ47" s="293"/>
      <c r="ER47" s="565"/>
      <c r="ET47" s="278"/>
      <c r="EV47" s="208" t="s">
        <v>182</v>
      </c>
    </row>
    <row r="48" spans="1:152" s="300" customFormat="1" ht="13.5" customHeight="1">
      <c r="A48" s="602"/>
      <c r="B48" s="602"/>
      <c r="C48" s="566"/>
      <c r="D48" s="558">
        <v>0.58333333333333337</v>
      </c>
      <c r="E48" s="559"/>
      <c r="F48" s="559"/>
      <c r="G48" s="559"/>
      <c r="H48" s="559"/>
      <c r="I48" s="559"/>
      <c r="J48" s="559"/>
      <c r="K48" s="559"/>
      <c r="L48" s="560"/>
      <c r="M48" s="414"/>
      <c r="N48" s="209"/>
      <c r="O48" s="209"/>
      <c r="P48" s="602"/>
      <c r="Q48" s="602"/>
      <c r="T48" s="209"/>
      <c r="U48" s="209"/>
      <c r="V48" s="209"/>
      <c r="W48" s="209"/>
      <c r="X48" s="414"/>
      <c r="Y48" s="603">
        <v>0.63888888888888895</v>
      </c>
      <c r="Z48" s="549"/>
      <c r="AA48" s="549"/>
      <c r="AB48" s="549"/>
      <c r="AC48" s="549"/>
      <c r="AD48" s="549"/>
      <c r="AE48" s="549"/>
      <c r="AF48" s="549"/>
      <c r="AG48" s="549"/>
      <c r="AH48" s="549"/>
      <c r="AI48" s="549"/>
      <c r="AJ48" s="604"/>
      <c r="AK48" s="414"/>
      <c r="AL48" s="209"/>
      <c r="AM48" s="209"/>
      <c r="AN48" s="209"/>
      <c r="AO48" s="209"/>
      <c r="AS48" s="566"/>
      <c r="AT48" s="558">
        <v>0.59722222222222221</v>
      </c>
      <c r="AU48" s="559"/>
      <c r="AV48" s="559"/>
      <c r="AW48" s="559"/>
      <c r="AX48" s="559"/>
      <c r="AY48" s="559"/>
      <c r="AZ48" s="559"/>
      <c r="BA48" s="559"/>
      <c r="BB48" s="560"/>
      <c r="BC48" s="414"/>
      <c r="BD48" s="209"/>
      <c r="BE48" s="209"/>
      <c r="BF48" s="209"/>
      <c r="BG48" s="209"/>
      <c r="BJ48" s="209"/>
      <c r="BK48" s="209"/>
      <c r="BL48" s="209"/>
      <c r="BM48" s="209"/>
      <c r="BN48" s="414"/>
      <c r="BO48" s="603">
        <v>0.54166666666666663</v>
      </c>
      <c r="BP48" s="549"/>
      <c r="BQ48" s="549"/>
      <c r="BR48" s="549"/>
      <c r="BS48" s="549"/>
      <c r="BT48" s="549"/>
      <c r="BU48" s="549"/>
      <c r="BV48" s="549"/>
      <c r="BW48" s="604"/>
      <c r="BX48" s="565"/>
      <c r="BY48" s="324"/>
      <c r="BZ48" s="324"/>
      <c r="CA48" s="324"/>
      <c r="CB48" s="324"/>
      <c r="CC48" s="566"/>
      <c r="CD48" s="558">
        <v>0.54166666666666663</v>
      </c>
      <c r="CE48" s="559"/>
      <c r="CF48" s="559"/>
      <c r="CG48" s="559"/>
      <c r="CH48" s="559"/>
      <c r="CI48" s="559"/>
      <c r="CJ48" s="559"/>
      <c r="CK48" s="559"/>
      <c r="CL48" s="560"/>
      <c r="CM48" s="414"/>
      <c r="CN48" s="209"/>
      <c r="CO48" s="209"/>
      <c r="CP48" s="209"/>
      <c r="CQ48" s="209"/>
      <c r="CT48" s="209"/>
      <c r="CU48" s="209"/>
      <c r="CV48" s="209"/>
      <c r="CW48" s="209"/>
      <c r="CX48" s="414"/>
      <c r="CY48" s="603">
        <v>0.59722222222222221</v>
      </c>
      <c r="CZ48" s="549"/>
      <c r="DA48" s="549"/>
      <c r="DB48" s="549"/>
      <c r="DC48" s="549"/>
      <c r="DD48" s="549"/>
      <c r="DE48" s="549"/>
      <c r="DF48" s="549"/>
      <c r="DG48" s="604"/>
      <c r="DH48" s="565"/>
      <c r="DM48" s="566"/>
      <c r="DN48" s="558">
        <v>0.63888888888888895</v>
      </c>
      <c r="DO48" s="559"/>
      <c r="DP48" s="559"/>
      <c r="DQ48" s="559"/>
      <c r="DR48" s="559"/>
      <c r="DS48" s="559"/>
      <c r="DT48" s="559"/>
      <c r="DU48" s="559"/>
      <c r="DV48" s="560"/>
      <c r="DW48" s="414"/>
      <c r="DX48" s="209"/>
      <c r="DY48" s="209"/>
      <c r="DZ48" s="209"/>
      <c r="EA48" s="209"/>
      <c r="ED48" s="209"/>
      <c r="EE48" s="209"/>
      <c r="EF48" s="209"/>
      <c r="EG48" s="209"/>
      <c r="EH48" s="414"/>
      <c r="EI48" s="603">
        <v>0.54166666666666663</v>
      </c>
      <c r="EJ48" s="549"/>
      <c r="EK48" s="549"/>
      <c r="EL48" s="549"/>
      <c r="EM48" s="549"/>
      <c r="EN48" s="549"/>
      <c r="EO48" s="549"/>
      <c r="EP48" s="549"/>
      <c r="EQ48" s="604"/>
      <c r="ER48" s="565"/>
      <c r="ES48" s="324"/>
      <c r="ET48" s="210"/>
      <c r="EV48" s="208" t="s">
        <v>183</v>
      </c>
    </row>
    <row r="49" spans="1:155" s="276" customFormat="1" ht="13.5" customHeight="1">
      <c r="A49" s="301"/>
      <c r="C49" s="566"/>
      <c r="D49" s="298"/>
      <c r="F49" s="414"/>
      <c r="G49" s="414"/>
      <c r="H49" s="414"/>
      <c r="I49" s="414"/>
      <c r="L49" s="293"/>
      <c r="M49" s="414"/>
      <c r="X49" s="414"/>
      <c r="Y49" s="292"/>
      <c r="AC49" s="414"/>
      <c r="AD49" s="414"/>
      <c r="AE49" s="414"/>
      <c r="AF49" s="414"/>
      <c r="AJ49" s="293"/>
      <c r="AK49" s="414"/>
      <c r="AS49" s="566"/>
      <c r="AT49" s="298"/>
      <c r="AV49" s="414"/>
      <c r="AW49" s="414"/>
      <c r="AX49" s="414"/>
      <c r="AY49" s="414"/>
      <c r="BB49" s="293"/>
      <c r="BC49" s="414"/>
      <c r="BN49" s="414"/>
      <c r="BO49" s="292"/>
      <c r="BR49" s="414"/>
      <c r="BS49" s="414"/>
      <c r="BT49" s="414"/>
      <c r="BU49" s="414"/>
      <c r="BX49" s="565"/>
      <c r="CC49" s="566"/>
      <c r="CD49" s="298"/>
      <c r="CF49" s="414"/>
      <c r="CG49" s="414"/>
      <c r="CH49" s="414"/>
      <c r="CI49" s="414"/>
      <c r="CL49" s="293"/>
      <c r="CM49" s="414"/>
      <c r="CX49" s="414"/>
      <c r="CY49" s="292"/>
      <c r="DB49" s="414"/>
      <c r="DC49" s="414"/>
      <c r="DD49" s="414"/>
      <c r="DE49" s="414"/>
      <c r="DH49" s="565"/>
      <c r="DM49" s="566"/>
      <c r="DN49" s="298"/>
      <c r="DP49" s="414"/>
      <c r="DQ49" s="414"/>
      <c r="DR49" s="414"/>
      <c r="DS49" s="414"/>
      <c r="DV49" s="293"/>
      <c r="DW49" s="414"/>
      <c r="EH49" s="414"/>
      <c r="EI49" s="292"/>
      <c r="EL49" s="414"/>
      <c r="EM49" s="414"/>
      <c r="EN49" s="414"/>
      <c r="EO49" s="414"/>
      <c r="ER49" s="565"/>
      <c r="ET49" s="278"/>
      <c r="EV49" s="211" t="s">
        <v>258</v>
      </c>
    </row>
    <row r="50" spans="1:155" s="276" customFormat="1" ht="13.5" customHeight="1">
      <c r="A50" s="301"/>
      <c r="C50" s="566"/>
      <c r="D50" s="298"/>
      <c r="H50" s="496" t="str">
        <f>IF(J53="","",SUM(J53:K57))</f>
        <v/>
      </c>
      <c r="I50" s="496"/>
      <c r="J50" s="496"/>
      <c r="K50" s="496"/>
      <c r="L50" s="293"/>
      <c r="M50" s="414"/>
      <c r="N50" s="497" t="str">
        <f>IF(N53="","",SUM(N53:O57))</f>
        <v/>
      </c>
      <c r="O50" s="497"/>
      <c r="P50" s="497"/>
      <c r="Q50" s="497"/>
      <c r="T50" s="496" t="str">
        <f>IF(V53="","",SUM(V53:W57))</f>
        <v/>
      </c>
      <c r="U50" s="496"/>
      <c r="V50" s="496"/>
      <c r="W50" s="496"/>
      <c r="X50" s="414"/>
      <c r="Y50" s="292"/>
      <c r="Z50" s="497" t="str">
        <f>IF(Z53="","",SUM(Z53:AA57))</f>
        <v/>
      </c>
      <c r="AA50" s="497"/>
      <c r="AB50" s="497"/>
      <c r="AC50" s="497"/>
      <c r="AF50" s="496" t="str">
        <f>IF(AH53="","",SUM(AH53:AI57))</f>
        <v/>
      </c>
      <c r="AG50" s="496"/>
      <c r="AH50" s="496"/>
      <c r="AI50" s="496"/>
      <c r="AJ50" s="293"/>
      <c r="AK50" s="414"/>
      <c r="AL50" s="497" t="str">
        <f>IF(AL53="","",SUM(AL53:AM57))</f>
        <v/>
      </c>
      <c r="AM50" s="497"/>
      <c r="AN50" s="497"/>
      <c r="AO50" s="497"/>
      <c r="AS50" s="566"/>
      <c r="AT50" s="298"/>
      <c r="AX50" s="496"/>
      <c r="AY50" s="496"/>
      <c r="AZ50" s="496"/>
      <c r="BA50" s="496"/>
      <c r="BB50" s="293"/>
      <c r="BC50" s="414"/>
      <c r="BD50" s="497" t="str">
        <f>IF(BD53="","",SUM(BD53:BE57))</f>
        <v/>
      </c>
      <c r="BE50" s="497"/>
      <c r="BF50" s="497"/>
      <c r="BG50" s="497"/>
      <c r="BJ50" s="496" t="str">
        <f>IF(BL53="","",SUM(BL53:BM57))</f>
        <v/>
      </c>
      <c r="BK50" s="496"/>
      <c r="BL50" s="496"/>
      <c r="BM50" s="496"/>
      <c r="BN50" s="414"/>
      <c r="BO50" s="292"/>
      <c r="BP50" s="497" t="str">
        <f>IF(BP53="","",SUM(BP53:BQ57))</f>
        <v/>
      </c>
      <c r="BQ50" s="497"/>
      <c r="BR50" s="497"/>
      <c r="BS50" s="497"/>
      <c r="BX50" s="565"/>
      <c r="CC50" s="566"/>
      <c r="CD50" s="298"/>
      <c r="CH50" s="496" t="str">
        <f>IF(CJ53="","",SUM(CJ53:CK57))</f>
        <v/>
      </c>
      <c r="CI50" s="496"/>
      <c r="CJ50" s="496"/>
      <c r="CK50" s="496"/>
      <c r="CL50" s="293"/>
      <c r="CM50" s="414"/>
      <c r="CN50" s="497" t="str">
        <f>IF(CN53="","",SUM(CN53:CO57))</f>
        <v/>
      </c>
      <c r="CO50" s="497"/>
      <c r="CP50" s="497"/>
      <c r="CQ50" s="497"/>
      <c r="CT50" s="496" t="str">
        <f>IF(CV53="","",SUM(CV53:CW57))</f>
        <v/>
      </c>
      <c r="CU50" s="496"/>
      <c r="CV50" s="496"/>
      <c r="CW50" s="496"/>
      <c r="CX50" s="414"/>
      <c r="CY50" s="292"/>
      <c r="CZ50" s="497" t="str">
        <f>IF(CZ53="","",SUM(CZ53:DA57))</f>
        <v/>
      </c>
      <c r="DA50" s="497"/>
      <c r="DB50" s="497"/>
      <c r="DC50" s="497"/>
      <c r="DH50" s="565"/>
      <c r="DM50" s="566"/>
      <c r="DN50" s="298"/>
      <c r="DR50" s="496"/>
      <c r="DS50" s="496"/>
      <c r="DT50" s="496"/>
      <c r="DU50" s="496"/>
      <c r="DV50" s="293"/>
      <c r="DW50" s="414"/>
      <c r="DX50" s="497" t="str">
        <f>IF(DX53="","",SUM(DX53:DY57))</f>
        <v/>
      </c>
      <c r="DY50" s="497"/>
      <c r="DZ50" s="497"/>
      <c r="EA50" s="497"/>
      <c r="ED50" s="496" t="str">
        <f>IF(EF53="","",SUM(EF53:EG57))</f>
        <v/>
      </c>
      <c r="EE50" s="496"/>
      <c r="EF50" s="496"/>
      <c r="EG50" s="496"/>
      <c r="EH50" s="414"/>
      <c r="EI50" s="292"/>
      <c r="EJ50" s="497" t="str">
        <f>IF(EJ53="","",SUM(EJ53:EK57))</f>
        <v/>
      </c>
      <c r="EK50" s="497"/>
      <c r="EL50" s="497"/>
      <c r="EM50" s="497"/>
      <c r="ER50" s="565"/>
      <c r="ET50" s="278"/>
      <c r="EV50" s="189"/>
    </row>
    <row r="51" spans="1:155" s="144" customFormat="1" ht="13.5" hidden="1" customHeight="1">
      <c r="A51" s="145"/>
      <c r="C51" s="566"/>
      <c r="D51" s="146"/>
      <c r="H51" s="519">
        <f>SUM(J53:K57)</f>
        <v>0.41666666666666669</v>
      </c>
      <c r="I51" s="519"/>
      <c r="J51" s="519"/>
      <c r="K51" s="519"/>
      <c r="L51" s="200"/>
      <c r="M51" s="414"/>
      <c r="N51" s="512">
        <f>SUM(N53:O57)</f>
        <v>0</v>
      </c>
      <c r="O51" s="512"/>
      <c r="P51" s="512"/>
      <c r="Q51" s="512"/>
      <c r="T51" s="519">
        <f>SUM(V53:W57)</f>
        <v>0.4861111111111111</v>
      </c>
      <c r="U51" s="519"/>
      <c r="V51" s="519"/>
      <c r="W51" s="519"/>
      <c r="X51" s="414"/>
      <c r="Y51" s="199"/>
      <c r="Z51" s="512">
        <f>SUM(Z53:AA57)</f>
        <v>0</v>
      </c>
      <c r="AA51" s="512"/>
      <c r="AB51" s="512"/>
      <c r="AC51" s="512"/>
      <c r="AF51" s="519">
        <f>SUM(AH53:AI57)</f>
        <v>0.43055555555555558</v>
      </c>
      <c r="AG51" s="519"/>
      <c r="AH51" s="519"/>
      <c r="AI51" s="519"/>
      <c r="AJ51" s="200"/>
      <c r="AK51" s="414"/>
      <c r="AL51" s="512">
        <f>SUM(AL53:AM57)</f>
        <v>0</v>
      </c>
      <c r="AM51" s="512"/>
      <c r="AN51" s="512"/>
      <c r="AO51" s="512"/>
      <c r="AS51" s="566"/>
      <c r="AT51" s="146"/>
      <c r="AX51" s="519">
        <f>SUM(AZ53:BA57)</f>
        <v>0.43055555555555558</v>
      </c>
      <c r="AY51" s="519"/>
      <c r="AZ51" s="519"/>
      <c r="BA51" s="519"/>
      <c r="BB51" s="200"/>
      <c r="BC51" s="414"/>
      <c r="BD51" s="512">
        <f>SUM(BD53:BE57)</f>
        <v>0</v>
      </c>
      <c r="BE51" s="512"/>
      <c r="BF51" s="512"/>
      <c r="BG51" s="512"/>
      <c r="BJ51" s="519">
        <f>SUM(BL53:BM57)</f>
        <v>0.375</v>
      </c>
      <c r="BK51" s="519"/>
      <c r="BL51" s="519"/>
      <c r="BM51" s="519"/>
      <c r="BN51" s="414"/>
      <c r="BO51" s="199"/>
      <c r="BP51" s="512">
        <f>SUM(BP53:BQ57)</f>
        <v>0</v>
      </c>
      <c r="BQ51" s="512"/>
      <c r="BR51" s="512"/>
      <c r="BS51" s="512"/>
      <c r="BX51" s="565"/>
      <c r="CC51" s="566"/>
      <c r="CD51" s="146"/>
      <c r="CH51" s="519">
        <f>SUM(CJ53:CK57)</f>
        <v>0.375</v>
      </c>
      <c r="CI51" s="519"/>
      <c r="CJ51" s="519"/>
      <c r="CK51" s="519"/>
      <c r="CL51" s="200"/>
      <c r="CM51" s="414"/>
      <c r="CN51" s="512">
        <f>SUM(CN53:CO57)</f>
        <v>0</v>
      </c>
      <c r="CO51" s="512"/>
      <c r="CP51" s="512"/>
      <c r="CQ51" s="512"/>
      <c r="CT51" s="519">
        <f>SUM(CV53:CW57)</f>
        <v>0.43055555555555558</v>
      </c>
      <c r="CU51" s="519"/>
      <c r="CV51" s="519"/>
      <c r="CW51" s="519"/>
      <c r="CX51" s="414"/>
      <c r="CY51" s="199"/>
      <c r="CZ51" s="512">
        <f>SUM(CZ53:DA57)</f>
        <v>0</v>
      </c>
      <c r="DA51" s="512"/>
      <c r="DB51" s="512"/>
      <c r="DC51" s="512"/>
      <c r="DH51" s="565"/>
      <c r="DM51" s="566"/>
      <c r="DN51" s="146"/>
      <c r="DR51" s="519">
        <f>SUM(DT53:DU57)</f>
        <v>0.47222222222222227</v>
      </c>
      <c r="DS51" s="519"/>
      <c r="DT51" s="519"/>
      <c r="DU51" s="519"/>
      <c r="DV51" s="200"/>
      <c r="DW51" s="414"/>
      <c r="DX51" s="512">
        <f>SUM(DX53:DY57)</f>
        <v>0</v>
      </c>
      <c r="DY51" s="512"/>
      <c r="DZ51" s="512"/>
      <c r="EA51" s="512"/>
      <c r="ED51" s="519">
        <f>SUM(EF53:EG57)</f>
        <v>0.375</v>
      </c>
      <c r="EE51" s="519"/>
      <c r="EF51" s="519"/>
      <c r="EG51" s="519"/>
      <c r="EH51" s="414"/>
      <c r="EI51" s="199"/>
      <c r="EJ51" s="512">
        <f>SUM(EJ53:EK57)</f>
        <v>0</v>
      </c>
      <c r="EK51" s="512"/>
      <c r="EL51" s="512"/>
      <c r="EM51" s="512"/>
      <c r="ER51" s="565"/>
      <c r="ET51" s="274"/>
      <c r="EV51" s="190"/>
    </row>
    <row r="52" spans="1:155" s="276" customFormat="1" ht="3.75" customHeight="1">
      <c r="A52" s="301"/>
      <c r="C52" s="566"/>
      <c r="D52" s="298"/>
      <c r="J52" s="414"/>
      <c r="K52" s="414"/>
      <c r="L52" s="566"/>
      <c r="M52" s="414"/>
      <c r="N52" s="414"/>
      <c r="O52" s="414"/>
      <c r="V52" s="414"/>
      <c r="W52" s="414"/>
      <c r="X52" s="414"/>
      <c r="Y52" s="565"/>
      <c r="Z52" s="414"/>
      <c r="AA52" s="414"/>
      <c r="AH52" s="414"/>
      <c r="AI52" s="414"/>
      <c r="AJ52" s="566"/>
      <c r="AK52" s="414"/>
      <c r="AL52" s="414"/>
      <c r="AM52" s="414"/>
      <c r="AS52" s="566"/>
      <c r="AT52" s="298"/>
      <c r="AZ52" s="414"/>
      <c r="BA52" s="414"/>
      <c r="BB52" s="566"/>
      <c r="BC52" s="414"/>
      <c r="BD52" s="414"/>
      <c r="BE52" s="414"/>
      <c r="BL52" s="414"/>
      <c r="BM52" s="414"/>
      <c r="BN52" s="414"/>
      <c r="BO52" s="565"/>
      <c r="BP52" s="414"/>
      <c r="BQ52" s="414"/>
      <c r="BX52" s="565"/>
      <c r="CC52" s="566"/>
      <c r="CD52" s="298"/>
      <c r="CJ52" s="414"/>
      <c r="CK52" s="414"/>
      <c r="CL52" s="566"/>
      <c r="CM52" s="414"/>
      <c r="CN52" s="414"/>
      <c r="CO52" s="414"/>
      <c r="CV52" s="414"/>
      <c r="CW52" s="414"/>
      <c r="CX52" s="414"/>
      <c r="CY52" s="565"/>
      <c r="CZ52" s="414"/>
      <c r="DA52" s="414"/>
      <c r="DH52" s="565"/>
      <c r="DM52" s="566"/>
      <c r="DN52" s="298"/>
      <c r="DT52" s="414"/>
      <c r="DU52" s="414"/>
      <c r="DV52" s="566"/>
      <c r="DW52" s="414"/>
      <c r="DX52" s="414"/>
      <c r="DY52" s="414"/>
      <c r="EF52" s="414"/>
      <c r="EG52" s="414"/>
      <c r="EH52" s="414"/>
      <c r="EI52" s="565"/>
      <c r="EJ52" s="414"/>
      <c r="EK52" s="414"/>
      <c r="ER52" s="565"/>
      <c r="ET52" s="278"/>
      <c r="EV52" s="189"/>
    </row>
    <row r="53" spans="1:155" s="276" customFormat="1" ht="13.5" customHeight="1">
      <c r="A53" s="301"/>
      <c r="C53" s="566"/>
      <c r="D53" s="298"/>
      <c r="I53" s="414"/>
      <c r="J53" s="577"/>
      <c r="K53" s="578"/>
      <c r="L53" s="401"/>
      <c r="M53" s="401"/>
      <c r="N53" s="575"/>
      <c r="O53" s="576"/>
      <c r="P53" s="414"/>
      <c r="U53" s="414"/>
      <c r="V53" s="577"/>
      <c r="W53" s="578"/>
      <c r="X53" s="401"/>
      <c r="Y53" s="401"/>
      <c r="Z53" s="575"/>
      <c r="AA53" s="576"/>
      <c r="AB53" s="414"/>
      <c r="AG53" s="414"/>
      <c r="AH53" s="577"/>
      <c r="AI53" s="578"/>
      <c r="AJ53" s="401"/>
      <c r="AK53" s="401"/>
      <c r="AL53" s="575"/>
      <c r="AM53" s="576"/>
      <c r="AN53" s="414"/>
      <c r="AS53" s="566"/>
      <c r="AY53" s="414"/>
      <c r="AZ53" s="577"/>
      <c r="BA53" s="578"/>
      <c r="BB53" s="401"/>
      <c r="BC53" s="401"/>
      <c r="BD53" s="575"/>
      <c r="BE53" s="576"/>
      <c r="BF53" s="414"/>
      <c r="BK53" s="414"/>
      <c r="BL53" s="577"/>
      <c r="BM53" s="578"/>
      <c r="BN53" s="401"/>
      <c r="BO53" s="401"/>
      <c r="BP53" s="575"/>
      <c r="BQ53" s="576"/>
      <c r="BR53" s="414"/>
      <c r="BX53" s="565"/>
      <c r="CC53" s="566"/>
      <c r="CI53" s="414"/>
      <c r="CJ53" s="577"/>
      <c r="CK53" s="578"/>
      <c r="CL53" s="401"/>
      <c r="CM53" s="401"/>
      <c r="CN53" s="575"/>
      <c r="CO53" s="576"/>
      <c r="CP53" s="414"/>
      <c r="CU53" s="414"/>
      <c r="CV53" s="577"/>
      <c r="CW53" s="578"/>
      <c r="CX53" s="401"/>
      <c r="CY53" s="401"/>
      <c r="CZ53" s="575"/>
      <c r="DA53" s="576"/>
      <c r="DB53" s="414"/>
      <c r="DH53" s="565"/>
      <c r="DM53" s="566"/>
      <c r="DS53" s="414"/>
      <c r="DT53" s="577"/>
      <c r="DU53" s="578"/>
      <c r="DV53" s="401"/>
      <c r="DW53" s="401"/>
      <c r="DX53" s="575"/>
      <c r="DY53" s="576"/>
      <c r="DZ53" s="414"/>
      <c r="EE53" s="414"/>
      <c r="EF53" s="577"/>
      <c r="EG53" s="578"/>
      <c r="EH53" s="401"/>
      <c r="EI53" s="401"/>
      <c r="EJ53" s="575"/>
      <c r="EK53" s="576"/>
      <c r="EL53" s="414"/>
      <c r="ER53" s="565"/>
      <c r="ET53" s="278"/>
      <c r="EV53" s="189"/>
    </row>
    <row r="54" spans="1:155" s="276" customFormat="1" ht="13.5" customHeight="1">
      <c r="A54" s="301"/>
      <c r="C54" s="566"/>
      <c r="D54" s="572"/>
      <c r="E54" s="413"/>
      <c r="F54" s="413"/>
      <c r="G54" s="413"/>
      <c r="H54" s="413"/>
      <c r="I54" s="414"/>
      <c r="J54" s="565" t="s">
        <v>258</v>
      </c>
      <c r="K54" s="414"/>
      <c r="L54" s="414"/>
      <c r="M54" s="414"/>
      <c r="N54" s="414"/>
      <c r="O54" s="566"/>
      <c r="P54" s="414"/>
      <c r="Q54" s="414"/>
      <c r="R54" s="414"/>
      <c r="S54" s="414"/>
      <c r="T54" s="414"/>
      <c r="U54" s="414"/>
      <c r="V54" s="565" t="s">
        <v>181</v>
      </c>
      <c r="W54" s="414"/>
      <c r="X54" s="414"/>
      <c r="Y54" s="414"/>
      <c r="Z54" s="414"/>
      <c r="AA54" s="566"/>
      <c r="AB54" s="414"/>
      <c r="AC54" s="414"/>
      <c r="AD54" s="414"/>
      <c r="AE54" s="414"/>
      <c r="AF54" s="414"/>
      <c r="AG54" s="414"/>
      <c r="AH54" s="565" t="s">
        <v>181</v>
      </c>
      <c r="AI54" s="414"/>
      <c r="AJ54" s="414"/>
      <c r="AK54" s="414"/>
      <c r="AL54" s="414"/>
      <c r="AM54" s="566"/>
      <c r="AN54" s="414"/>
      <c r="AO54" s="64"/>
      <c r="AP54" s="64"/>
      <c r="AQ54" s="64"/>
      <c r="AR54" s="64"/>
      <c r="AS54" s="566"/>
      <c r="AU54" s="414"/>
      <c r="AV54" s="414"/>
      <c r="AW54" s="414"/>
      <c r="AX54" s="414"/>
      <c r="AY54" s="414"/>
      <c r="AZ54" s="565" t="s">
        <v>182</v>
      </c>
      <c r="BA54" s="414"/>
      <c r="BB54" s="414"/>
      <c r="BC54" s="414"/>
      <c r="BD54" s="414"/>
      <c r="BE54" s="566"/>
      <c r="BF54" s="414"/>
      <c r="BG54" s="414"/>
      <c r="BH54" s="414"/>
      <c r="BI54" s="414"/>
      <c r="BJ54" s="414"/>
      <c r="BK54" s="414"/>
      <c r="BL54" s="565" t="s">
        <v>180</v>
      </c>
      <c r="BM54" s="414"/>
      <c r="BN54" s="414"/>
      <c r="BO54" s="414"/>
      <c r="BP54" s="414"/>
      <c r="BQ54" s="566"/>
      <c r="BR54" s="414"/>
      <c r="BS54" s="414"/>
      <c r="BT54" s="414"/>
      <c r="BU54" s="414"/>
      <c r="BV54" s="414"/>
      <c r="BX54" s="565"/>
      <c r="CC54" s="566"/>
      <c r="CE54" s="414"/>
      <c r="CF54" s="414"/>
      <c r="CG54" s="414"/>
      <c r="CH54" s="414"/>
      <c r="CI54" s="414"/>
      <c r="CJ54" s="565" t="s">
        <v>182</v>
      </c>
      <c r="CK54" s="414"/>
      <c r="CL54" s="414"/>
      <c r="CM54" s="414"/>
      <c r="CN54" s="414"/>
      <c r="CO54" s="566"/>
      <c r="CP54" s="414"/>
      <c r="CQ54" s="414"/>
      <c r="CR54" s="414"/>
      <c r="CS54" s="414"/>
      <c r="CT54" s="414"/>
      <c r="CU54" s="414"/>
      <c r="CV54" s="565" t="s">
        <v>180</v>
      </c>
      <c r="CW54" s="414"/>
      <c r="CX54" s="414"/>
      <c r="CY54" s="414"/>
      <c r="CZ54" s="414"/>
      <c r="DA54" s="566"/>
      <c r="DB54" s="414"/>
      <c r="DC54" s="414"/>
      <c r="DD54" s="414"/>
      <c r="DE54" s="414"/>
      <c r="DF54" s="414"/>
      <c r="DH54" s="565"/>
      <c r="DI54" s="64"/>
      <c r="DJ54" s="64"/>
      <c r="DK54" s="64"/>
      <c r="DL54" s="64"/>
      <c r="DM54" s="566"/>
      <c r="DO54" s="414"/>
      <c r="DP54" s="414"/>
      <c r="DQ54" s="414"/>
      <c r="DR54" s="414"/>
      <c r="DS54" s="414"/>
      <c r="DT54" s="565" t="s">
        <v>258</v>
      </c>
      <c r="DU54" s="414"/>
      <c r="DV54" s="414"/>
      <c r="DW54" s="414"/>
      <c r="DX54" s="414"/>
      <c r="DY54" s="566"/>
      <c r="DZ54" s="414"/>
      <c r="EA54" s="414"/>
      <c r="EB54" s="414"/>
      <c r="EC54" s="414"/>
      <c r="ED54" s="414"/>
      <c r="EE54" s="414"/>
      <c r="EF54" s="565" t="s">
        <v>181</v>
      </c>
      <c r="EG54" s="414"/>
      <c r="EH54" s="414"/>
      <c r="EI54" s="414"/>
      <c r="EJ54" s="414"/>
      <c r="EK54" s="566"/>
      <c r="EL54" s="414"/>
      <c r="EM54" s="414"/>
      <c r="EN54" s="414"/>
      <c r="EO54" s="414"/>
      <c r="EP54" s="414"/>
      <c r="ER54" s="565"/>
      <c r="ET54" s="278"/>
      <c r="EV54" s="189"/>
    </row>
    <row r="55" spans="1:155" s="276" customFormat="1" ht="13.5" customHeight="1">
      <c r="A55" s="301"/>
      <c r="C55" s="566"/>
      <c r="D55" s="297"/>
      <c r="E55" s="298"/>
      <c r="F55" s="298"/>
      <c r="G55" s="298"/>
      <c r="H55" s="298"/>
      <c r="I55" s="414"/>
      <c r="J55" s="292"/>
      <c r="O55" s="293"/>
      <c r="P55" s="414"/>
      <c r="U55" s="414"/>
      <c r="V55" s="292"/>
      <c r="AA55" s="293"/>
      <c r="AB55" s="414"/>
      <c r="AG55" s="414"/>
      <c r="AH55" s="292"/>
      <c r="AM55" s="293"/>
      <c r="AN55" s="414"/>
      <c r="AS55" s="566"/>
      <c r="AY55" s="414"/>
      <c r="AZ55" s="292"/>
      <c r="BE55" s="293"/>
      <c r="BF55" s="414"/>
      <c r="BK55" s="414"/>
      <c r="BL55" s="292"/>
      <c r="BQ55" s="293"/>
      <c r="BR55" s="414"/>
      <c r="BX55" s="565"/>
      <c r="CC55" s="566"/>
      <c r="CI55" s="414"/>
      <c r="CJ55" s="292"/>
      <c r="CO55" s="293"/>
      <c r="CP55" s="414"/>
      <c r="CU55" s="414"/>
      <c r="CV55" s="292"/>
      <c r="DA55" s="293"/>
      <c r="DB55" s="414"/>
      <c r="DH55" s="565"/>
      <c r="DM55" s="566"/>
      <c r="DS55" s="414"/>
      <c r="DT55" s="292"/>
      <c r="DY55" s="293"/>
      <c r="DZ55" s="414"/>
      <c r="EE55" s="414"/>
      <c r="EF55" s="292"/>
      <c r="EK55" s="293"/>
      <c r="EL55" s="414"/>
      <c r="ER55" s="565"/>
      <c r="ET55" s="278"/>
      <c r="EV55" s="189"/>
    </row>
    <row r="56" spans="1:155" s="303" customFormat="1" ht="13.5" customHeight="1">
      <c r="A56" s="212"/>
      <c r="C56" s="566"/>
      <c r="D56" s="600"/>
      <c r="E56" s="601"/>
      <c r="F56" s="601"/>
      <c r="G56" s="601"/>
      <c r="H56" s="601"/>
      <c r="I56" s="414"/>
      <c r="J56" s="598">
        <v>0.41666666666666669</v>
      </c>
      <c r="K56" s="567"/>
      <c r="L56" s="567"/>
      <c r="M56" s="567"/>
      <c r="N56" s="567"/>
      <c r="O56" s="599"/>
      <c r="P56" s="414"/>
      <c r="Q56" s="567"/>
      <c r="R56" s="567"/>
      <c r="S56" s="567"/>
      <c r="T56" s="567"/>
      <c r="U56" s="414"/>
      <c r="V56" s="598">
        <v>0.4861111111111111</v>
      </c>
      <c r="W56" s="567"/>
      <c r="X56" s="567"/>
      <c r="Y56" s="567"/>
      <c r="Z56" s="567"/>
      <c r="AA56" s="599"/>
      <c r="AB56" s="414"/>
      <c r="AC56" s="567"/>
      <c r="AD56" s="567"/>
      <c r="AE56" s="567"/>
      <c r="AF56" s="567"/>
      <c r="AG56" s="414"/>
      <c r="AH56" s="598">
        <v>0.43055555555555558</v>
      </c>
      <c r="AI56" s="567"/>
      <c r="AJ56" s="567"/>
      <c r="AK56" s="567"/>
      <c r="AL56" s="567"/>
      <c r="AM56" s="599"/>
      <c r="AN56" s="414"/>
      <c r="AO56" s="323"/>
      <c r="AP56" s="323"/>
      <c r="AQ56" s="323"/>
      <c r="AR56" s="323"/>
      <c r="AS56" s="566"/>
      <c r="AU56" s="567"/>
      <c r="AV56" s="567"/>
      <c r="AW56" s="567"/>
      <c r="AX56" s="567"/>
      <c r="AY56" s="414"/>
      <c r="AZ56" s="598">
        <v>0.43055555555555558</v>
      </c>
      <c r="BA56" s="567"/>
      <c r="BB56" s="567"/>
      <c r="BC56" s="567"/>
      <c r="BD56" s="567"/>
      <c r="BE56" s="599"/>
      <c r="BF56" s="414"/>
      <c r="BG56" s="567"/>
      <c r="BH56" s="567"/>
      <c r="BI56" s="567"/>
      <c r="BJ56" s="567"/>
      <c r="BK56" s="414"/>
      <c r="BL56" s="598">
        <v>0.375</v>
      </c>
      <c r="BM56" s="567"/>
      <c r="BN56" s="567"/>
      <c r="BO56" s="567"/>
      <c r="BP56" s="567"/>
      <c r="BQ56" s="599"/>
      <c r="BR56" s="414"/>
      <c r="BS56" s="567"/>
      <c r="BT56" s="567"/>
      <c r="BU56" s="567"/>
      <c r="BV56" s="567"/>
      <c r="BX56" s="565"/>
      <c r="CC56" s="566"/>
      <c r="CE56" s="567"/>
      <c r="CF56" s="567"/>
      <c r="CG56" s="567"/>
      <c r="CH56" s="567"/>
      <c r="CI56" s="414"/>
      <c r="CJ56" s="598">
        <v>0.375</v>
      </c>
      <c r="CK56" s="567"/>
      <c r="CL56" s="567"/>
      <c r="CM56" s="567"/>
      <c r="CN56" s="567"/>
      <c r="CO56" s="599"/>
      <c r="CP56" s="414"/>
      <c r="CQ56" s="567"/>
      <c r="CR56" s="567"/>
      <c r="CS56" s="567"/>
      <c r="CT56" s="567"/>
      <c r="CU56" s="414"/>
      <c r="CV56" s="598">
        <v>0.43055555555555558</v>
      </c>
      <c r="CW56" s="567"/>
      <c r="CX56" s="567"/>
      <c r="CY56" s="567"/>
      <c r="CZ56" s="567"/>
      <c r="DA56" s="599"/>
      <c r="DB56" s="414"/>
      <c r="DC56" s="567"/>
      <c r="DD56" s="567"/>
      <c r="DE56" s="567"/>
      <c r="DF56" s="567"/>
      <c r="DH56" s="565"/>
      <c r="DI56" s="323"/>
      <c r="DJ56" s="323"/>
      <c r="DK56" s="323"/>
      <c r="DL56" s="323"/>
      <c r="DM56" s="566"/>
      <c r="DO56" s="567"/>
      <c r="DP56" s="567"/>
      <c r="DQ56" s="567"/>
      <c r="DR56" s="567"/>
      <c r="DS56" s="414"/>
      <c r="DT56" s="598">
        <v>0.47222222222222227</v>
      </c>
      <c r="DU56" s="567"/>
      <c r="DV56" s="567"/>
      <c r="DW56" s="567"/>
      <c r="DX56" s="567"/>
      <c r="DY56" s="599"/>
      <c r="DZ56" s="414"/>
      <c r="EA56" s="567"/>
      <c r="EB56" s="567"/>
      <c r="EC56" s="567"/>
      <c r="ED56" s="567"/>
      <c r="EE56" s="414"/>
      <c r="EF56" s="598">
        <v>0.375</v>
      </c>
      <c r="EG56" s="567"/>
      <c r="EH56" s="567"/>
      <c r="EI56" s="567"/>
      <c r="EJ56" s="567"/>
      <c r="EK56" s="599"/>
      <c r="EL56" s="414"/>
      <c r="EM56" s="567"/>
      <c r="EN56" s="567"/>
      <c r="EO56" s="567"/>
      <c r="EP56" s="567"/>
      <c r="ER56" s="565"/>
      <c r="ET56" s="213"/>
      <c r="EV56" s="214"/>
    </row>
    <row r="57" spans="1:155" s="276" customFormat="1" ht="13.5" customHeight="1">
      <c r="A57" s="301"/>
      <c r="C57" s="566"/>
      <c r="D57" s="298"/>
      <c r="I57" s="414"/>
      <c r="J57" s="574"/>
      <c r="K57" s="496"/>
      <c r="L57" s="499"/>
      <c r="M57" s="499"/>
      <c r="N57" s="497"/>
      <c r="O57" s="564"/>
      <c r="P57" s="414"/>
      <c r="U57" s="414"/>
      <c r="V57" s="574"/>
      <c r="W57" s="496"/>
      <c r="X57" s="499"/>
      <c r="Y57" s="499"/>
      <c r="Z57" s="497"/>
      <c r="AA57" s="564"/>
      <c r="AB57" s="414"/>
      <c r="AG57" s="414"/>
      <c r="AH57" s="574"/>
      <c r="AI57" s="496"/>
      <c r="AJ57" s="499"/>
      <c r="AK57" s="499"/>
      <c r="AL57" s="497"/>
      <c r="AM57" s="564"/>
      <c r="AN57" s="414"/>
      <c r="AS57" s="566"/>
      <c r="AY57" s="414"/>
      <c r="AZ57" s="574"/>
      <c r="BA57" s="496"/>
      <c r="BB57" s="499"/>
      <c r="BC57" s="499"/>
      <c r="BD57" s="497"/>
      <c r="BE57" s="564"/>
      <c r="BF57" s="414"/>
      <c r="BK57" s="414"/>
      <c r="BL57" s="574"/>
      <c r="BM57" s="496"/>
      <c r="BN57" s="499"/>
      <c r="BO57" s="499"/>
      <c r="BP57" s="497"/>
      <c r="BQ57" s="564"/>
      <c r="BR57" s="414"/>
      <c r="BX57" s="565"/>
      <c r="CC57" s="566"/>
      <c r="CI57" s="414"/>
      <c r="CJ57" s="574"/>
      <c r="CK57" s="496"/>
      <c r="CL57" s="499"/>
      <c r="CM57" s="499"/>
      <c r="CN57" s="497"/>
      <c r="CO57" s="564"/>
      <c r="CP57" s="414"/>
      <c r="CU57" s="414"/>
      <c r="CV57" s="574"/>
      <c r="CW57" s="496"/>
      <c r="CX57" s="499"/>
      <c r="CY57" s="499"/>
      <c r="CZ57" s="497"/>
      <c r="DA57" s="564"/>
      <c r="DB57" s="414"/>
      <c r="DH57" s="565"/>
      <c r="DM57" s="566"/>
      <c r="DS57" s="414"/>
      <c r="DT57" s="574"/>
      <c r="DU57" s="496"/>
      <c r="DV57" s="499"/>
      <c r="DW57" s="499"/>
      <c r="DX57" s="497"/>
      <c r="DY57" s="564"/>
      <c r="DZ57" s="414"/>
      <c r="EE57" s="414"/>
      <c r="EF57" s="574"/>
      <c r="EG57" s="496"/>
      <c r="EH57" s="499"/>
      <c r="EI57" s="499"/>
      <c r="EJ57" s="497"/>
      <c r="EK57" s="564"/>
      <c r="EL57" s="414"/>
      <c r="ER57" s="565"/>
      <c r="ET57" s="278"/>
      <c r="EV57" s="189"/>
    </row>
    <row r="58" spans="1:155" s="276" customFormat="1" ht="13.5" customHeight="1">
      <c r="A58" s="301"/>
      <c r="C58" s="566"/>
      <c r="D58" s="298"/>
      <c r="I58" s="414"/>
      <c r="J58" s="292"/>
      <c r="K58" s="414"/>
      <c r="L58" s="414"/>
      <c r="M58" s="414"/>
      <c r="N58" s="414"/>
      <c r="O58" s="293"/>
      <c r="P58" s="414"/>
      <c r="U58" s="414"/>
      <c r="V58" s="292"/>
      <c r="W58" s="414"/>
      <c r="X58" s="414"/>
      <c r="Y58" s="414"/>
      <c r="Z58" s="414"/>
      <c r="AA58" s="293"/>
      <c r="AB58" s="414"/>
      <c r="AG58" s="414"/>
      <c r="AH58" s="292"/>
      <c r="AI58" s="414"/>
      <c r="AJ58" s="414"/>
      <c r="AK58" s="414"/>
      <c r="AL58" s="414"/>
      <c r="AM58" s="293"/>
      <c r="AN58" s="414"/>
      <c r="AS58" s="566"/>
      <c r="AY58" s="414"/>
      <c r="AZ58" s="292"/>
      <c r="BA58" s="414"/>
      <c r="BB58" s="414"/>
      <c r="BC58" s="414"/>
      <c r="BD58" s="414"/>
      <c r="BE58" s="293"/>
      <c r="BF58" s="414"/>
      <c r="BK58" s="414"/>
      <c r="BL58" s="292"/>
      <c r="BM58" s="414"/>
      <c r="BN58" s="414"/>
      <c r="BO58" s="414"/>
      <c r="BP58" s="414"/>
      <c r="BQ58" s="293"/>
      <c r="BR58" s="414"/>
      <c r="BX58" s="565"/>
      <c r="CC58" s="566"/>
      <c r="CI58" s="414"/>
      <c r="CJ58" s="292"/>
      <c r="CK58" s="414"/>
      <c r="CL58" s="414"/>
      <c r="CM58" s="414"/>
      <c r="CN58" s="414"/>
      <c r="CO58" s="293"/>
      <c r="CP58" s="414"/>
      <c r="CU58" s="414"/>
      <c r="CV58" s="292"/>
      <c r="CW58" s="414"/>
      <c r="CX58" s="414"/>
      <c r="CY58" s="414"/>
      <c r="CZ58" s="414"/>
      <c r="DA58" s="293"/>
      <c r="DB58" s="414"/>
      <c r="DH58" s="565"/>
      <c r="DM58" s="566"/>
      <c r="DS58" s="414"/>
      <c r="DT58" s="292"/>
      <c r="DU58" s="414"/>
      <c r="DV58" s="414"/>
      <c r="DW58" s="414"/>
      <c r="DX58" s="414"/>
      <c r="DY58" s="293"/>
      <c r="DZ58" s="414"/>
      <c r="EE58" s="414"/>
      <c r="EF58" s="292"/>
      <c r="EG58" s="414"/>
      <c r="EH58" s="414"/>
      <c r="EI58" s="414"/>
      <c r="EJ58" s="414"/>
      <c r="EK58" s="293"/>
      <c r="EL58" s="414"/>
      <c r="ER58" s="565"/>
      <c r="ET58" s="278"/>
      <c r="EV58" s="189"/>
    </row>
    <row r="59" spans="1:155" s="284" customFormat="1" ht="13.5" customHeight="1">
      <c r="B59" s="529">
        <v>1</v>
      </c>
      <c r="C59" s="499"/>
      <c r="D59" s="499"/>
      <c r="E59" s="499"/>
      <c r="H59" s="529">
        <f>B59+1</f>
        <v>2</v>
      </c>
      <c r="I59" s="499"/>
      <c r="J59" s="499"/>
      <c r="K59" s="499"/>
      <c r="N59" s="529">
        <f>H59+1</f>
        <v>3</v>
      </c>
      <c r="O59" s="499"/>
      <c r="P59" s="499"/>
      <c r="Q59" s="499"/>
      <c r="T59" s="529">
        <f>N59+1</f>
        <v>4</v>
      </c>
      <c r="U59" s="499"/>
      <c r="V59" s="499"/>
      <c r="W59" s="499"/>
      <c r="Z59" s="529">
        <f>T59+1</f>
        <v>5</v>
      </c>
      <c r="AA59" s="499"/>
      <c r="AB59" s="499"/>
      <c r="AC59" s="499"/>
      <c r="AF59" s="529">
        <f>Z59+1</f>
        <v>6</v>
      </c>
      <c r="AG59" s="499"/>
      <c r="AH59" s="499"/>
      <c r="AI59" s="499"/>
      <c r="AL59" s="529">
        <f>AF59+1</f>
        <v>7</v>
      </c>
      <c r="AM59" s="499"/>
      <c r="AN59" s="499"/>
      <c r="AO59" s="499"/>
      <c r="AR59" s="529">
        <f>AL59+1</f>
        <v>8</v>
      </c>
      <c r="AS59" s="499"/>
      <c r="AT59" s="499"/>
      <c r="AU59" s="499"/>
      <c r="AX59" s="529">
        <f>AR59+1</f>
        <v>9</v>
      </c>
      <c r="AY59" s="499"/>
      <c r="AZ59" s="499"/>
      <c r="BA59" s="499"/>
      <c r="BD59" s="529">
        <f>AX59+1</f>
        <v>10</v>
      </c>
      <c r="BE59" s="499"/>
      <c r="BF59" s="499"/>
      <c r="BG59" s="499"/>
      <c r="BJ59" s="529">
        <f>BD59+1</f>
        <v>11</v>
      </c>
      <c r="BK59" s="499"/>
      <c r="BL59" s="499"/>
      <c r="BM59" s="499"/>
      <c r="BP59" s="529">
        <f>BJ59+1</f>
        <v>12</v>
      </c>
      <c r="BQ59" s="499"/>
      <c r="BR59" s="499"/>
      <c r="BS59" s="499"/>
      <c r="BV59" s="529">
        <f>BP59+1</f>
        <v>13</v>
      </c>
      <c r="BW59" s="499"/>
      <c r="BX59" s="499"/>
      <c r="BY59" s="499"/>
      <c r="CB59" s="529">
        <f>BV59+1</f>
        <v>14</v>
      </c>
      <c r="CC59" s="499"/>
      <c r="CD59" s="499"/>
      <c r="CE59" s="499"/>
      <c r="CH59" s="529">
        <f>CB59+1</f>
        <v>15</v>
      </c>
      <c r="CI59" s="499"/>
      <c r="CJ59" s="499"/>
      <c r="CK59" s="499"/>
      <c r="CN59" s="529">
        <f>CH59+1</f>
        <v>16</v>
      </c>
      <c r="CO59" s="499"/>
      <c r="CP59" s="499"/>
      <c r="CQ59" s="499"/>
      <c r="CT59" s="529">
        <f>CN59+1</f>
        <v>17</v>
      </c>
      <c r="CU59" s="499"/>
      <c r="CV59" s="499"/>
      <c r="CW59" s="499"/>
      <c r="CZ59" s="529">
        <f>CT59+1</f>
        <v>18</v>
      </c>
      <c r="DA59" s="499"/>
      <c r="DB59" s="499"/>
      <c r="DC59" s="499"/>
      <c r="DF59" s="529">
        <f>CZ59+1</f>
        <v>19</v>
      </c>
      <c r="DG59" s="499"/>
      <c r="DH59" s="499"/>
      <c r="DI59" s="499"/>
      <c r="DL59" s="529">
        <f>DF59+1</f>
        <v>20</v>
      </c>
      <c r="DM59" s="499"/>
      <c r="DN59" s="499"/>
      <c r="DO59" s="499"/>
      <c r="DR59" s="529">
        <f>DL59+1</f>
        <v>21</v>
      </c>
      <c r="DS59" s="499"/>
      <c r="DT59" s="499"/>
      <c r="DU59" s="499"/>
      <c r="DX59" s="529">
        <f>DR59+1</f>
        <v>22</v>
      </c>
      <c r="DY59" s="499"/>
      <c r="DZ59" s="499"/>
      <c r="EA59" s="499"/>
      <c r="ED59" s="529">
        <f>DX59+1</f>
        <v>23</v>
      </c>
      <c r="EE59" s="499"/>
      <c r="EF59" s="499"/>
      <c r="EG59" s="499"/>
      <c r="EJ59" s="529">
        <f>ED59+1</f>
        <v>24</v>
      </c>
      <c r="EK59" s="499"/>
      <c r="EL59" s="499"/>
      <c r="EM59" s="499"/>
      <c r="EP59" s="529">
        <f>EJ59+1</f>
        <v>25</v>
      </c>
      <c r="EQ59" s="499"/>
      <c r="ER59" s="499"/>
      <c r="ES59" s="499"/>
      <c r="ET59" s="322"/>
      <c r="EV59" s="215"/>
    </row>
    <row r="60" spans="1:155" s="216" customFormat="1" ht="98.25" customHeight="1">
      <c r="B60" s="561">
        <f>IF(ISERROR(MATCH(B59,予選学校名!$B$3:$B$32,0))=TRUE,B59,INDEX(予選学校名!$B$3:$F$32,MATCH(B59,予選学校名!$B$3:$B$32,0),2))</f>
        <v>1</v>
      </c>
      <c r="C60" s="562"/>
      <c r="D60" s="562"/>
      <c r="E60" s="563"/>
      <c r="F60" s="217"/>
      <c r="G60" s="218"/>
      <c r="H60" s="561">
        <f>IF(ISERROR(MATCH(H59,予選学校名!$B$3:$B$32,0))=TRUE,H59,INDEX(予選学校名!$B$3:$F$32,MATCH(H59,予選学校名!$B$3:$B$32,0),2))</f>
        <v>2</v>
      </c>
      <c r="I60" s="562"/>
      <c r="J60" s="562"/>
      <c r="K60" s="563"/>
      <c r="L60" s="217"/>
      <c r="M60" s="218"/>
      <c r="N60" s="561">
        <f>IF(ISERROR(MATCH(N59,予選学校名!$B$3:$B$32,0))=TRUE,N59,INDEX(予選学校名!$B$3:$F$32,MATCH(N59,予選学校名!$B$3:$B$32,0),2))</f>
        <v>3</v>
      </c>
      <c r="O60" s="562"/>
      <c r="P60" s="562"/>
      <c r="Q60" s="563"/>
      <c r="R60" s="217"/>
      <c r="S60" s="218"/>
      <c r="T60" s="561">
        <f>IF(ISERROR(MATCH(T59,予選学校名!$B$3:$B$32,0))=TRUE,T59,INDEX(予選学校名!$B$3:$F$32,MATCH(T59,予選学校名!$B$3:$B$32,0),2))</f>
        <v>4</v>
      </c>
      <c r="U60" s="562"/>
      <c r="V60" s="562"/>
      <c r="W60" s="563"/>
      <c r="X60" s="217"/>
      <c r="Y60" s="218"/>
      <c r="Z60" s="561">
        <f>IF(ISERROR(MATCH(Z59,予選学校名!$B$3:$B$32,0))=TRUE,Z59,INDEX(予選学校名!$B$3:$F$32,MATCH(Z59,予選学校名!$B$3:$B$32,0),2))</f>
        <v>5</v>
      </c>
      <c r="AA60" s="562"/>
      <c r="AB60" s="562"/>
      <c r="AC60" s="563"/>
      <c r="AD60" s="217"/>
      <c r="AE60" s="218"/>
      <c r="AF60" s="561">
        <f>IF(ISERROR(MATCH(AF59,予選学校名!$B$3:$B$32,0))=TRUE,AF59,INDEX(予選学校名!$B$3:$F$32,MATCH(AF59,予選学校名!$B$3:$B$32,0),2))</f>
        <v>6</v>
      </c>
      <c r="AG60" s="562"/>
      <c r="AH60" s="562"/>
      <c r="AI60" s="563"/>
      <c r="AJ60" s="217"/>
      <c r="AK60" s="218"/>
      <c r="AL60" s="561">
        <f>IF(ISERROR(MATCH(AL59,予選学校名!$B$3:$B$32,0))=TRUE,AL59,INDEX(予選学校名!$B$3:$F$32,MATCH(AL59,予選学校名!$B$3:$B$32,0),2))</f>
        <v>7</v>
      </c>
      <c r="AM60" s="562"/>
      <c r="AN60" s="562"/>
      <c r="AO60" s="563"/>
      <c r="AP60" s="217"/>
      <c r="AQ60" s="218"/>
      <c r="AR60" s="561">
        <f>IF(ISERROR(MATCH(AR59,予選学校名!$B$3:$B$32,0))=TRUE,AR59,INDEX(予選学校名!$B$3:$F$32,MATCH(AR59,予選学校名!$B$3:$B$32,0),2))</f>
        <v>8</v>
      </c>
      <c r="AS60" s="562"/>
      <c r="AT60" s="562"/>
      <c r="AU60" s="563"/>
      <c r="AV60" s="217"/>
      <c r="AW60" s="218"/>
      <c r="AX60" s="561">
        <f>IF(ISERROR(MATCH(AX59,予選学校名!$B$3:$B$32,0))=TRUE,AX59,INDEX(予選学校名!$B$3:$F$32,MATCH(AX59,予選学校名!$B$3:$B$32,0),2))</f>
        <v>9</v>
      </c>
      <c r="AY60" s="562"/>
      <c r="AZ60" s="562"/>
      <c r="BA60" s="563"/>
      <c r="BB60" s="217"/>
      <c r="BC60" s="218"/>
      <c r="BD60" s="561">
        <f>IF(ISERROR(MATCH(BD59,予選学校名!$B$3:$B$32,0))=TRUE,BD59,INDEX(予選学校名!$B$3:$F$32,MATCH(BD59,予選学校名!$B$3:$B$32,0),2))</f>
        <v>10</v>
      </c>
      <c r="BE60" s="562"/>
      <c r="BF60" s="562"/>
      <c r="BG60" s="563"/>
      <c r="BH60" s="217"/>
      <c r="BI60" s="218"/>
      <c r="BJ60" s="561">
        <f>IF(ISERROR(MATCH(BJ59,予選学校名!$B$3:$B$32,0))=TRUE,BJ59,INDEX(予選学校名!$B$3:$F$32,MATCH(BJ59,予選学校名!$B$3:$B$32,0),2))</f>
        <v>11</v>
      </c>
      <c r="BK60" s="562"/>
      <c r="BL60" s="562"/>
      <c r="BM60" s="563"/>
      <c r="BN60" s="217"/>
      <c r="BO60" s="218"/>
      <c r="BP60" s="561">
        <f>IF(ISERROR(MATCH(BP59,予選学校名!$B$3:$B$32,0))=TRUE,BP59,INDEX(予選学校名!$B$3:$F$32,MATCH(BP59,予選学校名!$B$3:$B$32,0),2))</f>
        <v>12</v>
      </c>
      <c r="BQ60" s="562"/>
      <c r="BR60" s="562"/>
      <c r="BS60" s="563"/>
      <c r="BT60" s="217"/>
      <c r="BU60" s="218"/>
      <c r="BV60" s="561">
        <f>IF(ISERROR(MATCH(BV59,予選学校名!$B$3:$B$32,0))=TRUE,BV59,INDEX(予選学校名!$B$3:$F$32,MATCH(BV59,予選学校名!$B$3:$B$32,0),2))</f>
        <v>13</v>
      </c>
      <c r="BW60" s="562"/>
      <c r="BX60" s="562"/>
      <c r="BY60" s="563"/>
      <c r="BZ60" s="217"/>
      <c r="CA60" s="218"/>
      <c r="CB60" s="561">
        <f>IF(ISERROR(MATCH(CB59,予選学校名!$B$3:$B$32,0))=TRUE,CB59,INDEX(予選学校名!$B$3:$F$32,MATCH(CB59,予選学校名!$B$3:$B$32,0),2))</f>
        <v>14</v>
      </c>
      <c r="CC60" s="562"/>
      <c r="CD60" s="562"/>
      <c r="CE60" s="563"/>
      <c r="CF60" s="217"/>
      <c r="CG60" s="218"/>
      <c r="CH60" s="561">
        <f>IF(ISERROR(MATCH(CH59,予選学校名!$B$3:$B$32,0))=TRUE,CH59,INDEX(予選学校名!$B$3:$F$32,MATCH(CH59,予選学校名!$B$3:$B$32,0),2))</f>
        <v>15</v>
      </c>
      <c r="CI60" s="562"/>
      <c r="CJ60" s="562"/>
      <c r="CK60" s="563"/>
      <c r="CL60" s="217"/>
      <c r="CM60" s="218"/>
      <c r="CN60" s="561">
        <f>IF(ISERROR(MATCH(CN59,予選学校名!$B$3:$B$32,0))=TRUE,CN59,INDEX(予選学校名!$B$3:$F$32,MATCH(CN59,予選学校名!$B$3:$B$32,0),2))</f>
        <v>16</v>
      </c>
      <c r="CO60" s="562"/>
      <c r="CP60" s="562"/>
      <c r="CQ60" s="563"/>
      <c r="CR60" s="217"/>
      <c r="CS60" s="218"/>
      <c r="CT60" s="561">
        <f>IF(ISERROR(MATCH(CT59,予選学校名!$B$3:$B$32,0))=TRUE,CT59,INDEX(予選学校名!$B$3:$F$32,MATCH(CT59,予選学校名!$B$3:$B$32,0),2))</f>
        <v>17</v>
      </c>
      <c r="CU60" s="562"/>
      <c r="CV60" s="562"/>
      <c r="CW60" s="563"/>
      <c r="CX60" s="217"/>
      <c r="CY60" s="218"/>
      <c r="CZ60" s="561">
        <f>IF(ISERROR(MATCH(CZ59,予選学校名!$B$3:$B$32,0))=TRUE,CZ59,INDEX(予選学校名!$B$3:$F$32,MATCH(CZ59,予選学校名!$B$3:$B$32,0),2))</f>
        <v>18</v>
      </c>
      <c r="DA60" s="562"/>
      <c r="DB60" s="562"/>
      <c r="DC60" s="563"/>
      <c r="DD60" s="217"/>
      <c r="DE60" s="218"/>
      <c r="DF60" s="561">
        <f>IF(ISERROR(MATCH(DF59,予選学校名!$B$3:$B$32,0))=TRUE,DF59,INDEX(予選学校名!$B$3:$F$32,MATCH(DF59,予選学校名!$B$3:$B$32,0),2))</f>
        <v>19</v>
      </c>
      <c r="DG60" s="562"/>
      <c r="DH60" s="562"/>
      <c r="DI60" s="563"/>
      <c r="DJ60" s="217"/>
      <c r="DK60" s="218"/>
      <c r="DL60" s="561">
        <f>IF(ISERROR(MATCH(DL59,予選学校名!$B$3:$B$32,0))=TRUE,DL59,INDEX(予選学校名!$B$3:$F$32,MATCH(DL59,予選学校名!$B$3:$B$32,0),2))</f>
        <v>20</v>
      </c>
      <c r="DM60" s="562"/>
      <c r="DN60" s="562"/>
      <c r="DO60" s="563"/>
      <c r="DP60" s="217"/>
      <c r="DQ60" s="218"/>
      <c r="DR60" s="561">
        <f>IF(ISERROR(MATCH(DR59,予選学校名!$B$3:$B$32,0))=TRUE,DR59,INDEX(予選学校名!$B$3:$F$32,MATCH(DR59,予選学校名!$B$3:$B$32,0),2))</f>
        <v>21</v>
      </c>
      <c r="DS60" s="597"/>
      <c r="DT60" s="597"/>
      <c r="DU60" s="597"/>
      <c r="DV60" s="219"/>
      <c r="DW60" s="217"/>
      <c r="DX60" s="561">
        <f>IF(ISERROR(MATCH(DX59,予選学校名!$B$3:$B$32,0))=TRUE,DX59,INDEX(予選学校名!$B$3:$F$32,MATCH(DX59,予選学校名!$B$3:$B$32,0),2))</f>
        <v>22</v>
      </c>
      <c r="DY60" s="562"/>
      <c r="DZ60" s="562"/>
      <c r="EA60" s="563"/>
      <c r="EB60" s="217"/>
      <c r="EC60" s="218"/>
      <c r="ED60" s="561">
        <f>IF(ISERROR(MATCH(ED59,予選学校名!$B$3:$B$32,0))=TRUE,ED59,INDEX(予選学校名!$B$3:$F$32,MATCH(ED59,予選学校名!$B$3:$B$32,0),2))</f>
        <v>23</v>
      </c>
      <c r="EE60" s="562"/>
      <c r="EF60" s="562"/>
      <c r="EG60" s="563"/>
      <c r="EH60" s="220"/>
      <c r="EI60" s="220"/>
      <c r="EJ60" s="561">
        <f>IF(ISERROR(MATCH(EJ59,予選学校名!$B$3:$B$32,0))=TRUE,EJ59,INDEX(予選学校名!$B$3:$F$32,MATCH(EJ59,予選学校名!$B$3:$B$32,0),2))</f>
        <v>24</v>
      </c>
      <c r="EK60" s="562"/>
      <c r="EL60" s="562"/>
      <c r="EM60" s="563"/>
      <c r="EN60" s="217"/>
      <c r="EO60" s="218"/>
      <c r="EP60" s="561">
        <f>IF(ISERROR(MATCH(EP59,予選学校名!$B$3:$B$32,0))=TRUE,EP59,INDEX(予選学校名!$B$3:$F$32,MATCH(EP59,予選学校名!$B$3:$B$32,0),2))</f>
        <v>25</v>
      </c>
      <c r="EQ60" s="562"/>
      <c r="ER60" s="562"/>
      <c r="ES60" s="563"/>
      <c r="ET60" s="221"/>
      <c r="EU60" s="222"/>
      <c r="EV60" s="596" t="s">
        <v>169</v>
      </c>
      <c r="EW60" s="596"/>
      <c r="EX60" s="596"/>
      <c r="EY60" s="596"/>
    </row>
    <row r="61" spans="1:155" s="223" customFormat="1" ht="13.5" customHeight="1">
      <c r="H61" s="548"/>
      <c r="I61" s="548"/>
      <c r="J61" s="548"/>
      <c r="K61" s="548"/>
      <c r="N61" s="548"/>
      <c r="O61" s="548"/>
      <c r="P61" s="548"/>
      <c r="Q61" s="548"/>
      <c r="AX61" s="548"/>
      <c r="AY61" s="548"/>
      <c r="AZ61" s="548"/>
      <c r="BA61" s="548"/>
      <c r="BD61" s="596"/>
      <c r="BE61" s="596"/>
      <c r="BF61" s="596"/>
      <c r="BG61" s="596"/>
      <c r="BJ61" s="550"/>
      <c r="BK61" s="550"/>
      <c r="BL61" s="550"/>
      <c r="BM61" s="550"/>
      <c r="BN61" s="337"/>
      <c r="BP61" s="550"/>
      <c r="BQ61" s="550"/>
      <c r="BR61" s="550"/>
      <c r="BS61" s="550"/>
      <c r="BT61" s="337"/>
      <c r="DL61" s="548"/>
      <c r="DM61" s="548"/>
      <c r="DN61" s="548"/>
      <c r="DO61" s="548"/>
      <c r="EP61" s="596"/>
      <c r="EQ61" s="596"/>
      <c r="ER61" s="596"/>
      <c r="ES61" s="596"/>
      <c r="ET61" s="185"/>
      <c r="EV61" s="185"/>
    </row>
    <row r="62" spans="1:155" ht="13.5" hidden="1" customHeight="1"/>
    <row r="63" spans="1:155" ht="13.5" hidden="1" customHeight="1"/>
    <row r="64" spans="1:155" ht="13.5" customHeight="1"/>
    <row r="65" spans="1:152" ht="13.5" customHeight="1">
      <c r="C65" s="533" t="s">
        <v>166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5"/>
      <c r="U65" s="535"/>
      <c r="V65" s="535"/>
      <c r="W65" s="535"/>
      <c r="X65" s="535"/>
      <c r="Y65" s="536"/>
      <c r="AQ65" s="593"/>
      <c r="AR65" s="593"/>
      <c r="AS65" s="593"/>
      <c r="AT65" s="593"/>
      <c r="AU65" s="593"/>
      <c r="AV65" s="593"/>
      <c r="AW65" s="593"/>
      <c r="AX65" s="593"/>
      <c r="AY65" s="593"/>
      <c r="AZ65" s="593"/>
      <c r="BA65" s="593"/>
      <c r="BB65" s="593"/>
      <c r="BC65" s="593"/>
      <c r="BD65" s="593"/>
      <c r="BE65" s="593"/>
      <c r="BF65" s="593"/>
      <c r="BG65" s="593"/>
      <c r="BH65" s="593"/>
      <c r="BI65" s="593"/>
      <c r="BJ65" s="593"/>
      <c r="BK65" s="593"/>
      <c r="BL65" s="593"/>
      <c r="BM65" s="593"/>
      <c r="BN65" s="593"/>
      <c r="BO65" s="593"/>
      <c r="BP65" s="593"/>
      <c r="BQ65" s="593"/>
      <c r="BR65" s="593"/>
      <c r="BS65" s="593"/>
      <c r="BT65" s="593"/>
      <c r="BU65" s="593"/>
      <c r="BV65" s="593"/>
      <c r="BW65" s="593"/>
      <c r="BX65" s="593"/>
      <c r="BY65" s="593"/>
      <c r="BZ65" s="593"/>
      <c r="CA65" s="593"/>
      <c r="CB65" s="593"/>
      <c r="CC65" s="593"/>
      <c r="CD65" s="593"/>
      <c r="CE65" s="593"/>
      <c r="CF65" s="593"/>
      <c r="CG65" s="593"/>
      <c r="CH65" s="593"/>
      <c r="CI65" s="593"/>
      <c r="CJ65" s="593"/>
      <c r="CK65" s="593"/>
      <c r="CL65" s="593"/>
      <c r="CM65" s="593"/>
      <c r="CN65" s="593"/>
      <c r="CO65" s="593"/>
      <c r="CP65" s="593"/>
      <c r="CQ65" s="593"/>
      <c r="CR65" s="593"/>
      <c r="CS65" s="593"/>
      <c r="CT65" s="593"/>
      <c r="CU65" s="593"/>
      <c r="CV65" s="593"/>
      <c r="CW65" s="593"/>
      <c r="CX65" s="593"/>
      <c r="CY65" s="593"/>
      <c r="CZ65" s="593"/>
      <c r="DA65" s="593"/>
      <c r="DB65" s="593"/>
      <c r="DC65" s="593"/>
      <c r="DD65" s="593"/>
      <c r="DE65" s="593"/>
      <c r="DF65" s="593"/>
      <c r="DG65" s="593"/>
      <c r="DH65" s="593"/>
      <c r="DI65" s="593"/>
      <c r="DJ65" s="593"/>
      <c r="DK65" s="593"/>
    </row>
    <row r="66" spans="1:152" ht="13.5" customHeight="1">
      <c r="AQ66" s="593"/>
      <c r="AR66" s="593"/>
      <c r="AS66" s="593"/>
      <c r="AT66" s="593"/>
      <c r="AU66" s="593"/>
      <c r="AV66" s="593"/>
      <c r="AW66" s="593"/>
      <c r="AX66" s="593"/>
      <c r="AY66" s="593"/>
      <c r="AZ66" s="593"/>
      <c r="BA66" s="593"/>
      <c r="BB66" s="593"/>
      <c r="BC66" s="593"/>
      <c r="BD66" s="593"/>
      <c r="BE66" s="593"/>
      <c r="BF66" s="593"/>
      <c r="BG66" s="593"/>
      <c r="BH66" s="593"/>
      <c r="BI66" s="593"/>
      <c r="BJ66" s="593"/>
      <c r="BK66" s="593"/>
      <c r="BL66" s="593"/>
      <c r="BM66" s="593"/>
      <c r="BN66" s="593"/>
      <c r="BO66" s="593"/>
      <c r="BP66" s="593"/>
      <c r="BQ66" s="593"/>
      <c r="BR66" s="593"/>
      <c r="BS66" s="593"/>
      <c r="BT66" s="593"/>
      <c r="BU66" s="593"/>
      <c r="BV66" s="593"/>
      <c r="BW66" s="593"/>
      <c r="BX66" s="593"/>
      <c r="BY66" s="593"/>
      <c r="BZ66" s="593"/>
      <c r="CA66" s="593"/>
      <c r="CB66" s="593"/>
      <c r="CC66" s="593"/>
      <c r="CD66" s="593"/>
      <c r="CE66" s="593"/>
      <c r="CF66" s="593"/>
      <c r="CG66" s="593"/>
      <c r="CH66" s="593"/>
      <c r="CI66" s="593"/>
      <c r="CJ66" s="593"/>
      <c r="CK66" s="593"/>
      <c r="CL66" s="593"/>
      <c r="CM66" s="593"/>
      <c r="CN66" s="593"/>
      <c r="CO66" s="593"/>
      <c r="CP66" s="593"/>
      <c r="CQ66" s="593"/>
      <c r="CR66" s="593"/>
      <c r="CS66" s="593"/>
      <c r="CT66" s="593"/>
      <c r="CU66" s="593"/>
      <c r="CV66" s="593"/>
      <c r="CW66" s="593"/>
      <c r="CX66" s="593"/>
      <c r="CY66" s="593"/>
      <c r="CZ66" s="593"/>
      <c r="DA66" s="593"/>
      <c r="DB66" s="593"/>
      <c r="DC66" s="593"/>
      <c r="DD66" s="593"/>
      <c r="DE66" s="593"/>
      <c r="DF66" s="593"/>
      <c r="DG66" s="593"/>
      <c r="DH66" s="593"/>
      <c r="DI66" s="593"/>
      <c r="DJ66" s="593"/>
      <c r="DK66" s="593"/>
    </row>
    <row r="67" spans="1:152" ht="13.5" hidden="1" customHeight="1"/>
    <row r="68" spans="1:152" ht="13.5" hidden="1" customHeight="1"/>
    <row r="69" spans="1:152" s="224" customFormat="1" ht="13.5" customHeight="1">
      <c r="J69" s="594" t="str">
        <f>IF(N72=T72,"",IF(N72&lt;T72,Z89,E74))</f>
        <v/>
      </c>
      <c r="K69" s="595"/>
      <c r="L69" s="595"/>
      <c r="M69" s="595"/>
      <c r="N69" s="595"/>
      <c r="O69" s="595"/>
      <c r="P69" s="595"/>
      <c r="Q69" s="595"/>
      <c r="R69" s="595"/>
      <c r="S69" s="595"/>
      <c r="T69" s="595"/>
      <c r="U69" s="595"/>
      <c r="V69" s="595"/>
      <c r="W69" s="595"/>
      <c r="X69" s="595"/>
      <c r="Y69" s="595"/>
      <c r="Z69" s="595"/>
      <c r="AA69" s="595"/>
      <c r="AH69" s="225"/>
      <c r="AI69" s="225"/>
      <c r="AJ69" s="225"/>
      <c r="AK69" s="225"/>
      <c r="AL69" s="225"/>
      <c r="AM69" s="225"/>
      <c r="AN69" s="225"/>
      <c r="AX69" s="594" t="str">
        <f>IF(BB72=BH72,"",IF(BB72&lt;BH72,BN89,AS74))</f>
        <v/>
      </c>
      <c r="AY69" s="595"/>
      <c r="AZ69" s="595"/>
      <c r="BA69" s="595"/>
      <c r="BB69" s="595"/>
      <c r="BC69" s="595"/>
      <c r="BD69" s="595"/>
      <c r="BE69" s="595"/>
      <c r="BF69" s="595"/>
      <c r="BG69" s="595"/>
      <c r="BH69" s="595"/>
      <c r="BI69" s="595"/>
      <c r="BJ69" s="595"/>
      <c r="BK69" s="595"/>
      <c r="BL69" s="595"/>
      <c r="BM69" s="595"/>
      <c r="BN69" s="595"/>
      <c r="BO69" s="595"/>
      <c r="BZ69" s="225"/>
      <c r="CA69" s="225"/>
      <c r="CB69" s="225"/>
      <c r="CL69" s="304" t="str">
        <f>IF(CP72=CV72,"",IF(CP72&lt;CV72,DB89,CG74))</f>
        <v/>
      </c>
      <c r="CM69" s="305"/>
      <c r="CN69" s="305"/>
      <c r="CO69" s="305"/>
      <c r="CP69" s="305"/>
      <c r="CQ69" s="305"/>
      <c r="CR69" s="305"/>
      <c r="CS69" s="305"/>
      <c r="CT69" s="305"/>
      <c r="CU69" s="305"/>
      <c r="CV69" s="305"/>
      <c r="CW69" s="305"/>
      <c r="CX69" s="305"/>
      <c r="CY69" s="305"/>
      <c r="CZ69" s="305"/>
      <c r="DA69" s="305"/>
      <c r="DB69" s="305"/>
      <c r="DC69" s="305"/>
      <c r="DJ69" s="225"/>
      <c r="DK69" s="225"/>
      <c r="DP69" s="225"/>
      <c r="DZ69" s="594" t="str">
        <f>IF(ED72=EJ72,"",IF(ED72&lt;EJ72,EP89,DU74))</f>
        <v/>
      </c>
      <c r="EA69" s="595"/>
      <c r="EB69" s="595"/>
      <c r="EC69" s="595"/>
      <c r="ED69" s="595"/>
      <c r="EE69" s="595"/>
      <c r="EF69" s="595"/>
      <c r="EG69" s="595"/>
      <c r="EH69" s="595"/>
      <c r="EI69" s="595"/>
      <c r="EJ69" s="595"/>
      <c r="EK69" s="595"/>
      <c r="EL69" s="595"/>
      <c r="EM69" s="595"/>
      <c r="EN69" s="595"/>
      <c r="EO69" s="595"/>
      <c r="EP69" s="595"/>
      <c r="EQ69" s="595"/>
      <c r="EV69" s="226"/>
    </row>
    <row r="70" spans="1:152" s="276" customFormat="1" ht="13.5" customHeight="1">
      <c r="N70" s="168"/>
      <c r="R70" s="566"/>
      <c r="AJ70" s="168"/>
      <c r="BB70" s="168"/>
      <c r="BF70" s="566"/>
      <c r="CP70" s="168"/>
      <c r="CT70" s="293"/>
      <c r="ED70" s="168"/>
      <c r="EH70" s="566"/>
      <c r="EV70" s="189"/>
    </row>
    <row r="71" spans="1:152" s="276" customFormat="1" ht="13.5" customHeight="1">
      <c r="N71" s="496" t="str">
        <f>IF(N74="","",SUM(N74:Q77))</f>
        <v/>
      </c>
      <c r="O71" s="496"/>
      <c r="P71" s="496"/>
      <c r="Q71" s="496"/>
      <c r="R71" s="566"/>
      <c r="T71" s="497" t="str">
        <f>IF(T74="","",SUM(T74:W77))</f>
        <v/>
      </c>
      <c r="U71" s="497"/>
      <c r="V71" s="497"/>
      <c r="W71" s="497"/>
      <c r="AJ71" s="168"/>
      <c r="BB71" s="496" t="str">
        <f>IF(BB74="","",SUM(BB74:BE77))</f>
        <v/>
      </c>
      <c r="BC71" s="496"/>
      <c r="BD71" s="496"/>
      <c r="BE71" s="496"/>
      <c r="BF71" s="566"/>
      <c r="BH71" s="497" t="str">
        <f>IF(BH74="","",SUM(BH74:BK77))</f>
        <v/>
      </c>
      <c r="BI71" s="497"/>
      <c r="BJ71" s="497"/>
      <c r="BK71" s="497"/>
      <c r="CP71" s="278" t="str">
        <f>IF(CP74="","",SUM(CP74:CS77))</f>
        <v/>
      </c>
      <c r="CQ71" s="278"/>
      <c r="CR71" s="278"/>
      <c r="CS71" s="278"/>
      <c r="CT71" s="293"/>
      <c r="CV71" s="279" t="str">
        <f>IF(CV74="","",SUM(CV74:CY77))</f>
        <v/>
      </c>
      <c r="CW71" s="279"/>
      <c r="CX71" s="279"/>
      <c r="CY71" s="279"/>
      <c r="ED71" s="496" t="str">
        <f>IF(ED74="","",SUM(ED74:EG77))</f>
        <v/>
      </c>
      <c r="EE71" s="496"/>
      <c r="EF71" s="496"/>
      <c r="EG71" s="496"/>
      <c r="EH71" s="566"/>
      <c r="EJ71" s="497" t="str">
        <f>IF(EJ74="","",SUM(EJ74:EM77))</f>
        <v/>
      </c>
      <c r="EK71" s="497"/>
      <c r="EL71" s="497"/>
      <c r="EM71" s="497"/>
      <c r="EV71" s="189"/>
    </row>
    <row r="72" spans="1:152" s="276" customFormat="1" ht="13.5" hidden="1" customHeight="1">
      <c r="H72" s="306"/>
      <c r="I72" s="64"/>
      <c r="J72" s="64"/>
      <c r="K72" s="64"/>
      <c r="N72" s="519">
        <f>SUM(N74:Q78)</f>
        <v>0</v>
      </c>
      <c r="O72" s="519"/>
      <c r="P72" s="519"/>
      <c r="Q72" s="519"/>
      <c r="R72" s="566"/>
      <c r="T72" s="512">
        <f>SUM(T74:W78)</f>
        <v>0</v>
      </c>
      <c r="U72" s="512"/>
      <c r="V72" s="512"/>
      <c r="W72" s="512"/>
      <c r="AF72" s="306"/>
      <c r="AG72" s="64"/>
      <c r="AH72" s="64"/>
      <c r="AI72" s="64"/>
      <c r="AJ72" s="64"/>
      <c r="AK72" s="168"/>
      <c r="AL72" s="64"/>
      <c r="AM72" s="64"/>
      <c r="AN72" s="64"/>
      <c r="AV72" s="306"/>
      <c r="AW72" s="64"/>
      <c r="AX72" s="64"/>
      <c r="AY72" s="64"/>
      <c r="BB72" s="519">
        <f>SUM(BB74:BE78)</f>
        <v>0</v>
      </c>
      <c r="BC72" s="519"/>
      <c r="BD72" s="519"/>
      <c r="BE72" s="519"/>
      <c r="BF72" s="566"/>
      <c r="BH72" s="512">
        <f>SUM(BH74:BK78)</f>
        <v>0</v>
      </c>
      <c r="BI72" s="512"/>
      <c r="BJ72" s="512"/>
      <c r="BK72" s="512"/>
      <c r="BX72" s="306"/>
      <c r="BY72" s="64"/>
      <c r="BZ72" s="64"/>
      <c r="CA72" s="64"/>
      <c r="CJ72" s="306"/>
      <c r="CK72" s="64"/>
      <c r="CL72" s="64"/>
      <c r="CM72" s="64"/>
      <c r="CP72" s="274">
        <f>SUM(CP74:CS78)</f>
        <v>0</v>
      </c>
      <c r="CQ72" s="274"/>
      <c r="CR72" s="274"/>
      <c r="CS72" s="274"/>
      <c r="CT72" s="293"/>
      <c r="CV72" s="275">
        <f>SUM(CV74:CY78)</f>
        <v>0</v>
      </c>
      <c r="CW72" s="275"/>
      <c r="CX72" s="275"/>
      <c r="CY72" s="275"/>
      <c r="DH72" s="306"/>
      <c r="DI72" s="64"/>
      <c r="DJ72" s="64"/>
      <c r="DK72" s="64"/>
      <c r="DX72" s="306"/>
      <c r="DY72" s="64"/>
      <c r="DZ72" s="64"/>
      <c r="EA72" s="64"/>
      <c r="ED72" s="519">
        <f>SUM(ED74:EG78)</f>
        <v>0</v>
      </c>
      <c r="EE72" s="519"/>
      <c r="EF72" s="519"/>
      <c r="EG72" s="519"/>
      <c r="EH72" s="566"/>
      <c r="EJ72" s="512">
        <f>SUM(EJ74:EM78)</f>
        <v>0</v>
      </c>
      <c r="EK72" s="512"/>
      <c r="EL72" s="512"/>
      <c r="EM72" s="512"/>
      <c r="EV72" s="189"/>
    </row>
    <row r="73" spans="1:152" s="276" customFormat="1" ht="4.5" customHeight="1">
      <c r="G73" s="306"/>
      <c r="H73" s="64"/>
      <c r="I73" s="64"/>
      <c r="J73" s="585"/>
      <c r="K73" s="586"/>
      <c r="L73" s="586"/>
      <c r="M73" s="586"/>
      <c r="N73" s="586"/>
      <c r="O73" s="586"/>
      <c r="P73" s="586"/>
      <c r="Q73" s="586"/>
      <c r="R73" s="566"/>
      <c r="S73" s="592"/>
      <c r="T73" s="586"/>
      <c r="U73" s="586"/>
      <c r="V73" s="586"/>
      <c r="W73" s="586"/>
      <c r="X73" s="586"/>
      <c r="Y73" s="586"/>
      <c r="Z73" s="586"/>
      <c r="AA73" s="586"/>
      <c r="AE73" s="306"/>
      <c r="AF73" s="64"/>
      <c r="AG73" s="64"/>
      <c r="AH73" s="64"/>
      <c r="AI73" s="64"/>
      <c r="AJ73" s="64"/>
      <c r="AK73" s="279"/>
      <c r="AL73" s="279"/>
      <c r="AM73" s="279"/>
      <c r="AN73" s="279"/>
      <c r="AO73" s="279"/>
      <c r="AU73" s="306"/>
      <c r="AV73" s="64"/>
      <c r="AW73" s="64"/>
      <c r="AX73" s="585"/>
      <c r="AY73" s="586"/>
      <c r="AZ73" s="586"/>
      <c r="BA73" s="586"/>
      <c r="BB73" s="586"/>
      <c r="BC73" s="586"/>
      <c r="BD73" s="586"/>
      <c r="BE73" s="586"/>
      <c r="BF73" s="566"/>
      <c r="BG73" s="592"/>
      <c r="BH73" s="586"/>
      <c r="BI73" s="586"/>
      <c r="BJ73" s="586"/>
      <c r="BK73" s="586"/>
      <c r="BL73" s="586"/>
      <c r="BM73" s="586"/>
      <c r="BN73" s="586"/>
      <c r="BO73" s="586"/>
      <c r="BX73" s="64"/>
      <c r="BY73" s="64"/>
      <c r="BZ73" s="64"/>
      <c r="CA73" s="64"/>
      <c r="CB73" s="64"/>
      <c r="CI73" s="306"/>
      <c r="CJ73" s="64"/>
      <c r="CK73" s="64"/>
      <c r="CL73" s="306"/>
      <c r="CM73" s="307"/>
      <c r="CN73" s="307"/>
      <c r="CO73" s="307"/>
      <c r="CP73" s="307"/>
      <c r="CQ73" s="307"/>
      <c r="CR73" s="307"/>
      <c r="CS73" s="307"/>
      <c r="CT73" s="293"/>
      <c r="CU73" s="308"/>
      <c r="CV73" s="307"/>
      <c r="CW73" s="307"/>
      <c r="CX73" s="307"/>
      <c r="CY73" s="307"/>
      <c r="CZ73" s="307"/>
      <c r="DA73" s="307"/>
      <c r="DB73" s="307"/>
      <c r="DC73" s="307"/>
      <c r="DG73" s="306"/>
      <c r="DH73" s="64"/>
      <c r="DI73" s="64"/>
      <c r="DJ73" s="64"/>
      <c r="DK73" s="64"/>
      <c r="DP73" s="64"/>
      <c r="DQ73" s="279"/>
      <c r="DW73" s="306"/>
      <c r="DX73" s="64"/>
      <c r="DY73" s="64"/>
      <c r="DZ73" s="585"/>
      <c r="EA73" s="586"/>
      <c r="EB73" s="586"/>
      <c r="EC73" s="586"/>
      <c r="ED73" s="586"/>
      <c r="EE73" s="586"/>
      <c r="EF73" s="586"/>
      <c r="EG73" s="586"/>
      <c r="EH73" s="566"/>
      <c r="EI73" s="592"/>
      <c r="EJ73" s="586"/>
      <c r="EK73" s="586"/>
      <c r="EL73" s="586"/>
      <c r="EM73" s="586"/>
      <c r="EN73" s="586"/>
      <c r="EO73" s="586"/>
      <c r="EP73" s="586"/>
      <c r="EQ73" s="586"/>
      <c r="EV73" s="189"/>
    </row>
    <row r="74" spans="1:152" s="276" customFormat="1" ht="13.5" customHeight="1">
      <c r="D74" s="171"/>
      <c r="E74" s="525" t="str">
        <f>IF(G81=K81,"",IF(G81&lt;K81,N89,B89))</f>
        <v/>
      </c>
      <c r="F74" s="525"/>
      <c r="G74" s="525"/>
      <c r="H74" s="525"/>
      <c r="I74" s="414"/>
      <c r="J74" s="227"/>
      <c r="K74" s="228"/>
      <c r="L74" s="288"/>
      <c r="M74" s="288"/>
      <c r="N74" s="578"/>
      <c r="O74" s="578"/>
      <c r="P74" s="578"/>
      <c r="Q74" s="578"/>
      <c r="R74" s="401"/>
      <c r="S74" s="401"/>
      <c r="T74" s="575"/>
      <c r="U74" s="575"/>
      <c r="V74" s="575"/>
      <c r="W74" s="575"/>
      <c r="X74" s="290"/>
      <c r="Y74" s="290"/>
      <c r="Z74" s="290"/>
      <c r="AA74" s="290"/>
      <c r="AB74" s="590"/>
      <c r="AH74" s="172"/>
      <c r="AI74" s="172"/>
      <c r="AK74" s="173"/>
      <c r="AL74" s="174"/>
      <c r="AM74" s="174"/>
      <c r="AR74" s="171"/>
      <c r="AS74" s="525" t="str">
        <f>IF(AU81=AY81,"",IF(AU81&lt;AY81,BB89,AP89))</f>
        <v/>
      </c>
      <c r="AT74" s="525"/>
      <c r="AU74" s="525"/>
      <c r="AV74" s="525"/>
      <c r="AW74" s="414"/>
      <c r="AX74" s="227"/>
      <c r="AY74" s="228"/>
      <c r="AZ74" s="288"/>
      <c r="BA74" s="288"/>
      <c r="BB74" s="578"/>
      <c r="BC74" s="578"/>
      <c r="BD74" s="578"/>
      <c r="BE74" s="578"/>
      <c r="BF74" s="401"/>
      <c r="BG74" s="401"/>
      <c r="BH74" s="575"/>
      <c r="BI74" s="575"/>
      <c r="BJ74" s="575"/>
      <c r="BK74" s="575"/>
      <c r="BL74" s="290"/>
      <c r="BM74" s="290"/>
      <c r="BN74" s="290"/>
      <c r="BO74" s="290"/>
      <c r="BP74" s="590"/>
      <c r="BZ74" s="172"/>
      <c r="CA74" s="172"/>
      <c r="CF74" s="171"/>
      <c r="CG74" s="551"/>
      <c r="CH74" s="551"/>
      <c r="CI74" s="551"/>
      <c r="CJ74" s="551"/>
      <c r="CL74" s="227"/>
      <c r="CM74" s="228"/>
      <c r="CN74" s="288"/>
      <c r="CO74" s="288"/>
      <c r="CP74" s="288"/>
      <c r="CQ74" s="288"/>
      <c r="CR74" s="288"/>
      <c r="CS74" s="288"/>
      <c r="CT74" s="289"/>
      <c r="CU74" s="289"/>
      <c r="CV74" s="290"/>
      <c r="CW74" s="290"/>
      <c r="CX74" s="290"/>
      <c r="CY74" s="290"/>
      <c r="CZ74" s="290"/>
      <c r="DA74" s="290"/>
      <c r="DB74" s="290"/>
      <c r="DC74" s="290"/>
      <c r="DD74" s="309"/>
      <c r="DE74" s="584"/>
      <c r="DF74" s="584"/>
      <c r="DG74" s="584"/>
      <c r="DH74" s="584"/>
      <c r="DJ74" s="172"/>
      <c r="DK74" s="172"/>
      <c r="DT74" s="171"/>
      <c r="DU74" s="525" t="str">
        <f>IF(DW81=EA81,"",IF(DW81&lt;EA81,ED89,DR89))</f>
        <v/>
      </c>
      <c r="DV74" s="525"/>
      <c r="DW74" s="525"/>
      <c r="DX74" s="525"/>
      <c r="DY74" s="414"/>
      <c r="DZ74" s="227"/>
      <c r="EA74" s="228"/>
      <c r="EB74" s="288"/>
      <c r="EC74" s="288"/>
      <c r="ED74" s="578"/>
      <c r="EE74" s="578"/>
      <c r="EF74" s="578"/>
      <c r="EG74" s="578"/>
      <c r="EH74" s="401"/>
      <c r="EI74" s="401"/>
      <c r="EJ74" s="575"/>
      <c r="EK74" s="575"/>
      <c r="EL74" s="575"/>
      <c r="EM74" s="575"/>
      <c r="EN74" s="290"/>
      <c r="EO74" s="290"/>
      <c r="EP74" s="290"/>
      <c r="EQ74" s="290"/>
      <c r="ER74" s="590"/>
      <c r="EV74" s="189"/>
    </row>
    <row r="75" spans="1:152" s="276" customFormat="1" ht="13.5" customHeight="1">
      <c r="D75" s="171"/>
      <c r="E75" s="525"/>
      <c r="F75" s="525"/>
      <c r="G75" s="525"/>
      <c r="H75" s="525"/>
      <c r="I75" s="414"/>
      <c r="J75" s="552" t="s">
        <v>184</v>
      </c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4"/>
      <c r="AB75" s="591"/>
      <c r="AH75" s="172"/>
      <c r="AI75" s="172"/>
      <c r="AK75" s="173"/>
      <c r="AL75" s="174"/>
      <c r="AM75" s="174"/>
      <c r="AR75" s="171"/>
      <c r="AS75" s="525"/>
      <c r="AT75" s="525"/>
      <c r="AU75" s="525"/>
      <c r="AV75" s="525"/>
      <c r="AW75" s="414"/>
      <c r="AX75" s="552" t="s">
        <v>185</v>
      </c>
      <c r="AY75" s="553"/>
      <c r="AZ75" s="553"/>
      <c r="BA75" s="553"/>
      <c r="BB75" s="553"/>
      <c r="BC75" s="553"/>
      <c r="BD75" s="553"/>
      <c r="BE75" s="553"/>
      <c r="BF75" s="553"/>
      <c r="BG75" s="553"/>
      <c r="BH75" s="553"/>
      <c r="BI75" s="553"/>
      <c r="BJ75" s="553"/>
      <c r="BK75" s="553"/>
      <c r="BL75" s="553"/>
      <c r="BM75" s="553"/>
      <c r="BN75" s="553"/>
      <c r="BO75" s="554"/>
      <c r="BP75" s="591"/>
      <c r="BZ75" s="172"/>
      <c r="CA75" s="172"/>
      <c r="CF75" s="171"/>
      <c r="CG75" s="315"/>
      <c r="CH75" s="315"/>
      <c r="CI75" s="315"/>
      <c r="CJ75" s="315"/>
      <c r="CL75" s="552" t="s">
        <v>184</v>
      </c>
      <c r="CM75" s="553"/>
      <c r="CN75" s="553"/>
      <c r="CO75" s="553"/>
      <c r="CP75" s="553"/>
      <c r="CQ75" s="553"/>
      <c r="CR75" s="553"/>
      <c r="CS75" s="553"/>
      <c r="CT75" s="553"/>
      <c r="CU75" s="553"/>
      <c r="CV75" s="553"/>
      <c r="CW75" s="553"/>
      <c r="CX75" s="553"/>
      <c r="CY75" s="553"/>
      <c r="CZ75" s="553"/>
      <c r="DA75" s="553"/>
      <c r="DB75" s="553"/>
      <c r="DC75" s="554"/>
      <c r="DD75" s="310"/>
      <c r="DE75" s="314"/>
      <c r="DF75" s="314"/>
      <c r="DG75" s="314"/>
      <c r="DH75" s="314"/>
      <c r="DJ75" s="172"/>
      <c r="DK75" s="172"/>
      <c r="DT75" s="171"/>
      <c r="DU75" s="525"/>
      <c r="DV75" s="525"/>
      <c r="DW75" s="525"/>
      <c r="DX75" s="525"/>
      <c r="DY75" s="414"/>
      <c r="DZ75" s="552" t="s">
        <v>185</v>
      </c>
      <c r="EA75" s="553"/>
      <c r="EB75" s="553"/>
      <c r="EC75" s="553"/>
      <c r="ED75" s="553"/>
      <c r="EE75" s="553"/>
      <c r="EF75" s="553"/>
      <c r="EG75" s="553"/>
      <c r="EH75" s="553"/>
      <c r="EI75" s="553"/>
      <c r="EJ75" s="553"/>
      <c r="EK75" s="553"/>
      <c r="EL75" s="553"/>
      <c r="EM75" s="553"/>
      <c r="EN75" s="553"/>
      <c r="EO75" s="553"/>
      <c r="EP75" s="553"/>
      <c r="EQ75" s="554"/>
      <c r="ER75" s="591"/>
      <c r="EV75" s="189"/>
    </row>
    <row r="76" spans="1:152" s="276" customFormat="1" ht="13.5" customHeight="1">
      <c r="A76" s="229">
        <f ca="1">A19</f>
        <v>44368</v>
      </c>
      <c r="D76" s="171"/>
      <c r="E76" s="525"/>
      <c r="F76" s="525"/>
      <c r="G76" s="525"/>
      <c r="H76" s="525"/>
      <c r="I76" s="414"/>
      <c r="J76" s="555"/>
      <c r="K76" s="553"/>
      <c r="L76" s="553"/>
      <c r="M76" s="553"/>
      <c r="N76" s="553"/>
      <c r="O76" s="553"/>
      <c r="P76" s="553"/>
      <c r="Q76" s="553"/>
      <c r="R76" s="553"/>
      <c r="S76" s="553"/>
      <c r="T76" s="553"/>
      <c r="U76" s="553"/>
      <c r="V76" s="553"/>
      <c r="W76" s="553"/>
      <c r="X76" s="553"/>
      <c r="Y76" s="553"/>
      <c r="Z76" s="553"/>
      <c r="AA76" s="554"/>
      <c r="AB76" s="591"/>
      <c r="AH76" s="172"/>
      <c r="AI76" s="172"/>
      <c r="AK76" s="173"/>
      <c r="AL76" s="174"/>
      <c r="AM76" s="174"/>
      <c r="AR76" s="171"/>
      <c r="AS76" s="525"/>
      <c r="AT76" s="525"/>
      <c r="AU76" s="525"/>
      <c r="AV76" s="525"/>
      <c r="AW76" s="414"/>
      <c r="AX76" s="555"/>
      <c r="AY76" s="553"/>
      <c r="AZ76" s="553"/>
      <c r="BA76" s="553"/>
      <c r="BB76" s="553"/>
      <c r="BC76" s="553"/>
      <c r="BD76" s="553"/>
      <c r="BE76" s="553"/>
      <c r="BF76" s="553"/>
      <c r="BG76" s="553"/>
      <c r="BH76" s="553"/>
      <c r="BI76" s="553"/>
      <c r="BJ76" s="553"/>
      <c r="BK76" s="553"/>
      <c r="BL76" s="553"/>
      <c r="BM76" s="553"/>
      <c r="BN76" s="553"/>
      <c r="BO76" s="554"/>
      <c r="BP76" s="591"/>
      <c r="BZ76" s="172"/>
      <c r="CA76" s="172"/>
      <c r="CF76" s="171"/>
      <c r="CG76" s="315"/>
      <c r="CH76" s="315"/>
      <c r="CI76" s="315"/>
      <c r="CJ76" s="315"/>
      <c r="CL76" s="313"/>
      <c r="CM76" s="311"/>
      <c r="CN76" s="311"/>
      <c r="CO76" s="311"/>
      <c r="CP76" s="311"/>
      <c r="CQ76" s="311"/>
      <c r="CR76" s="311"/>
      <c r="CS76" s="311"/>
      <c r="CT76" s="311"/>
      <c r="CU76" s="311"/>
      <c r="CV76" s="311"/>
      <c r="CW76" s="311"/>
      <c r="CX76" s="311"/>
      <c r="CY76" s="311"/>
      <c r="CZ76" s="311"/>
      <c r="DA76" s="311"/>
      <c r="DB76" s="311"/>
      <c r="DC76" s="312"/>
      <c r="DD76" s="310"/>
      <c r="DE76" s="314"/>
      <c r="DF76" s="314"/>
      <c r="DG76" s="314"/>
      <c r="DH76" s="314"/>
      <c r="DJ76" s="172"/>
      <c r="DK76" s="172"/>
      <c r="DT76" s="171"/>
      <c r="DU76" s="525"/>
      <c r="DV76" s="525"/>
      <c r="DW76" s="525"/>
      <c r="DX76" s="525"/>
      <c r="DY76" s="414"/>
      <c r="DZ76" s="555"/>
      <c r="EA76" s="553"/>
      <c r="EB76" s="553"/>
      <c r="EC76" s="553"/>
      <c r="ED76" s="553"/>
      <c r="EE76" s="553"/>
      <c r="EF76" s="553"/>
      <c r="EG76" s="553"/>
      <c r="EH76" s="553"/>
      <c r="EI76" s="553"/>
      <c r="EJ76" s="553"/>
      <c r="EK76" s="553"/>
      <c r="EL76" s="553"/>
      <c r="EM76" s="553"/>
      <c r="EN76" s="553"/>
      <c r="EO76" s="553"/>
      <c r="EP76" s="553"/>
      <c r="EQ76" s="554"/>
      <c r="ER76" s="591"/>
      <c r="EV76" s="189"/>
    </row>
    <row r="77" spans="1:152" s="276" customFormat="1" ht="13.5" customHeight="1">
      <c r="A77" s="230" t="str">
        <f ca="1">A20</f>
        <v>(月)</v>
      </c>
      <c r="E77" s="525"/>
      <c r="F77" s="525"/>
      <c r="G77" s="525"/>
      <c r="H77" s="525"/>
      <c r="I77" s="414"/>
      <c r="J77" s="555">
        <v>0.4375</v>
      </c>
      <c r="K77" s="553"/>
      <c r="L77" s="553"/>
      <c r="M77" s="553"/>
      <c r="N77" s="553"/>
      <c r="O77" s="553"/>
      <c r="P77" s="553"/>
      <c r="Q77" s="553"/>
      <c r="R77" s="553"/>
      <c r="S77" s="553"/>
      <c r="T77" s="553"/>
      <c r="U77" s="553"/>
      <c r="V77" s="553"/>
      <c r="W77" s="553"/>
      <c r="X77" s="553"/>
      <c r="Y77" s="553"/>
      <c r="Z77" s="553"/>
      <c r="AA77" s="554"/>
      <c r="AB77" s="591"/>
      <c r="AH77" s="172"/>
      <c r="AI77" s="172"/>
      <c r="AJ77" s="308"/>
      <c r="AK77" s="173"/>
      <c r="AL77" s="174"/>
      <c r="AM77" s="174"/>
      <c r="AS77" s="525"/>
      <c r="AT77" s="525"/>
      <c r="AU77" s="525"/>
      <c r="AV77" s="525"/>
      <c r="AW77" s="414"/>
      <c r="AX77" s="555">
        <v>0.4375</v>
      </c>
      <c r="AY77" s="553"/>
      <c r="AZ77" s="553"/>
      <c r="BA77" s="553"/>
      <c r="BB77" s="553"/>
      <c r="BC77" s="553"/>
      <c r="BD77" s="553"/>
      <c r="BE77" s="553"/>
      <c r="BF77" s="553"/>
      <c r="BG77" s="553"/>
      <c r="BH77" s="553"/>
      <c r="BI77" s="553"/>
      <c r="BJ77" s="553"/>
      <c r="BK77" s="553"/>
      <c r="BL77" s="553"/>
      <c r="BM77" s="553"/>
      <c r="BN77" s="553"/>
      <c r="BO77" s="554"/>
      <c r="BP77" s="591"/>
      <c r="BZ77" s="172"/>
      <c r="CA77" s="172"/>
      <c r="CB77" s="308"/>
      <c r="CG77" s="315"/>
      <c r="CH77" s="315"/>
      <c r="CI77" s="315"/>
      <c r="CJ77" s="315"/>
      <c r="CL77" s="555">
        <v>0.49305555555555558</v>
      </c>
      <c r="CM77" s="556"/>
      <c r="CN77" s="556"/>
      <c r="CO77" s="556"/>
      <c r="CP77" s="556"/>
      <c r="CQ77" s="556"/>
      <c r="CR77" s="556"/>
      <c r="CS77" s="556"/>
      <c r="CT77" s="556"/>
      <c r="CU77" s="556"/>
      <c r="CV77" s="556"/>
      <c r="CW77" s="556"/>
      <c r="CX77" s="556"/>
      <c r="CY77" s="556"/>
      <c r="CZ77" s="556"/>
      <c r="DA77" s="556"/>
      <c r="DB77" s="556"/>
      <c r="DC77" s="557"/>
      <c r="DD77" s="310"/>
      <c r="DE77" s="314"/>
      <c r="DF77" s="314"/>
      <c r="DG77" s="314"/>
      <c r="DH77" s="314"/>
      <c r="DJ77" s="172"/>
      <c r="DK77" s="172"/>
      <c r="DP77" s="308"/>
      <c r="DU77" s="525"/>
      <c r="DV77" s="525"/>
      <c r="DW77" s="525"/>
      <c r="DX77" s="525"/>
      <c r="DY77" s="414"/>
      <c r="DZ77" s="555">
        <v>0.49305555555555558</v>
      </c>
      <c r="EA77" s="553"/>
      <c r="EB77" s="553"/>
      <c r="EC77" s="553"/>
      <c r="ED77" s="553"/>
      <c r="EE77" s="553"/>
      <c r="EF77" s="553"/>
      <c r="EG77" s="553"/>
      <c r="EH77" s="553"/>
      <c r="EI77" s="553"/>
      <c r="EJ77" s="553"/>
      <c r="EK77" s="553"/>
      <c r="EL77" s="553"/>
      <c r="EM77" s="553"/>
      <c r="EN77" s="553"/>
      <c r="EO77" s="553"/>
      <c r="EP77" s="553"/>
      <c r="EQ77" s="554"/>
      <c r="ER77" s="591"/>
      <c r="EV77" s="189"/>
    </row>
    <row r="78" spans="1:152" s="276" customFormat="1" ht="13.5" customHeight="1">
      <c r="E78" s="525"/>
      <c r="F78" s="525"/>
      <c r="G78" s="525"/>
      <c r="H78" s="525"/>
      <c r="I78" s="414"/>
      <c r="J78" s="231"/>
      <c r="K78" s="172"/>
      <c r="L78" s="308"/>
      <c r="M78" s="308"/>
      <c r="N78" s="496"/>
      <c r="O78" s="496"/>
      <c r="P78" s="496"/>
      <c r="Q78" s="496"/>
      <c r="R78" s="499"/>
      <c r="S78" s="499"/>
      <c r="T78" s="497"/>
      <c r="U78" s="497"/>
      <c r="V78" s="497"/>
      <c r="W78" s="497"/>
      <c r="AB78" s="591"/>
      <c r="AH78" s="172"/>
      <c r="AI78" s="172"/>
      <c r="AJ78" s="308"/>
      <c r="AK78" s="173"/>
      <c r="AL78" s="174"/>
      <c r="AM78" s="174"/>
      <c r="AS78" s="525"/>
      <c r="AT78" s="525"/>
      <c r="AU78" s="525"/>
      <c r="AV78" s="525"/>
      <c r="AW78" s="414"/>
      <c r="AX78" s="231"/>
      <c r="AY78" s="172"/>
      <c r="AZ78" s="308"/>
      <c r="BA78" s="308"/>
      <c r="BB78" s="496"/>
      <c r="BC78" s="496"/>
      <c r="BD78" s="496"/>
      <c r="BE78" s="496"/>
      <c r="BF78" s="499"/>
      <c r="BG78" s="499"/>
      <c r="BH78" s="497"/>
      <c r="BI78" s="497"/>
      <c r="BJ78" s="497"/>
      <c r="BK78" s="497"/>
      <c r="BP78" s="591"/>
      <c r="BZ78" s="172"/>
      <c r="CA78" s="172"/>
      <c r="CB78" s="308"/>
      <c r="CG78" s="315"/>
      <c r="CH78" s="315"/>
      <c r="CI78" s="315"/>
      <c r="CJ78" s="315"/>
      <c r="CL78" s="231"/>
      <c r="CM78" s="172"/>
      <c r="CN78" s="308"/>
      <c r="CO78" s="308"/>
      <c r="CP78" s="278"/>
      <c r="CQ78" s="278"/>
      <c r="CR78" s="278"/>
      <c r="CS78" s="278"/>
      <c r="CT78" s="280"/>
      <c r="CU78" s="280"/>
      <c r="CV78" s="279"/>
      <c r="CW78" s="279"/>
      <c r="CX78" s="279"/>
      <c r="CY78" s="279"/>
      <c r="DD78" s="310"/>
      <c r="DE78" s="314"/>
      <c r="DF78" s="314"/>
      <c r="DG78" s="314"/>
      <c r="DH78" s="314"/>
      <c r="DJ78" s="172"/>
      <c r="DK78" s="172"/>
      <c r="DP78" s="308"/>
      <c r="DU78" s="525"/>
      <c r="DV78" s="525"/>
      <c r="DW78" s="525"/>
      <c r="DX78" s="525"/>
      <c r="DY78" s="414"/>
      <c r="DZ78" s="231"/>
      <c r="EA78" s="172"/>
      <c r="EB78" s="308"/>
      <c r="EC78" s="308"/>
      <c r="ED78" s="496"/>
      <c r="EE78" s="496"/>
      <c r="EF78" s="496"/>
      <c r="EG78" s="496"/>
      <c r="EH78" s="499"/>
      <c r="EI78" s="499"/>
      <c r="EJ78" s="497"/>
      <c r="EK78" s="497"/>
      <c r="EL78" s="497"/>
      <c r="EM78" s="497"/>
      <c r="ER78" s="591"/>
      <c r="EV78" s="189"/>
    </row>
    <row r="79" spans="1:152" s="276" customFormat="1" ht="13.5" customHeight="1">
      <c r="I79" s="414"/>
      <c r="J79" s="231"/>
      <c r="K79" s="172"/>
      <c r="L79" s="308"/>
      <c r="M79" s="308"/>
      <c r="Q79" s="414"/>
      <c r="R79" s="414"/>
      <c r="S79" s="414"/>
      <c r="T79" s="414"/>
      <c r="AB79" s="591"/>
      <c r="AH79" s="172"/>
      <c r="AI79" s="172"/>
      <c r="AJ79" s="308"/>
      <c r="AK79" s="173"/>
      <c r="AL79" s="174"/>
      <c r="AM79" s="174"/>
      <c r="AW79" s="414"/>
      <c r="AX79" s="231"/>
      <c r="AY79" s="172"/>
      <c r="AZ79" s="308"/>
      <c r="BA79" s="308"/>
      <c r="BE79" s="414"/>
      <c r="BF79" s="414"/>
      <c r="BG79" s="414"/>
      <c r="BH79" s="414"/>
      <c r="BP79" s="591"/>
      <c r="BZ79" s="172"/>
      <c r="CA79" s="172"/>
      <c r="CB79" s="308"/>
      <c r="CL79" s="231"/>
      <c r="CM79" s="172"/>
      <c r="CN79" s="308"/>
      <c r="CO79" s="308"/>
      <c r="DD79" s="310"/>
      <c r="DE79" s="294"/>
      <c r="DF79" s="294"/>
      <c r="DG79" s="294"/>
      <c r="DH79" s="294"/>
      <c r="DI79" s="294"/>
      <c r="DJ79" s="325"/>
      <c r="DK79" s="325"/>
      <c r="DL79" s="294"/>
      <c r="DM79" s="294"/>
      <c r="DN79" s="294"/>
      <c r="DO79" s="294"/>
      <c r="DP79" s="326"/>
      <c r="DQ79" s="294"/>
      <c r="DR79" s="294"/>
      <c r="DS79" s="294"/>
      <c r="DT79" s="294"/>
      <c r="DU79" s="294"/>
      <c r="DV79" s="294"/>
      <c r="DW79" s="294"/>
      <c r="DX79" s="294"/>
      <c r="DY79" s="414"/>
      <c r="DZ79" s="231"/>
      <c r="EA79" s="172"/>
      <c r="EB79" s="308"/>
      <c r="EC79" s="308"/>
      <c r="EG79" s="414"/>
      <c r="EH79" s="414"/>
      <c r="EI79" s="414"/>
      <c r="EJ79" s="414"/>
      <c r="ER79" s="591"/>
      <c r="EV79" s="189"/>
    </row>
    <row r="80" spans="1:152" s="276" customFormat="1" ht="13.5" customHeight="1">
      <c r="A80" s="232"/>
      <c r="B80" s="232"/>
      <c r="C80" s="232"/>
      <c r="D80" s="232"/>
      <c r="E80" s="589" t="str">
        <f>IF(E83="","",SUM(E83:H86))</f>
        <v/>
      </c>
      <c r="F80" s="589"/>
      <c r="G80" s="589"/>
      <c r="H80" s="589"/>
      <c r="I80" s="414"/>
      <c r="J80" s="231"/>
      <c r="K80" s="588" t="str">
        <f>IF(K83="","",SUM(K83:N86))</f>
        <v/>
      </c>
      <c r="L80" s="588"/>
      <c r="M80" s="588"/>
      <c r="N80" s="588"/>
      <c r="O80" s="233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B80" s="591"/>
      <c r="AC80" s="232"/>
      <c r="AD80" s="232"/>
      <c r="AE80" s="232"/>
      <c r="AF80" s="232"/>
      <c r="AG80" s="232"/>
      <c r="AH80" s="234"/>
      <c r="AI80" s="234"/>
      <c r="AJ80" s="235"/>
      <c r="AK80" s="233"/>
      <c r="AL80" s="236"/>
      <c r="AM80" s="236"/>
      <c r="AN80" s="232"/>
      <c r="AO80" s="232"/>
      <c r="AP80" s="232"/>
      <c r="AQ80" s="232"/>
      <c r="AR80" s="232"/>
      <c r="AS80" s="589" t="str">
        <f>IF(AS83="","",SUM(AS83:AV86))</f>
        <v/>
      </c>
      <c r="AT80" s="589"/>
      <c r="AU80" s="589"/>
      <c r="AV80" s="589"/>
      <c r="AW80" s="414"/>
      <c r="AX80" s="231"/>
      <c r="AY80" s="588" t="str">
        <f>IF(AY83="","",SUM(AY83:BB86))</f>
        <v/>
      </c>
      <c r="AZ80" s="588"/>
      <c r="BA80" s="588"/>
      <c r="BB80" s="588"/>
      <c r="BC80" s="233"/>
      <c r="BD80" s="232"/>
      <c r="BE80" s="232"/>
      <c r="BF80" s="232"/>
      <c r="BG80" s="232"/>
      <c r="BH80" s="232"/>
      <c r="BI80" s="232"/>
      <c r="BJ80" s="232"/>
      <c r="BK80" s="232"/>
      <c r="BL80" s="232"/>
      <c r="BM80" s="232"/>
      <c r="BN80" s="232"/>
      <c r="BP80" s="591"/>
      <c r="BQ80" s="232"/>
      <c r="BR80" s="232"/>
      <c r="BS80" s="232"/>
      <c r="BT80" s="232"/>
      <c r="BU80" s="232"/>
      <c r="BV80" s="232"/>
      <c r="BW80" s="232"/>
      <c r="BX80" s="232"/>
      <c r="BY80" s="232"/>
      <c r="BZ80" s="234"/>
      <c r="CA80" s="234"/>
      <c r="CB80" s="235"/>
      <c r="CC80" s="232"/>
      <c r="CD80" s="232"/>
      <c r="CE80" s="232"/>
      <c r="CF80" s="232"/>
      <c r="CG80" s="316" t="str">
        <f>IF(CG83="","",SUM(CG83:CJ86))</f>
        <v/>
      </c>
      <c r="CH80" s="316"/>
      <c r="CI80" s="316"/>
      <c r="CJ80" s="316"/>
      <c r="CL80" s="231"/>
      <c r="CM80" s="317" t="str">
        <f>IF(CM83="","",SUM(CM83:CP86))</f>
        <v/>
      </c>
      <c r="CN80" s="317"/>
      <c r="CO80" s="317"/>
      <c r="CP80" s="317"/>
      <c r="CQ80" s="233"/>
      <c r="CR80" s="232"/>
      <c r="CS80" s="232"/>
      <c r="CT80" s="232"/>
      <c r="CU80" s="232"/>
      <c r="CV80" s="232"/>
      <c r="CW80" s="232"/>
      <c r="CX80" s="232"/>
      <c r="CY80" s="232"/>
      <c r="CZ80" s="232"/>
      <c r="DA80" s="232"/>
      <c r="DB80" s="232"/>
      <c r="DD80" s="310"/>
      <c r="DJ80" s="172"/>
      <c r="DK80" s="172"/>
      <c r="DP80" s="308"/>
      <c r="DU80" s="496" t="str">
        <f>IF(DU83="","",SUM(DU83:DX86))</f>
        <v/>
      </c>
      <c r="DV80" s="496"/>
      <c r="DW80" s="496"/>
      <c r="DX80" s="496"/>
      <c r="DY80" s="414"/>
      <c r="DZ80" s="231"/>
      <c r="EA80" s="588" t="str">
        <f>IF(EA83="","",SUM(EA83:ED86))</f>
        <v/>
      </c>
      <c r="EB80" s="588"/>
      <c r="EC80" s="588"/>
      <c r="ED80" s="588"/>
      <c r="EE80" s="233"/>
      <c r="EF80" s="232"/>
      <c r="EG80" s="232"/>
      <c r="EH80" s="232"/>
      <c r="EI80" s="232"/>
      <c r="EJ80" s="232"/>
      <c r="EK80" s="232"/>
      <c r="EL80" s="232"/>
      <c r="EM80" s="232"/>
      <c r="EN80" s="232"/>
      <c r="EO80" s="232"/>
      <c r="EP80" s="232"/>
      <c r="ER80" s="591"/>
      <c r="ES80" s="232"/>
      <c r="EV80" s="189"/>
    </row>
    <row r="81" spans="1:152" s="276" customFormat="1" ht="13.5" hidden="1" customHeight="1">
      <c r="C81" s="306"/>
      <c r="D81" s="306"/>
      <c r="E81" s="519">
        <f>SUM(E83:H87)</f>
        <v>0</v>
      </c>
      <c r="F81" s="519"/>
      <c r="G81" s="519"/>
      <c r="H81" s="519"/>
      <c r="I81" s="414"/>
      <c r="J81" s="292"/>
      <c r="K81" s="512">
        <f>SUM(K83:N87)</f>
        <v>0</v>
      </c>
      <c r="L81" s="512"/>
      <c r="M81" s="512"/>
      <c r="N81" s="512"/>
      <c r="AA81" s="306"/>
      <c r="AB81" s="591"/>
      <c r="AF81" s="168"/>
      <c r="AG81" s="168"/>
      <c r="AH81" s="168"/>
      <c r="AQ81" s="306"/>
      <c r="AR81" s="306"/>
      <c r="AS81" s="519">
        <f>SUM(AS83:AV87)</f>
        <v>0</v>
      </c>
      <c r="AT81" s="519"/>
      <c r="AU81" s="519"/>
      <c r="AV81" s="519"/>
      <c r="AW81" s="414"/>
      <c r="AX81" s="292"/>
      <c r="AY81" s="512">
        <f>SUM(AY83:BB87)</f>
        <v>0</v>
      </c>
      <c r="AZ81" s="512"/>
      <c r="BA81" s="512"/>
      <c r="BB81" s="512"/>
      <c r="BO81" s="306"/>
      <c r="BP81" s="591"/>
      <c r="BX81" s="168"/>
      <c r="BY81" s="168"/>
      <c r="BZ81" s="168"/>
      <c r="CE81" s="306"/>
      <c r="CF81" s="306"/>
      <c r="CG81" s="274">
        <f>SUM(CG83:CJ87)</f>
        <v>0</v>
      </c>
      <c r="CH81" s="274"/>
      <c r="CI81" s="274"/>
      <c r="CJ81" s="274"/>
      <c r="CL81" s="292"/>
      <c r="CM81" s="275">
        <f>SUM(CM83:CP87)</f>
        <v>0</v>
      </c>
      <c r="CN81" s="275"/>
      <c r="CO81" s="275"/>
      <c r="CP81" s="275"/>
      <c r="DC81" s="306"/>
      <c r="DD81" s="310"/>
      <c r="DH81" s="168"/>
      <c r="DI81" s="168"/>
      <c r="DJ81" s="168"/>
      <c r="DS81" s="306"/>
      <c r="DT81" s="306"/>
      <c r="DU81" s="519">
        <f>SUM(DU83:DX87)</f>
        <v>0</v>
      </c>
      <c r="DV81" s="519"/>
      <c r="DW81" s="519"/>
      <c r="DX81" s="519"/>
      <c r="DY81" s="414"/>
      <c r="DZ81" s="292"/>
      <c r="EA81" s="512">
        <f>SUM(EA83:ED87)</f>
        <v>0</v>
      </c>
      <c r="EB81" s="512"/>
      <c r="EC81" s="512"/>
      <c r="ED81" s="512"/>
      <c r="EQ81" s="306"/>
      <c r="ER81" s="591"/>
      <c r="EV81" s="189"/>
    </row>
    <row r="82" spans="1:152" s="276" customFormat="1" ht="4.5" customHeight="1">
      <c r="C82" s="306"/>
      <c r="D82" s="585"/>
      <c r="E82" s="586"/>
      <c r="F82" s="586"/>
      <c r="G82" s="586"/>
      <c r="H82" s="586"/>
      <c r="I82" s="414"/>
      <c r="J82" s="587"/>
      <c r="K82" s="586"/>
      <c r="L82" s="586"/>
      <c r="M82" s="586"/>
      <c r="N82" s="586"/>
      <c r="O82" s="586"/>
      <c r="AA82" s="306"/>
      <c r="AB82" s="591"/>
      <c r="AC82" s="64"/>
      <c r="AD82" s="64"/>
      <c r="AE82" s="64"/>
      <c r="AF82" s="279"/>
      <c r="AG82" s="279"/>
      <c r="AH82" s="279"/>
      <c r="AQ82" s="306"/>
      <c r="AR82" s="585"/>
      <c r="AS82" s="586"/>
      <c r="AT82" s="586"/>
      <c r="AU82" s="586"/>
      <c r="AV82" s="586"/>
      <c r="AW82" s="414"/>
      <c r="AX82" s="587"/>
      <c r="AY82" s="586"/>
      <c r="AZ82" s="586"/>
      <c r="BA82" s="586"/>
      <c r="BB82" s="586"/>
      <c r="BC82" s="586"/>
      <c r="BO82" s="306"/>
      <c r="BP82" s="591"/>
      <c r="BQ82" s="64"/>
      <c r="BR82" s="64"/>
      <c r="BS82" s="64"/>
      <c r="BT82" s="64"/>
      <c r="BU82" s="64"/>
      <c r="BX82" s="279"/>
      <c r="BY82" s="279"/>
      <c r="BZ82" s="279"/>
      <c r="CE82" s="306"/>
      <c r="CF82" s="306"/>
      <c r="CG82" s="307"/>
      <c r="CH82" s="307"/>
      <c r="CI82" s="307"/>
      <c r="CJ82" s="307"/>
      <c r="CL82" s="318"/>
      <c r="CM82" s="307"/>
      <c r="CN82" s="307"/>
      <c r="CO82" s="307"/>
      <c r="CP82" s="307"/>
      <c r="CQ82" s="307"/>
      <c r="DC82" s="306"/>
      <c r="DD82" s="310"/>
      <c r="DE82" s="64"/>
      <c r="DF82" s="64"/>
      <c r="DG82" s="64"/>
      <c r="DH82" s="279"/>
      <c r="DI82" s="279"/>
      <c r="DJ82" s="279"/>
      <c r="DS82" s="306"/>
      <c r="DT82" s="585"/>
      <c r="DU82" s="586"/>
      <c r="DV82" s="586"/>
      <c r="DW82" s="586"/>
      <c r="DX82" s="586"/>
      <c r="DY82" s="414"/>
      <c r="DZ82" s="587"/>
      <c r="EA82" s="586"/>
      <c r="EB82" s="586"/>
      <c r="EC82" s="586"/>
      <c r="ED82" s="586"/>
      <c r="EE82" s="586"/>
      <c r="EQ82" s="306"/>
      <c r="ER82" s="591"/>
      <c r="EV82" s="189"/>
    </row>
    <row r="83" spans="1:152" s="276" customFormat="1" ht="13.5" customHeight="1">
      <c r="A83" s="229">
        <f ca="1">A35</f>
        <v>44367</v>
      </c>
      <c r="C83" s="553"/>
      <c r="D83" s="227"/>
      <c r="E83" s="578"/>
      <c r="F83" s="578"/>
      <c r="G83" s="578"/>
      <c r="H83" s="578"/>
      <c r="I83" s="401"/>
      <c r="J83" s="401"/>
      <c r="K83" s="575"/>
      <c r="L83" s="575"/>
      <c r="M83" s="575"/>
      <c r="N83" s="575"/>
      <c r="O83" s="302"/>
      <c r="P83" s="414"/>
      <c r="AA83" s="172"/>
      <c r="AB83" s="591"/>
      <c r="AF83" s="173"/>
      <c r="AG83" s="173"/>
      <c r="AH83" s="174"/>
      <c r="AQ83" s="553"/>
      <c r="AR83" s="227"/>
      <c r="AS83" s="578"/>
      <c r="AT83" s="578"/>
      <c r="AU83" s="578"/>
      <c r="AV83" s="578"/>
      <c r="AW83" s="401"/>
      <c r="AX83" s="401"/>
      <c r="AY83" s="575"/>
      <c r="AZ83" s="575"/>
      <c r="BA83" s="575"/>
      <c r="BB83" s="575"/>
      <c r="BC83" s="302"/>
      <c r="BD83" s="414"/>
      <c r="BO83" s="172"/>
      <c r="BP83" s="591"/>
      <c r="BX83" s="173"/>
      <c r="BY83" s="173"/>
      <c r="BZ83" s="174"/>
      <c r="CA83" s="551"/>
      <c r="CB83" s="551"/>
      <c r="CC83" s="551"/>
      <c r="CD83" s="551"/>
      <c r="CE83" s="311"/>
      <c r="CF83" s="227"/>
      <c r="CG83" s="288"/>
      <c r="CH83" s="288"/>
      <c r="CI83" s="288"/>
      <c r="CJ83" s="288"/>
      <c r="CK83" s="289"/>
      <c r="CL83" s="289"/>
      <c r="CM83" s="290"/>
      <c r="CN83" s="290"/>
      <c r="CO83" s="290"/>
      <c r="CP83" s="290"/>
      <c r="CQ83" s="302"/>
      <c r="CS83" s="584"/>
      <c r="CT83" s="584"/>
      <c r="CU83" s="584"/>
      <c r="CV83" s="584"/>
      <c r="DC83" s="172"/>
      <c r="DD83" s="310"/>
      <c r="DH83" s="173"/>
      <c r="DI83" s="173"/>
      <c r="DJ83" s="174"/>
      <c r="DS83" s="553"/>
      <c r="DT83" s="227"/>
      <c r="DU83" s="578"/>
      <c r="DV83" s="578"/>
      <c r="DW83" s="578"/>
      <c r="DX83" s="578"/>
      <c r="DY83" s="401"/>
      <c r="DZ83" s="401"/>
      <c r="EA83" s="575"/>
      <c r="EB83" s="575"/>
      <c r="EC83" s="575"/>
      <c r="ED83" s="575"/>
      <c r="EE83" s="302"/>
      <c r="EF83" s="414"/>
      <c r="EQ83" s="172"/>
      <c r="ER83" s="591"/>
      <c r="EV83" s="189"/>
    </row>
    <row r="84" spans="1:152" s="276" customFormat="1" ht="13.5" customHeight="1">
      <c r="A84" s="230" t="str">
        <f ca="1">A36</f>
        <v>(日)</v>
      </c>
      <c r="C84" s="553"/>
      <c r="D84" s="552" t="s">
        <v>258</v>
      </c>
      <c r="E84" s="553"/>
      <c r="F84" s="553"/>
      <c r="G84" s="553"/>
      <c r="H84" s="553"/>
      <c r="I84" s="553"/>
      <c r="J84" s="553"/>
      <c r="K84" s="553"/>
      <c r="L84" s="553"/>
      <c r="M84" s="553"/>
      <c r="N84" s="553"/>
      <c r="O84" s="554"/>
      <c r="P84" s="414"/>
      <c r="AA84" s="172"/>
      <c r="AB84" s="591"/>
      <c r="AF84" s="173"/>
      <c r="AG84" s="173"/>
      <c r="AH84" s="174"/>
      <c r="AQ84" s="553"/>
      <c r="AR84" s="552" t="s">
        <v>256</v>
      </c>
      <c r="AS84" s="553"/>
      <c r="AT84" s="553"/>
      <c r="AU84" s="553"/>
      <c r="AV84" s="553"/>
      <c r="AW84" s="553"/>
      <c r="AX84" s="553"/>
      <c r="AY84" s="553"/>
      <c r="AZ84" s="553"/>
      <c r="BA84" s="553"/>
      <c r="BB84" s="553"/>
      <c r="BC84" s="554"/>
      <c r="BD84" s="414"/>
      <c r="BO84" s="172"/>
      <c r="BP84" s="591"/>
      <c r="BX84" s="173"/>
      <c r="BY84" s="173"/>
      <c r="BZ84" s="174"/>
      <c r="CE84" s="311"/>
      <c r="CF84" s="552" t="str">
        <f>IF(D84="","",D84)</f>
        <v>医科大</v>
      </c>
      <c r="CG84" s="553"/>
      <c r="CH84" s="553"/>
      <c r="CI84" s="553"/>
      <c r="CJ84" s="553"/>
      <c r="CK84" s="553"/>
      <c r="CL84" s="553"/>
      <c r="CM84" s="553"/>
      <c r="CN84" s="553"/>
      <c r="CO84" s="553"/>
      <c r="CP84" s="553"/>
      <c r="CQ84" s="554"/>
      <c r="DC84" s="172"/>
      <c r="DD84" s="310"/>
      <c r="DH84" s="173"/>
      <c r="DI84" s="173"/>
      <c r="DJ84" s="174"/>
      <c r="DS84" s="553"/>
      <c r="DT84" s="552" t="str">
        <f>IF(AR84="","",AR84)</f>
        <v>かほく</v>
      </c>
      <c r="DU84" s="553"/>
      <c r="DV84" s="553"/>
      <c r="DW84" s="553"/>
      <c r="DX84" s="553"/>
      <c r="DY84" s="553"/>
      <c r="DZ84" s="553"/>
      <c r="EA84" s="553"/>
      <c r="EB84" s="553"/>
      <c r="EC84" s="553"/>
      <c r="ED84" s="553"/>
      <c r="EE84" s="554"/>
      <c r="EF84" s="414"/>
      <c r="EQ84" s="172"/>
      <c r="ER84" s="591"/>
      <c r="EV84" s="189"/>
    </row>
    <row r="85" spans="1:152" s="276" customFormat="1" ht="13.5" customHeight="1">
      <c r="C85" s="553"/>
      <c r="D85" s="555"/>
      <c r="E85" s="553"/>
      <c r="F85" s="553"/>
      <c r="G85" s="553"/>
      <c r="H85" s="553"/>
      <c r="I85" s="553"/>
      <c r="J85" s="553"/>
      <c r="K85" s="553"/>
      <c r="L85" s="553"/>
      <c r="M85" s="553"/>
      <c r="N85" s="553"/>
      <c r="O85" s="554"/>
      <c r="P85" s="414"/>
      <c r="AA85" s="172"/>
      <c r="AB85" s="591"/>
      <c r="AF85" s="173"/>
      <c r="AG85" s="173"/>
      <c r="AH85" s="174"/>
      <c r="AQ85" s="553"/>
      <c r="AR85" s="555"/>
      <c r="AS85" s="553"/>
      <c r="AT85" s="553"/>
      <c r="AU85" s="553"/>
      <c r="AV85" s="553"/>
      <c r="AW85" s="553"/>
      <c r="AX85" s="553"/>
      <c r="AY85" s="553"/>
      <c r="AZ85" s="553"/>
      <c r="BA85" s="553"/>
      <c r="BB85" s="553"/>
      <c r="BC85" s="554"/>
      <c r="BD85" s="414"/>
      <c r="BO85" s="172"/>
      <c r="BP85" s="591"/>
      <c r="BX85" s="173"/>
      <c r="BY85" s="173"/>
      <c r="BZ85" s="174"/>
      <c r="CE85" s="311"/>
      <c r="CF85" s="313"/>
      <c r="CG85" s="311"/>
      <c r="CH85" s="311"/>
      <c r="CI85" s="311"/>
      <c r="CJ85" s="311"/>
      <c r="CK85" s="311"/>
      <c r="CL85" s="311"/>
      <c r="CM85" s="311"/>
      <c r="CN85" s="311"/>
      <c r="CO85" s="311"/>
      <c r="CP85" s="311"/>
      <c r="CQ85" s="312"/>
      <c r="DC85" s="172"/>
      <c r="DD85" s="310"/>
      <c r="DH85" s="173"/>
      <c r="DI85" s="173"/>
      <c r="DJ85" s="174"/>
      <c r="DS85" s="553"/>
      <c r="DT85" s="555"/>
      <c r="DU85" s="553"/>
      <c r="DV85" s="553"/>
      <c r="DW85" s="553"/>
      <c r="DX85" s="553"/>
      <c r="DY85" s="553"/>
      <c r="DZ85" s="553"/>
      <c r="EA85" s="553"/>
      <c r="EB85" s="553"/>
      <c r="EC85" s="553"/>
      <c r="ED85" s="553"/>
      <c r="EE85" s="554"/>
      <c r="EF85" s="414"/>
      <c r="EQ85" s="172"/>
      <c r="ER85" s="591"/>
      <c r="EV85" s="189"/>
    </row>
    <row r="86" spans="1:152" s="276" customFormat="1" ht="13.5" customHeight="1">
      <c r="C86" s="553"/>
      <c r="D86" s="555">
        <v>0.52777777777777779</v>
      </c>
      <c r="E86" s="553"/>
      <c r="F86" s="553"/>
      <c r="G86" s="553"/>
      <c r="H86" s="553"/>
      <c r="I86" s="553"/>
      <c r="J86" s="553"/>
      <c r="K86" s="553"/>
      <c r="L86" s="553"/>
      <c r="M86" s="553"/>
      <c r="N86" s="553"/>
      <c r="O86" s="554"/>
      <c r="P86" s="414"/>
      <c r="AA86" s="172"/>
      <c r="AB86" s="591"/>
      <c r="AC86" s="308"/>
      <c r="AD86" s="308"/>
      <c r="AE86" s="308"/>
      <c r="AF86" s="173"/>
      <c r="AG86" s="173"/>
      <c r="AH86" s="174"/>
      <c r="AQ86" s="553"/>
      <c r="AR86" s="555">
        <v>0.52777777777777779</v>
      </c>
      <c r="AS86" s="553"/>
      <c r="AT86" s="553"/>
      <c r="AU86" s="553"/>
      <c r="AV86" s="553"/>
      <c r="AW86" s="553"/>
      <c r="AX86" s="553"/>
      <c r="AY86" s="553"/>
      <c r="AZ86" s="553"/>
      <c r="BA86" s="553"/>
      <c r="BB86" s="553"/>
      <c r="BC86" s="554"/>
      <c r="BD86" s="414"/>
      <c r="BO86" s="172"/>
      <c r="BP86" s="591"/>
      <c r="BQ86" s="308"/>
      <c r="BR86" s="308"/>
      <c r="BS86" s="308"/>
      <c r="BT86" s="308"/>
      <c r="BU86" s="308"/>
      <c r="BX86" s="173"/>
      <c r="BY86" s="173"/>
      <c r="BZ86" s="174"/>
      <c r="CE86" s="311"/>
      <c r="CF86" s="555">
        <v>0.58333333333333337</v>
      </c>
      <c r="CG86" s="556"/>
      <c r="CH86" s="556"/>
      <c r="CI86" s="556"/>
      <c r="CJ86" s="556"/>
      <c r="CK86" s="556"/>
      <c r="CL86" s="556"/>
      <c r="CM86" s="556"/>
      <c r="CN86" s="556"/>
      <c r="CO86" s="556"/>
      <c r="CP86" s="556"/>
      <c r="CQ86" s="557"/>
      <c r="DC86" s="172"/>
      <c r="DD86" s="310"/>
      <c r="DE86" s="308"/>
      <c r="DF86" s="308"/>
      <c r="DG86" s="308"/>
      <c r="DH86" s="173"/>
      <c r="DI86" s="173"/>
      <c r="DJ86" s="174"/>
      <c r="DS86" s="553"/>
      <c r="DT86" s="555">
        <v>0.58333333333333337</v>
      </c>
      <c r="DU86" s="553"/>
      <c r="DV86" s="553"/>
      <c r="DW86" s="553"/>
      <c r="DX86" s="553"/>
      <c r="DY86" s="553"/>
      <c r="DZ86" s="553"/>
      <c r="EA86" s="553"/>
      <c r="EB86" s="553"/>
      <c r="EC86" s="553"/>
      <c r="ED86" s="553"/>
      <c r="EE86" s="554"/>
      <c r="EF86" s="414"/>
      <c r="EQ86" s="172"/>
      <c r="ER86" s="591"/>
      <c r="EV86" s="189"/>
    </row>
    <row r="87" spans="1:152" s="276" customFormat="1" ht="13.5" customHeight="1">
      <c r="C87" s="553"/>
      <c r="D87" s="231"/>
      <c r="E87" s="496"/>
      <c r="F87" s="496"/>
      <c r="G87" s="496"/>
      <c r="H87" s="496"/>
      <c r="I87" s="499"/>
      <c r="J87" s="499"/>
      <c r="K87" s="497"/>
      <c r="L87" s="497"/>
      <c r="M87" s="497"/>
      <c r="N87" s="497"/>
      <c r="O87" s="293"/>
      <c r="P87" s="414"/>
      <c r="AA87" s="172"/>
      <c r="AB87" s="591"/>
      <c r="AC87" s="308"/>
      <c r="AD87" s="308"/>
      <c r="AE87" s="308"/>
      <c r="AF87" s="173"/>
      <c r="AG87" s="173"/>
      <c r="AH87" s="174"/>
      <c r="AQ87" s="553"/>
      <c r="AR87" s="231"/>
      <c r="AS87" s="496"/>
      <c r="AT87" s="496"/>
      <c r="AU87" s="496"/>
      <c r="AV87" s="496"/>
      <c r="AW87" s="499"/>
      <c r="AX87" s="499"/>
      <c r="AY87" s="497"/>
      <c r="AZ87" s="497"/>
      <c r="BA87" s="497"/>
      <c r="BB87" s="497"/>
      <c r="BC87" s="293"/>
      <c r="BD87" s="414"/>
      <c r="BO87" s="172"/>
      <c r="BP87" s="591"/>
      <c r="BQ87" s="308"/>
      <c r="BR87" s="308"/>
      <c r="BS87" s="308"/>
      <c r="BT87" s="308"/>
      <c r="BU87" s="308"/>
      <c r="BX87" s="173"/>
      <c r="BY87" s="173"/>
      <c r="BZ87" s="174"/>
      <c r="CE87" s="311"/>
      <c r="CF87" s="231"/>
      <c r="CG87" s="278"/>
      <c r="CH87" s="278"/>
      <c r="CI87" s="278"/>
      <c r="CJ87" s="278"/>
      <c r="CK87" s="280"/>
      <c r="CL87" s="280"/>
      <c r="CM87" s="279"/>
      <c r="CN87" s="279"/>
      <c r="CO87" s="279"/>
      <c r="CP87" s="279"/>
      <c r="CQ87" s="293"/>
      <c r="DC87" s="172"/>
      <c r="DD87" s="310"/>
      <c r="DE87" s="308"/>
      <c r="DF87" s="308"/>
      <c r="DG87" s="308"/>
      <c r="DH87" s="173"/>
      <c r="DI87" s="173"/>
      <c r="DJ87" s="174"/>
      <c r="DS87" s="553"/>
      <c r="DT87" s="231"/>
      <c r="DU87" s="496"/>
      <c r="DV87" s="496"/>
      <c r="DW87" s="496"/>
      <c r="DX87" s="496"/>
      <c r="DY87" s="499"/>
      <c r="DZ87" s="499"/>
      <c r="EA87" s="497"/>
      <c r="EB87" s="497"/>
      <c r="EC87" s="497"/>
      <c r="ED87" s="497"/>
      <c r="EE87" s="293"/>
      <c r="EF87" s="414"/>
      <c r="EQ87" s="172"/>
      <c r="ER87" s="591"/>
      <c r="EV87" s="189"/>
    </row>
    <row r="88" spans="1:152" s="276" customFormat="1" ht="13.5" customHeight="1">
      <c r="C88" s="553"/>
      <c r="D88" s="292"/>
      <c r="H88" s="414"/>
      <c r="I88" s="414"/>
      <c r="J88" s="414"/>
      <c r="K88" s="414"/>
      <c r="O88" s="293"/>
      <c r="P88" s="414"/>
      <c r="AB88" s="591"/>
      <c r="AQ88" s="553"/>
      <c r="AR88" s="292"/>
      <c r="AV88" s="414"/>
      <c r="AW88" s="414"/>
      <c r="AX88" s="414"/>
      <c r="AY88" s="414"/>
      <c r="BC88" s="293"/>
      <c r="BD88" s="414"/>
      <c r="BP88" s="591"/>
      <c r="CE88" s="311"/>
      <c r="CF88" s="292"/>
      <c r="CQ88" s="293"/>
      <c r="DD88" s="310"/>
      <c r="DS88" s="553"/>
      <c r="DT88" s="292"/>
      <c r="DX88" s="414"/>
      <c r="DY88" s="414"/>
      <c r="DZ88" s="414"/>
      <c r="EA88" s="414"/>
      <c r="EE88" s="293"/>
      <c r="EF88" s="414"/>
      <c r="ER88" s="591"/>
      <c r="EV88" s="189"/>
    </row>
    <row r="89" spans="1:152" s="237" customFormat="1" ht="144" customHeight="1">
      <c r="B89" s="579" t="str">
        <f>IF(C35="","ア負け(　　　　)",IF(C42&lt;I42,B60,N44))</f>
        <v>ア負け(　　　　)</v>
      </c>
      <c r="C89" s="580"/>
      <c r="D89" s="580"/>
      <c r="E89" s="580"/>
      <c r="F89" s="319"/>
      <c r="G89" s="319"/>
      <c r="H89" s="579"/>
      <c r="I89" s="580"/>
      <c r="J89" s="580"/>
      <c r="K89" s="580"/>
      <c r="L89" s="319"/>
      <c r="M89" s="319"/>
      <c r="N89" s="579" t="str">
        <f>IF(AF35="","イ負け(　　　　)",IF(Z42&lt;AF42,T44,AL44))</f>
        <v>イ負け(　　　　)</v>
      </c>
      <c r="O89" s="580"/>
      <c r="P89" s="580"/>
      <c r="Q89" s="580"/>
      <c r="R89" s="319"/>
      <c r="S89" s="319"/>
      <c r="T89" s="579"/>
      <c r="U89" s="580"/>
      <c r="V89" s="580"/>
      <c r="W89" s="580"/>
      <c r="X89" s="319"/>
      <c r="Y89" s="319"/>
      <c r="Z89" s="579" t="str">
        <f>IF(CN26="","Ｃ負け(　　　　)",IF(CN33&lt;CT33,CC35,DE35))</f>
        <v>Ｃ負け(　　　　)</v>
      </c>
      <c r="AA89" s="580"/>
      <c r="AB89" s="580"/>
      <c r="AC89" s="580"/>
      <c r="AD89" s="319"/>
      <c r="AE89" s="319"/>
      <c r="AF89" s="579"/>
      <c r="AG89" s="580"/>
      <c r="AH89" s="580"/>
      <c r="AI89" s="580"/>
      <c r="AJ89" s="579"/>
      <c r="AK89" s="580"/>
      <c r="AL89" s="580"/>
      <c r="AM89" s="580"/>
      <c r="AN89" s="319"/>
      <c r="AO89" s="319"/>
      <c r="AP89" s="579" t="str">
        <f>IF(AS35="","ウ負け(　　　　)",IF(AS42&lt;AY42,AR60,BD44))</f>
        <v>ウ負け(　　　　)</v>
      </c>
      <c r="AQ89" s="579"/>
      <c r="AR89" s="579"/>
      <c r="AS89" s="579"/>
      <c r="AT89" s="319"/>
      <c r="AU89" s="319"/>
      <c r="AV89" s="579"/>
      <c r="AW89" s="580"/>
      <c r="AX89" s="580"/>
      <c r="AY89" s="580"/>
      <c r="AZ89" s="319"/>
      <c r="BA89" s="319"/>
      <c r="BB89" s="579" t="str">
        <f>IF(BU35="","エ負け(　　　　)",IF(BO42&lt;BU42,BJ44,BV60))</f>
        <v>エ負け(　　　　)</v>
      </c>
      <c r="BC89" s="579"/>
      <c r="BD89" s="579"/>
      <c r="BE89" s="579"/>
      <c r="BF89" s="319"/>
      <c r="BG89" s="319"/>
      <c r="BH89" s="579"/>
      <c r="BI89" s="580"/>
      <c r="BJ89" s="580"/>
      <c r="BK89" s="580"/>
      <c r="BL89" s="319"/>
      <c r="BM89" s="319"/>
      <c r="BN89" s="579" t="str">
        <f>IF(ED26="","Ｄ負け(　　　　)",IF(DX33&lt;ED33,#REF!,EO35))</f>
        <v>Ｄ負け(　　　　)</v>
      </c>
      <c r="BO89" s="580"/>
      <c r="BP89" s="580"/>
      <c r="BQ89" s="580"/>
      <c r="BR89" s="320"/>
      <c r="BS89" s="320"/>
      <c r="BT89" s="320"/>
      <c r="BU89" s="320"/>
      <c r="BV89" s="319"/>
      <c r="BW89" s="319"/>
      <c r="BX89" s="319"/>
      <c r="BY89" s="320"/>
      <c r="BZ89" s="320"/>
      <c r="CA89" s="320"/>
      <c r="CB89" s="319"/>
      <c r="CC89" s="319"/>
      <c r="CD89" s="579" t="str">
        <f>IF(CC35="","オ負け(　　　　)",IF(CC42&lt;CI42,CB60,CN44))</f>
        <v>オ負け(　　　　)</v>
      </c>
      <c r="CE89" s="579"/>
      <c r="CF89" s="579"/>
      <c r="CG89" s="579"/>
      <c r="CH89" s="319"/>
      <c r="CI89" s="319"/>
      <c r="CJ89" s="319"/>
      <c r="CK89" s="320"/>
      <c r="CL89" s="320"/>
      <c r="CM89" s="320"/>
      <c r="CN89" s="319"/>
      <c r="CO89" s="319"/>
      <c r="CP89" s="579" t="str">
        <f>IF(DE35="","カ負け(　　　　)",IF(CY42&lt;DE42,CT44,DF60))</f>
        <v>カ負け(　　　　)</v>
      </c>
      <c r="CQ89" s="579"/>
      <c r="CR89" s="579"/>
      <c r="CS89" s="579"/>
      <c r="CT89" s="319"/>
      <c r="CU89" s="319"/>
      <c r="CV89" s="319"/>
      <c r="CW89" s="320"/>
      <c r="CX89" s="320"/>
      <c r="CY89" s="320"/>
      <c r="CZ89" s="319"/>
      <c r="DA89" s="319"/>
      <c r="DB89" s="579" t="str">
        <f>IF(N26="","Ａ負け(　　　　)",IF(N33&lt;T33,C35,AF35))</f>
        <v>Ａ負け(　　　　)</v>
      </c>
      <c r="DC89" s="579"/>
      <c r="DD89" s="579"/>
      <c r="DE89" s="579"/>
      <c r="DF89" s="319"/>
      <c r="DG89" s="319"/>
      <c r="DH89" s="319"/>
      <c r="DI89" s="320"/>
      <c r="DJ89" s="320"/>
      <c r="DK89" s="320"/>
      <c r="DP89" s="319"/>
      <c r="DR89" s="579" t="str">
        <f>IF(DL44="","キ負け(　　　　)",IF(#REF!&lt;DR42,DL44,DX44))</f>
        <v>キ負け(　　　　)</v>
      </c>
      <c r="DS89" s="580"/>
      <c r="DT89" s="580"/>
      <c r="DU89" s="580"/>
      <c r="DV89" s="319"/>
      <c r="DW89" s="319"/>
      <c r="DX89" s="579"/>
      <c r="DY89" s="580"/>
      <c r="DZ89" s="580"/>
      <c r="EA89" s="580"/>
      <c r="EB89" s="319"/>
      <c r="EC89" s="319"/>
      <c r="ED89" s="579" t="str">
        <f>IF(EO35="","ク負け(　　　　)",IF(EI42&lt;EO42,ED44,EP60))</f>
        <v>ク負け(　　　　)</v>
      </c>
      <c r="EE89" s="580"/>
      <c r="EF89" s="580"/>
      <c r="EG89" s="580"/>
      <c r="EH89" s="319"/>
      <c r="EI89" s="319"/>
      <c r="EJ89" s="579"/>
      <c r="EK89" s="580"/>
      <c r="EL89" s="580"/>
      <c r="EM89" s="580"/>
      <c r="EN89" s="319"/>
      <c r="EO89" s="319"/>
      <c r="EP89" s="579" t="str">
        <f>IF(BJ26="","Ｂ負け(　　　　)",IF(BD33&lt;BJ33,AS35,BU35))</f>
        <v>Ｂ負け(　　　　)</v>
      </c>
      <c r="EQ89" s="580"/>
      <c r="ER89" s="580"/>
      <c r="ES89" s="580"/>
      <c r="EV89" s="238"/>
    </row>
    <row r="90" spans="1:152" ht="19.5" customHeight="1">
      <c r="B90" s="581" t="s">
        <v>259</v>
      </c>
      <c r="C90" s="581"/>
      <c r="D90" s="581"/>
      <c r="E90" s="581"/>
      <c r="F90" s="581"/>
      <c r="G90" s="581"/>
      <c r="H90" s="581"/>
      <c r="I90" s="581"/>
      <c r="J90" s="581"/>
      <c r="K90" s="581"/>
      <c r="L90" s="581"/>
      <c r="M90" s="581"/>
      <c r="N90" s="581"/>
      <c r="O90" s="581"/>
      <c r="P90" s="581"/>
      <c r="Q90" s="581"/>
      <c r="R90" s="581"/>
      <c r="S90" s="581"/>
      <c r="T90" s="581"/>
      <c r="U90" s="581"/>
      <c r="V90" s="581"/>
      <c r="W90" s="581"/>
      <c r="X90" s="581"/>
      <c r="Y90" s="581"/>
      <c r="Z90" s="581"/>
      <c r="AA90" s="581"/>
      <c r="AB90" s="581"/>
      <c r="AC90" s="581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  <c r="AP90" s="581"/>
      <c r="AQ90" s="581"/>
      <c r="AR90" s="581"/>
      <c r="AS90" s="581"/>
      <c r="AT90" s="581"/>
      <c r="AU90" s="581"/>
      <c r="AV90" s="581"/>
      <c r="AW90" s="581"/>
      <c r="AX90" s="581"/>
      <c r="AY90" s="581"/>
      <c r="AZ90" s="581"/>
      <c r="BA90" s="581"/>
      <c r="BB90" s="581"/>
      <c r="BC90" s="581"/>
      <c r="BD90" s="581"/>
      <c r="BE90" s="581"/>
      <c r="BF90" s="581"/>
      <c r="BG90" s="581"/>
      <c r="BH90" s="581"/>
      <c r="BI90" s="581"/>
      <c r="BJ90" s="581"/>
      <c r="BK90" s="581"/>
      <c r="BL90" s="581"/>
      <c r="BM90" s="581"/>
      <c r="BN90" s="581"/>
      <c r="BO90" s="581"/>
      <c r="BP90" s="581"/>
      <c r="BQ90" s="581"/>
      <c r="BR90" s="581"/>
      <c r="BS90" s="581"/>
      <c r="BT90" s="581"/>
      <c r="BU90" s="581"/>
      <c r="BV90" s="581"/>
      <c r="BW90" s="581"/>
      <c r="BX90" s="581"/>
      <c r="BY90" s="581"/>
      <c r="BZ90" s="581"/>
      <c r="CA90" s="581"/>
      <c r="CB90" s="581"/>
      <c r="CC90" s="581"/>
      <c r="CD90" s="581"/>
      <c r="CE90" s="581"/>
      <c r="CF90" s="581"/>
      <c r="CG90" s="581"/>
      <c r="CH90" s="581"/>
      <c r="CI90" s="581"/>
      <c r="CJ90" s="581"/>
      <c r="CK90" s="581"/>
      <c r="CL90" s="581"/>
      <c r="CM90" s="581"/>
      <c r="CN90" s="581"/>
      <c r="CO90" s="581"/>
      <c r="CP90" s="581"/>
      <c r="CQ90" s="581"/>
      <c r="CR90" s="581"/>
      <c r="CS90" s="581"/>
      <c r="CT90" s="581"/>
      <c r="CU90" s="581"/>
      <c r="CV90" s="581"/>
      <c r="CW90" s="581"/>
      <c r="CX90" s="581"/>
      <c r="CY90" s="581"/>
      <c r="CZ90" s="581"/>
      <c r="DA90" s="581"/>
      <c r="DB90" s="581"/>
      <c r="DC90" s="581"/>
      <c r="DD90" s="581"/>
      <c r="DE90" s="581"/>
      <c r="DF90" s="581"/>
      <c r="DG90" s="581"/>
      <c r="DH90" s="581"/>
      <c r="DI90" s="581"/>
      <c r="DJ90" s="581"/>
      <c r="DK90" s="581"/>
      <c r="DL90" s="581"/>
      <c r="DM90" s="581"/>
      <c r="DN90" s="581"/>
      <c r="DO90" s="581"/>
      <c r="DP90" s="581"/>
      <c r="DQ90" s="581"/>
      <c r="DR90" s="581"/>
      <c r="DS90" s="581"/>
      <c r="DT90" s="581"/>
      <c r="DU90" s="581"/>
      <c r="DV90" s="581"/>
      <c r="DW90" s="581"/>
      <c r="DX90" s="581"/>
      <c r="DY90" s="581"/>
      <c r="DZ90" s="581"/>
      <c r="EA90" s="581"/>
      <c r="EB90" s="581"/>
      <c r="EC90" s="581"/>
      <c r="ED90" s="581"/>
      <c r="EE90" s="581"/>
      <c r="EF90" s="581"/>
      <c r="EG90" s="581"/>
      <c r="EH90" s="581"/>
      <c r="EI90" s="581"/>
      <c r="EJ90" s="581"/>
      <c r="EK90" s="581"/>
      <c r="EL90" s="581"/>
      <c r="EM90" s="581"/>
      <c r="EN90" s="581"/>
      <c r="EO90" s="581"/>
      <c r="EP90" s="581"/>
      <c r="EQ90" s="581"/>
      <c r="ER90" s="581"/>
      <c r="ES90" s="581"/>
    </row>
    <row r="91" spans="1:152" ht="19.5" customHeight="1">
      <c r="B91" s="581"/>
      <c r="C91" s="581"/>
      <c r="D91" s="581"/>
      <c r="E91" s="581"/>
      <c r="F91" s="581"/>
      <c r="G91" s="581"/>
      <c r="H91" s="581"/>
      <c r="I91" s="581"/>
      <c r="J91" s="581"/>
      <c r="K91" s="581"/>
      <c r="L91" s="581"/>
      <c r="M91" s="581"/>
      <c r="N91" s="581"/>
      <c r="O91" s="581"/>
      <c r="P91" s="581"/>
      <c r="Q91" s="581"/>
      <c r="R91" s="581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  <c r="AP91" s="581"/>
      <c r="AQ91" s="581"/>
      <c r="AR91" s="581"/>
      <c r="AS91" s="581"/>
      <c r="AT91" s="581"/>
      <c r="AU91" s="581"/>
      <c r="AV91" s="581"/>
      <c r="AW91" s="581"/>
      <c r="AX91" s="581"/>
      <c r="AY91" s="581"/>
      <c r="AZ91" s="581"/>
      <c r="BA91" s="581"/>
      <c r="BB91" s="581"/>
      <c r="BC91" s="581"/>
      <c r="BD91" s="581"/>
      <c r="BE91" s="581"/>
      <c r="BF91" s="581"/>
      <c r="BG91" s="581"/>
      <c r="BH91" s="581"/>
      <c r="BI91" s="581"/>
      <c r="BJ91" s="581"/>
      <c r="BK91" s="581"/>
      <c r="BL91" s="581"/>
      <c r="BM91" s="581"/>
      <c r="BN91" s="581"/>
      <c r="BO91" s="581"/>
      <c r="BP91" s="581"/>
      <c r="BQ91" s="581"/>
      <c r="BR91" s="581"/>
      <c r="BS91" s="581"/>
      <c r="BT91" s="581"/>
      <c r="BU91" s="581"/>
      <c r="BV91" s="581"/>
      <c r="BW91" s="581"/>
      <c r="BX91" s="581"/>
      <c r="BY91" s="581"/>
      <c r="BZ91" s="581"/>
      <c r="CA91" s="581"/>
      <c r="CB91" s="581"/>
      <c r="CC91" s="581"/>
      <c r="CD91" s="581"/>
      <c r="CE91" s="581"/>
      <c r="CF91" s="581"/>
      <c r="CG91" s="581"/>
      <c r="CH91" s="581"/>
      <c r="CI91" s="581"/>
      <c r="CJ91" s="581"/>
      <c r="CK91" s="581"/>
      <c r="CL91" s="581"/>
      <c r="CM91" s="581"/>
      <c r="CN91" s="581"/>
      <c r="CO91" s="581"/>
      <c r="CP91" s="581"/>
      <c r="CQ91" s="581"/>
      <c r="CR91" s="581"/>
      <c r="CS91" s="581"/>
      <c r="CT91" s="581"/>
      <c r="CU91" s="581"/>
      <c r="CV91" s="581"/>
      <c r="CW91" s="581"/>
      <c r="CX91" s="581"/>
      <c r="CY91" s="581"/>
      <c r="CZ91" s="581"/>
      <c r="DA91" s="581"/>
      <c r="DB91" s="581"/>
      <c r="DC91" s="581"/>
      <c r="DD91" s="581"/>
      <c r="DE91" s="581"/>
      <c r="DF91" s="581"/>
      <c r="DG91" s="581"/>
      <c r="DH91" s="581"/>
      <c r="DI91" s="581"/>
      <c r="DJ91" s="581"/>
      <c r="DK91" s="581"/>
      <c r="DL91" s="581"/>
      <c r="DM91" s="581"/>
      <c r="DN91" s="581"/>
      <c r="DO91" s="581"/>
      <c r="DP91" s="581"/>
      <c r="DQ91" s="581"/>
      <c r="DR91" s="581"/>
      <c r="DS91" s="581"/>
      <c r="DT91" s="581"/>
      <c r="DU91" s="581"/>
      <c r="DV91" s="581"/>
      <c r="DW91" s="581"/>
      <c r="DX91" s="581"/>
      <c r="DY91" s="581"/>
      <c r="DZ91" s="581"/>
      <c r="EA91" s="581"/>
      <c r="EB91" s="581"/>
      <c r="EC91" s="581"/>
      <c r="ED91" s="581"/>
      <c r="EE91" s="581"/>
      <c r="EF91" s="581"/>
      <c r="EG91" s="581"/>
      <c r="EH91" s="581"/>
      <c r="EI91" s="581"/>
      <c r="EJ91" s="581"/>
      <c r="EK91" s="581"/>
      <c r="EL91" s="581"/>
      <c r="EM91" s="581"/>
      <c r="EN91" s="581"/>
      <c r="EO91" s="581"/>
      <c r="EP91" s="581"/>
      <c r="EQ91" s="581"/>
      <c r="ER91" s="581"/>
      <c r="ES91" s="581"/>
    </row>
    <row r="92" spans="1:152">
      <c r="A92" s="582" t="s">
        <v>186</v>
      </c>
      <c r="B92" s="582"/>
      <c r="C92" s="582"/>
      <c r="D92" s="582"/>
      <c r="E92" s="582"/>
      <c r="F92" s="582"/>
      <c r="G92" s="582"/>
      <c r="H92" s="582"/>
      <c r="I92" s="582"/>
      <c r="J92" s="582"/>
      <c r="K92" s="582"/>
      <c r="L92" s="582"/>
      <c r="M92" s="582"/>
      <c r="N92" s="582"/>
      <c r="O92" s="582"/>
      <c r="P92" s="582"/>
      <c r="Q92" s="582"/>
      <c r="R92" s="582"/>
      <c r="S92" s="582"/>
      <c r="T92" s="582"/>
      <c r="U92" s="582"/>
      <c r="V92" s="582"/>
      <c r="W92" s="582"/>
      <c r="X92" s="582"/>
      <c r="Y92" s="582"/>
      <c r="Z92" s="582"/>
      <c r="AA92" s="582"/>
      <c r="AB92" s="582"/>
      <c r="AC92" s="582"/>
      <c r="AD92" s="582"/>
      <c r="AE92" s="582"/>
      <c r="AF92" s="582"/>
      <c r="AG92" s="582"/>
      <c r="AH92" s="582"/>
      <c r="AI92" s="582"/>
      <c r="AJ92" s="582"/>
      <c r="AK92" s="582"/>
      <c r="AL92" s="582"/>
      <c r="AM92" s="582"/>
      <c r="AN92" s="582"/>
      <c r="AO92" s="582"/>
      <c r="AP92" s="582"/>
      <c r="AQ92" s="582"/>
      <c r="AR92" s="582"/>
      <c r="AS92" s="582"/>
      <c r="AT92" s="582"/>
      <c r="AU92" s="582"/>
      <c r="AV92" s="582"/>
      <c r="AW92" s="582"/>
      <c r="AX92" s="582"/>
      <c r="AY92" s="582"/>
      <c r="AZ92" s="582"/>
      <c r="BA92" s="582"/>
      <c r="BB92" s="582"/>
      <c r="BC92" s="582"/>
      <c r="BD92" s="582"/>
      <c r="BE92" s="582"/>
      <c r="BF92" s="582"/>
      <c r="BG92" s="582"/>
      <c r="BH92" s="582"/>
      <c r="BI92" s="582"/>
      <c r="BJ92" s="582"/>
      <c r="BK92" s="582"/>
      <c r="BL92" s="582"/>
      <c r="BM92" s="582"/>
      <c r="BN92" s="582"/>
      <c r="BO92" s="582"/>
      <c r="BP92" s="582"/>
      <c r="BQ92" s="582"/>
      <c r="BR92" s="582"/>
      <c r="BS92" s="582"/>
      <c r="BT92" s="582"/>
      <c r="BU92" s="582"/>
      <c r="BV92" s="582"/>
      <c r="BW92" s="582"/>
      <c r="BX92" s="582"/>
      <c r="BY92" s="582"/>
      <c r="BZ92" s="582"/>
      <c r="CA92" s="582"/>
      <c r="CB92" s="582"/>
      <c r="CC92" s="582"/>
      <c r="CD92" s="582"/>
      <c r="CE92" s="582"/>
      <c r="CF92" s="582"/>
      <c r="CG92" s="582"/>
      <c r="CH92" s="582"/>
      <c r="CI92" s="582"/>
      <c r="CJ92" s="582"/>
      <c r="CK92" s="582"/>
      <c r="CL92" s="582"/>
      <c r="CM92" s="582"/>
      <c r="CN92" s="582"/>
      <c r="CO92" s="582"/>
      <c r="CP92" s="582"/>
      <c r="CQ92" s="582"/>
      <c r="CR92" s="582"/>
      <c r="CS92" s="582"/>
      <c r="CT92" s="582"/>
      <c r="CU92" s="582"/>
      <c r="CV92" s="582"/>
      <c r="CW92" s="582"/>
      <c r="CX92" s="582"/>
      <c r="CY92" s="582"/>
      <c r="CZ92" s="582"/>
      <c r="DA92" s="582"/>
      <c r="DB92" s="582"/>
      <c r="DC92" s="582"/>
      <c r="DD92" s="582"/>
      <c r="DE92" s="582"/>
      <c r="DF92" s="582"/>
      <c r="DG92" s="582"/>
      <c r="DH92" s="582"/>
      <c r="DI92" s="582"/>
      <c r="DJ92" s="582"/>
      <c r="DK92" s="582"/>
      <c r="DL92" s="582"/>
      <c r="DM92" s="582"/>
      <c r="DN92" s="582"/>
      <c r="DO92" s="582"/>
      <c r="DP92" s="582"/>
      <c r="DQ92" s="582"/>
      <c r="DR92" s="582"/>
      <c r="DS92" s="582"/>
      <c r="DT92" s="582"/>
      <c r="DU92" s="582"/>
      <c r="DV92" s="582"/>
      <c r="DW92" s="582"/>
      <c r="DX92" s="582"/>
      <c r="DY92" s="582"/>
      <c r="DZ92" s="582"/>
      <c r="EA92" s="582"/>
      <c r="EB92" s="582"/>
      <c r="EC92" s="582"/>
      <c r="ED92" s="582"/>
      <c r="EE92" s="582"/>
      <c r="EF92" s="582"/>
      <c r="EG92" s="582"/>
      <c r="EH92" s="582"/>
      <c r="EI92" s="582"/>
      <c r="EJ92" s="582"/>
      <c r="EK92" s="582"/>
      <c r="EL92" s="582"/>
      <c r="EM92" s="582"/>
      <c r="EN92" s="582"/>
      <c r="EO92" s="582"/>
      <c r="EP92" s="582"/>
      <c r="EQ92" s="582"/>
      <c r="ER92" s="582"/>
      <c r="ES92" s="582"/>
      <c r="ET92" s="582"/>
    </row>
  </sheetData>
  <mergeCells count="682">
    <mergeCell ref="D5:J5"/>
    <mergeCell ref="L5:BD5"/>
    <mergeCell ref="BQ5:DI5"/>
    <mergeCell ref="L6:BD6"/>
    <mergeCell ref="BQ6:DI6"/>
    <mergeCell ref="AX9:BE10"/>
    <mergeCell ref="BF9:CU10"/>
    <mergeCell ref="D3:J3"/>
    <mergeCell ref="L3:BD3"/>
    <mergeCell ref="BG3:BO3"/>
    <mergeCell ref="BQ3:DI3"/>
    <mergeCell ref="D4:J4"/>
    <mergeCell ref="L4:BD4"/>
    <mergeCell ref="BQ4:DI4"/>
    <mergeCell ref="DZ13:EC13"/>
    <mergeCell ref="EF13:EI13"/>
    <mergeCell ref="AN14:BY14"/>
    <mergeCell ref="DX14:EC14"/>
    <mergeCell ref="EE14:EK14"/>
    <mergeCell ref="CA14:DJ14"/>
    <mergeCell ref="DS9:EF9"/>
    <mergeCell ref="BZ11:BZ14"/>
    <mergeCell ref="DX11:EK11"/>
    <mergeCell ref="BV12:BY12"/>
    <mergeCell ref="CB12:CE12"/>
    <mergeCell ref="DZ12:EC12"/>
    <mergeCell ref="ED12:ED14"/>
    <mergeCell ref="EF12:EI12"/>
    <mergeCell ref="BV13:BY13"/>
    <mergeCell ref="CB13:CE13"/>
    <mergeCell ref="EL15:EL20"/>
    <mergeCell ref="DY16:EJ16"/>
    <mergeCell ref="DZ17:EC17"/>
    <mergeCell ref="ED17:EE17"/>
    <mergeCell ref="EF17:EI17"/>
    <mergeCell ref="AI15:AL19"/>
    <mergeCell ref="AM15:AM25"/>
    <mergeCell ref="BV15:BY15"/>
    <mergeCell ref="BZ15:CA15"/>
    <mergeCell ref="CB15:CE15"/>
    <mergeCell ref="DN15:DN25"/>
    <mergeCell ref="BV20:BY20"/>
    <mergeCell ref="BZ20:CA20"/>
    <mergeCell ref="CB20:CE20"/>
    <mergeCell ref="EC20:EF20"/>
    <mergeCell ref="BV21:BY21"/>
    <mergeCell ref="BZ21:CA21"/>
    <mergeCell ref="CB21:CE21"/>
    <mergeCell ref="DS21:EB21"/>
    <mergeCell ref="DY18:EJ18"/>
    <mergeCell ref="BV19:BY19"/>
    <mergeCell ref="BZ19:CA19"/>
    <mergeCell ref="CB19:CE19"/>
    <mergeCell ref="DZ19:EC19"/>
    <mergeCell ref="ED19:EE19"/>
    <mergeCell ref="EF19:EI19"/>
    <mergeCell ref="DO15:DP19"/>
    <mergeCell ref="DW15:DW20"/>
    <mergeCell ref="DZ15:EC15"/>
    <mergeCell ref="ED15:EE15"/>
    <mergeCell ref="EF15:EI15"/>
    <mergeCell ref="AM30:AN30"/>
    <mergeCell ref="AO30:AR30"/>
    <mergeCell ref="AI24:AL24"/>
    <mergeCell ref="AO24:AR24"/>
    <mergeCell ref="DO24:DP24"/>
    <mergeCell ref="S25:AL25"/>
    <mergeCell ref="AN25:BH25"/>
    <mergeCell ref="DO25:EB25"/>
    <mergeCell ref="EG21:EP21"/>
    <mergeCell ref="BY22:CB22"/>
    <mergeCell ref="S23:V23"/>
    <mergeCell ref="AI23:AL23"/>
    <mergeCell ref="AO23:AR23"/>
    <mergeCell ref="BE23:BH23"/>
    <mergeCell ref="CS23:CV23"/>
    <mergeCell ref="DO23:DP23"/>
    <mergeCell ref="DY23:EB23"/>
    <mergeCell ref="AL31:AO31"/>
    <mergeCell ref="DL31:DO31"/>
    <mergeCell ref="H32:K32"/>
    <mergeCell ref="N32:Q32"/>
    <mergeCell ref="T32:W32"/>
    <mergeCell ref="AA32:AD32"/>
    <mergeCell ref="BD32:BG32"/>
    <mergeCell ref="BJ32:BM32"/>
    <mergeCell ref="CN32:CQ32"/>
    <mergeCell ref="CT32:CW32"/>
    <mergeCell ref="CR26:CR34"/>
    <mergeCell ref="DI26:DL26"/>
    <mergeCell ref="DM26:DN26"/>
    <mergeCell ref="DO26:DP26"/>
    <mergeCell ref="CT29:EA29"/>
    <mergeCell ref="DI30:DL30"/>
    <mergeCell ref="DM30:DN30"/>
    <mergeCell ref="DO30:DP30"/>
    <mergeCell ref="N26:Q30"/>
    <mergeCell ref="R26:R34"/>
    <mergeCell ref="AI26:AL26"/>
    <mergeCell ref="AM26:AN26"/>
    <mergeCell ref="AO26:AR26"/>
    <mergeCell ref="BI26:BI34"/>
    <mergeCell ref="DX32:EA32"/>
    <mergeCell ref="ED32:EG32"/>
    <mergeCell ref="N33:Q33"/>
    <mergeCell ref="T33:W33"/>
    <mergeCell ref="BD33:BG33"/>
    <mergeCell ref="BJ33:BM33"/>
    <mergeCell ref="CN33:CQ33"/>
    <mergeCell ref="CT33:CW33"/>
    <mergeCell ref="DX33:EA33"/>
    <mergeCell ref="ED33:EG33"/>
    <mergeCell ref="EC26:EC34"/>
    <mergeCell ref="ED26:EG30"/>
    <mergeCell ref="T27:BG27"/>
    <mergeCell ref="CT27:EA27"/>
    <mergeCell ref="AI28:AL28"/>
    <mergeCell ref="AM28:AN28"/>
    <mergeCell ref="AO28:AR28"/>
    <mergeCell ref="DI28:DL28"/>
    <mergeCell ref="DM28:DN28"/>
    <mergeCell ref="DO28:DP28"/>
    <mergeCell ref="BJ26:BM30"/>
    <mergeCell ref="CN26:CQ30"/>
    <mergeCell ref="T29:BG29"/>
    <mergeCell ref="AI30:AL30"/>
    <mergeCell ref="DQ34:EB34"/>
    <mergeCell ref="ED34:EM34"/>
    <mergeCell ref="C35:F39"/>
    <mergeCell ref="G35:G43"/>
    <mergeCell ref="N35:W35"/>
    <mergeCell ref="AE35:AE43"/>
    <mergeCell ref="AF35:AI39"/>
    <mergeCell ref="AS35:AV39"/>
    <mergeCell ref="AW35:AW43"/>
    <mergeCell ref="BD35:BM35"/>
    <mergeCell ref="H34:Q34"/>
    <mergeCell ref="S34:AD34"/>
    <mergeCell ref="AX34:BH34"/>
    <mergeCell ref="BJ34:BS34"/>
    <mergeCell ref="CH34:CQ34"/>
    <mergeCell ref="CS34:DC34"/>
    <mergeCell ref="H39:AD39"/>
    <mergeCell ref="AX39:BS39"/>
    <mergeCell ref="CH39:DC39"/>
    <mergeCell ref="Q40:T40"/>
    <mergeCell ref="BG40:BJ40"/>
    <mergeCell ref="CQ40:CT40"/>
    <mergeCell ref="EA40:ED40"/>
    <mergeCell ref="AF41:AI41"/>
    <mergeCell ref="A36:A37"/>
    <mergeCell ref="H37:AD37"/>
    <mergeCell ref="AX37:BS37"/>
    <mergeCell ref="CH37:DC37"/>
    <mergeCell ref="H38:AD38"/>
    <mergeCell ref="AX38:BS38"/>
    <mergeCell ref="CH38:DC38"/>
    <mergeCell ref="DE35:DH39"/>
    <mergeCell ref="DX35:EG35"/>
    <mergeCell ref="BT35:BT43"/>
    <mergeCell ref="BU35:BX39"/>
    <mergeCell ref="CC35:CF39"/>
    <mergeCell ref="CG35:CG43"/>
    <mergeCell ref="CN35:CW35"/>
    <mergeCell ref="DD35:DD43"/>
    <mergeCell ref="BO41:BR41"/>
    <mergeCell ref="BU41:BX41"/>
    <mergeCell ref="CC41:CF41"/>
    <mergeCell ref="CI41:CL41"/>
    <mergeCell ref="CY41:DB41"/>
    <mergeCell ref="DE41:DH41"/>
    <mergeCell ref="C41:F41"/>
    <mergeCell ref="I41:L41"/>
    <mergeCell ref="Z41:AC41"/>
    <mergeCell ref="AS41:AV41"/>
    <mergeCell ref="AY41:BB41"/>
    <mergeCell ref="EI42:EL42"/>
    <mergeCell ref="EO42:ER42"/>
    <mergeCell ref="D43:F43"/>
    <mergeCell ref="H43:L43"/>
    <mergeCell ref="Y43:AD43"/>
    <mergeCell ref="AF43:AJ43"/>
    <mergeCell ref="AT43:AV43"/>
    <mergeCell ref="AX43:BB43"/>
    <mergeCell ref="BO42:BR42"/>
    <mergeCell ref="BU42:BX42"/>
    <mergeCell ref="CC42:CF42"/>
    <mergeCell ref="CI42:CL42"/>
    <mergeCell ref="CY42:DB42"/>
    <mergeCell ref="DE42:DH42"/>
    <mergeCell ref="C42:F42"/>
    <mergeCell ref="I42:L42"/>
    <mergeCell ref="Z42:AC42"/>
    <mergeCell ref="AF42:AI42"/>
    <mergeCell ref="AS42:AV42"/>
    <mergeCell ref="AY42:BB42"/>
    <mergeCell ref="EN35:EN43"/>
    <mergeCell ref="EO35:ER39"/>
    <mergeCell ref="EI41:EL41"/>
    <mergeCell ref="EO41:ER41"/>
    <mergeCell ref="EI43:EM43"/>
    <mergeCell ref="EO43:EQ43"/>
    <mergeCell ref="C44:C58"/>
    <mergeCell ref="D44:L44"/>
    <mergeCell ref="M44:M52"/>
    <mergeCell ref="X44:X52"/>
    <mergeCell ref="Y44:AJ44"/>
    <mergeCell ref="AK44:AK52"/>
    <mergeCell ref="BO43:BS43"/>
    <mergeCell ref="BU43:BW43"/>
    <mergeCell ref="CD43:CF43"/>
    <mergeCell ref="CH43:CL43"/>
    <mergeCell ref="CY43:DC43"/>
    <mergeCell ref="DE43:DG43"/>
    <mergeCell ref="ER44:ER58"/>
    <mergeCell ref="EM45:EN45"/>
    <mergeCell ref="EO45:EQ45"/>
    <mergeCell ref="EL49:EO49"/>
    <mergeCell ref="CC44:CC58"/>
    <mergeCell ref="CD44:CL44"/>
    <mergeCell ref="CM44:CM52"/>
    <mergeCell ref="CX44:CX52"/>
    <mergeCell ref="AF50:AI50"/>
    <mergeCell ref="AL50:AO50"/>
    <mergeCell ref="CY44:DG44"/>
    <mergeCell ref="DH44:DH58"/>
    <mergeCell ref="CD45:CF45"/>
    <mergeCell ref="CG45:CH45"/>
    <mergeCell ref="CI45:CL45"/>
    <mergeCell ref="CY45:DB45"/>
    <mergeCell ref="DC45:DD45"/>
    <mergeCell ref="DE45:DG45"/>
    <mergeCell ref="CD48:CL48"/>
    <mergeCell ref="CY48:DG48"/>
    <mergeCell ref="CN50:CQ50"/>
    <mergeCell ref="CT50:CW50"/>
    <mergeCell ref="CV53:CW53"/>
    <mergeCell ref="CX53:CY53"/>
    <mergeCell ref="CZ53:DA53"/>
    <mergeCell ref="AZ54:BE54"/>
    <mergeCell ref="BG54:BJ54"/>
    <mergeCell ref="CI53:CI58"/>
    <mergeCell ref="CJ53:CK53"/>
    <mergeCell ref="CL53:CM53"/>
    <mergeCell ref="BG56:BJ56"/>
    <mergeCell ref="BL56:BQ56"/>
    <mergeCell ref="EH44:EH52"/>
    <mergeCell ref="EI44:EQ44"/>
    <mergeCell ref="AS44:AS58"/>
    <mergeCell ref="AT44:BB44"/>
    <mergeCell ref="BC44:BC52"/>
    <mergeCell ref="BN44:BN52"/>
    <mergeCell ref="BO44:BW44"/>
    <mergeCell ref="BX44:BX58"/>
    <mergeCell ref="BU45:BW45"/>
    <mergeCell ref="AT46:BB46"/>
    <mergeCell ref="BO46:BW46"/>
    <mergeCell ref="AX50:BA50"/>
    <mergeCell ref="CD46:CL46"/>
    <mergeCell ref="CY46:DG46"/>
    <mergeCell ref="EI46:EQ46"/>
    <mergeCell ref="EI45:EL45"/>
    <mergeCell ref="EI48:EQ48"/>
    <mergeCell ref="DT54:DY54"/>
    <mergeCell ref="EA54:ED54"/>
    <mergeCell ref="EF54:EK54"/>
    <mergeCell ref="DT56:DY56"/>
    <mergeCell ref="DS53:DS58"/>
    <mergeCell ref="DT53:DU53"/>
    <mergeCell ref="DV53:DW53"/>
    <mergeCell ref="A48:B48"/>
    <mergeCell ref="D48:L48"/>
    <mergeCell ref="P48:Q48"/>
    <mergeCell ref="Y48:AJ48"/>
    <mergeCell ref="AT48:BB48"/>
    <mergeCell ref="BO48:BW48"/>
    <mergeCell ref="A45:A46"/>
    <mergeCell ref="D45:F45"/>
    <mergeCell ref="G45:H45"/>
    <mergeCell ref="I45:L45"/>
    <mergeCell ref="Z45:AC45"/>
    <mergeCell ref="AD45:AE45"/>
    <mergeCell ref="D46:L46"/>
    <mergeCell ref="P46:Q46"/>
    <mergeCell ref="Y46:AJ46"/>
    <mergeCell ref="AF45:AI45"/>
    <mergeCell ref="AT45:AV45"/>
    <mergeCell ref="AW45:AX45"/>
    <mergeCell ref="AY45:BB45"/>
    <mergeCell ref="BO45:BR45"/>
    <mergeCell ref="BS45:BT45"/>
    <mergeCell ref="F49:I49"/>
    <mergeCell ref="AC49:AF49"/>
    <mergeCell ref="AV49:AY49"/>
    <mergeCell ref="BR49:BU49"/>
    <mergeCell ref="CF49:CI49"/>
    <mergeCell ref="DB49:DE49"/>
    <mergeCell ref="EJ50:EM50"/>
    <mergeCell ref="H51:K51"/>
    <mergeCell ref="N51:Q51"/>
    <mergeCell ref="T51:W51"/>
    <mergeCell ref="Z51:AC51"/>
    <mergeCell ref="AF51:AI51"/>
    <mergeCell ref="AL51:AO51"/>
    <mergeCell ref="AX51:BA51"/>
    <mergeCell ref="BD51:BG51"/>
    <mergeCell ref="BJ51:BM51"/>
    <mergeCell ref="CZ50:DC50"/>
    <mergeCell ref="DR50:DU50"/>
    <mergeCell ref="DX50:EA50"/>
    <mergeCell ref="ED50:EG50"/>
    <mergeCell ref="BD50:BG50"/>
    <mergeCell ref="BJ50:BM50"/>
    <mergeCell ref="BP50:BS50"/>
    <mergeCell ref="CH50:CK50"/>
    <mergeCell ref="H50:K50"/>
    <mergeCell ref="N50:Q50"/>
    <mergeCell ref="T50:W50"/>
    <mergeCell ref="Z50:AC50"/>
    <mergeCell ref="DR51:DU51"/>
    <mergeCell ref="DX51:EA51"/>
    <mergeCell ref="ED51:EG51"/>
    <mergeCell ref="EJ51:EM51"/>
    <mergeCell ref="J52:L52"/>
    <mergeCell ref="N52:O52"/>
    <mergeCell ref="V52:W52"/>
    <mergeCell ref="Y52:AA52"/>
    <mergeCell ref="AH52:AJ52"/>
    <mergeCell ref="BP51:BS51"/>
    <mergeCell ref="CH51:CK51"/>
    <mergeCell ref="CN51:CQ51"/>
    <mergeCell ref="CT51:CW51"/>
    <mergeCell ref="CZ51:DC51"/>
    <mergeCell ref="DX52:DY52"/>
    <mergeCell ref="EF52:EG52"/>
    <mergeCell ref="EI52:EK52"/>
    <mergeCell ref="CY52:DA52"/>
    <mergeCell ref="DT52:DV52"/>
    <mergeCell ref="DW44:DW52"/>
    <mergeCell ref="I53:I58"/>
    <mergeCell ref="J53:K53"/>
    <mergeCell ref="L53:M53"/>
    <mergeCell ref="N53:O53"/>
    <mergeCell ref="P53:P58"/>
    <mergeCell ref="U53:U58"/>
    <mergeCell ref="V53:W53"/>
    <mergeCell ref="CN52:CO52"/>
    <mergeCell ref="CV52:CW52"/>
    <mergeCell ref="AL52:AM52"/>
    <mergeCell ref="AZ52:BB52"/>
    <mergeCell ref="BD52:BE52"/>
    <mergeCell ref="BL52:BM52"/>
    <mergeCell ref="BO52:BQ52"/>
    <mergeCell ref="CJ52:CL52"/>
    <mergeCell ref="X53:Y53"/>
    <mergeCell ref="Z53:AA53"/>
    <mergeCell ref="AB53:AB58"/>
    <mergeCell ref="AG53:AG58"/>
    <mergeCell ref="AH53:AI53"/>
    <mergeCell ref="AJ53:AK53"/>
    <mergeCell ref="BP53:BQ53"/>
    <mergeCell ref="BR53:BR58"/>
    <mergeCell ref="BL54:BQ54"/>
    <mergeCell ref="AN53:AN58"/>
    <mergeCell ref="AY53:AY58"/>
    <mergeCell ref="AZ53:BA53"/>
    <mergeCell ref="BB53:BC53"/>
    <mergeCell ref="BD53:BE53"/>
    <mergeCell ref="AU56:AX56"/>
    <mergeCell ref="AZ56:BE56"/>
    <mergeCell ref="AL57:AM57"/>
    <mergeCell ref="AZ57:BA57"/>
    <mergeCell ref="BD57:BE57"/>
    <mergeCell ref="BN57:BO57"/>
    <mergeCell ref="BP57:BQ57"/>
    <mergeCell ref="CJ57:CK57"/>
    <mergeCell ref="DB53:DB58"/>
    <mergeCell ref="CV57:CW57"/>
    <mergeCell ref="CX57:CY57"/>
    <mergeCell ref="D56:H56"/>
    <mergeCell ref="J56:O56"/>
    <mergeCell ref="Q56:T56"/>
    <mergeCell ref="V56:AA56"/>
    <mergeCell ref="AC56:AF56"/>
    <mergeCell ref="AH56:AM56"/>
    <mergeCell ref="BS54:BV54"/>
    <mergeCell ref="CE54:CH54"/>
    <mergeCell ref="CJ54:CO54"/>
    <mergeCell ref="D54:H54"/>
    <mergeCell ref="J54:O54"/>
    <mergeCell ref="Q54:T54"/>
    <mergeCell ref="V54:AA54"/>
    <mergeCell ref="AC54:AF54"/>
    <mergeCell ref="AH54:AM54"/>
    <mergeCell ref="AU54:AX54"/>
    <mergeCell ref="BL53:BM53"/>
    <mergeCell ref="AL53:AM53"/>
    <mergeCell ref="BN53:BO53"/>
    <mergeCell ref="EA56:ED56"/>
    <mergeCell ref="EF56:EK56"/>
    <mergeCell ref="J57:K57"/>
    <mergeCell ref="L57:M57"/>
    <mergeCell ref="N57:O57"/>
    <mergeCell ref="V57:W57"/>
    <mergeCell ref="X57:Y57"/>
    <mergeCell ref="Z57:AA57"/>
    <mergeCell ref="AH57:AI57"/>
    <mergeCell ref="AJ57:AK57"/>
    <mergeCell ref="BS56:BV56"/>
    <mergeCell ref="CE56:CH56"/>
    <mergeCell ref="CJ56:CO56"/>
    <mergeCell ref="CQ56:CT56"/>
    <mergeCell ref="CV56:DA56"/>
    <mergeCell ref="DC56:DF56"/>
    <mergeCell ref="DZ53:DZ58"/>
    <mergeCell ref="EE53:EE58"/>
    <mergeCell ref="CN53:CO53"/>
    <mergeCell ref="CL57:CM57"/>
    <mergeCell ref="CN57:CO57"/>
    <mergeCell ref="BB57:BC57"/>
    <mergeCell ref="BL57:BM57"/>
    <mergeCell ref="AR59:AU59"/>
    <mergeCell ref="AX59:BA59"/>
    <mergeCell ref="BD59:BG59"/>
    <mergeCell ref="BJ59:BM59"/>
    <mergeCell ref="BP59:BS59"/>
    <mergeCell ref="CW58:CZ58"/>
    <mergeCell ref="DU58:DX58"/>
    <mergeCell ref="EG58:EJ58"/>
    <mergeCell ref="B59:E59"/>
    <mergeCell ref="H59:K59"/>
    <mergeCell ref="N59:Q59"/>
    <mergeCell ref="T59:W59"/>
    <mergeCell ref="Z59:AC59"/>
    <mergeCell ref="AF59:AI59"/>
    <mergeCell ref="K58:N58"/>
    <mergeCell ref="W58:Z58"/>
    <mergeCell ref="AI58:AL58"/>
    <mergeCell ref="BA58:BD58"/>
    <mergeCell ref="BM58:BP58"/>
    <mergeCell ref="CK58:CN58"/>
    <mergeCell ref="CP53:CP58"/>
    <mergeCell ref="CU53:CU58"/>
    <mergeCell ref="BF53:BF58"/>
    <mergeCell ref="BK53:BK58"/>
    <mergeCell ref="AX60:BA60"/>
    <mergeCell ref="BD60:BG60"/>
    <mergeCell ref="EJ59:EM59"/>
    <mergeCell ref="EP59:ES59"/>
    <mergeCell ref="B60:E60"/>
    <mergeCell ref="H60:K60"/>
    <mergeCell ref="N60:Q60"/>
    <mergeCell ref="T60:W60"/>
    <mergeCell ref="Z60:AC60"/>
    <mergeCell ref="AF60:AI60"/>
    <mergeCell ref="AL60:AO60"/>
    <mergeCell ref="AR60:AU60"/>
    <mergeCell ref="DF59:DI59"/>
    <mergeCell ref="DL59:DO59"/>
    <mergeCell ref="DR59:DU59"/>
    <mergeCell ref="DX59:EA59"/>
    <mergeCell ref="ED59:EG59"/>
    <mergeCell ref="BV59:BY59"/>
    <mergeCell ref="CB59:CE59"/>
    <mergeCell ref="CH59:CK59"/>
    <mergeCell ref="CN59:CQ59"/>
    <mergeCell ref="CT59:CW59"/>
    <mergeCell ref="CZ59:DC59"/>
    <mergeCell ref="AL59:AO59"/>
    <mergeCell ref="AX73:BE73"/>
    <mergeCell ref="BG73:BO73"/>
    <mergeCell ref="C65:Y65"/>
    <mergeCell ref="AQ65:DK66"/>
    <mergeCell ref="J69:AA69"/>
    <mergeCell ref="AX69:BO69"/>
    <mergeCell ref="DZ69:EQ69"/>
    <mergeCell ref="EV60:EY60"/>
    <mergeCell ref="H61:K61"/>
    <mergeCell ref="N61:Q61"/>
    <mergeCell ref="AX61:BA61"/>
    <mergeCell ref="BD61:BG61"/>
    <mergeCell ref="EP61:ES61"/>
    <mergeCell ref="DR60:DU60"/>
    <mergeCell ref="DX60:EA60"/>
    <mergeCell ref="ED60:EG60"/>
    <mergeCell ref="EJ60:EM60"/>
    <mergeCell ref="EP60:ES60"/>
    <mergeCell ref="CH60:CK60"/>
    <mergeCell ref="CN60:CQ60"/>
    <mergeCell ref="CT60:CW60"/>
    <mergeCell ref="CZ60:DC60"/>
    <mergeCell ref="DF60:DI60"/>
    <mergeCell ref="DL60:DO60"/>
    <mergeCell ref="AS74:AV78"/>
    <mergeCell ref="AW74:AW82"/>
    <mergeCell ref="J73:Q73"/>
    <mergeCell ref="S73:AA73"/>
    <mergeCell ref="N78:Q78"/>
    <mergeCell ref="R78:S78"/>
    <mergeCell ref="T78:W78"/>
    <mergeCell ref="ED71:EG71"/>
    <mergeCell ref="EJ71:EM71"/>
    <mergeCell ref="N72:Q72"/>
    <mergeCell ref="T72:W72"/>
    <mergeCell ref="BB72:BE72"/>
    <mergeCell ref="BH72:BK72"/>
    <mergeCell ref="ED72:EG72"/>
    <mergeCell ref="EJ72:EM72"/>
    <mergeCell ref="R70:R73"/>
    <mergeCell ref="BF70:BF73"/>
    <mergeCell ref="EH70:EH73"/>
    <mergeCell ref="N71:Q71"/>
    <mergeCell ref="T71:W71"/>
    <mergeCell ref="BB71:BE71"/>
    <mergeCell ref="BH71:BK71"/>
    <mergeCell ref="DZ73:EG73"/>
    <mergeCell ref="EI73:EQ73"/>
    <mergeCell ref="ER74:ER88"/>
    <mergeCell ref="J75:AA75"/>
    <mergeCell ref="AX75:BO75"/>
    <mergeCell ref="DZ75:EQ75"/>
    <mergeCell ref="J76:AA76"/>
    <mergeCell ref="DU74:DX78"/>
    <mergeCell ref="BB74:BE74"/>
    <mergeCell ref="BF74:BG74"/>
    <mergeCell ref="BH74:BK74"/>
    <mergeCell ref="BP74:BP88"/>
    <mergeCell ref="AX76:BO76"/>
    <mergeCell ref="BH78:BK78"/>
    <mergeCell ref="AY83:BB83"/>
    <mergeCell ref="BD83:BD88"/>
    <mergeCell ref="ED78:EG78"/>
    <mergeCell ref="EH78:EI78"/>
    <mergeCell ref="EJ78:EM78"/>
    <mergeCell ref="Q79:T79"/>
    <mergeCell ref="BE79:BH79"/>
    <mergeCell ref="EG79:EJ79"/>
    <mergeCell ref="DZ76:EQ76"/>
    <mergeCell ref="J77:AA77"/>
    <mergeCell ref="AX77:BO77"/>
    <mergeCell ref="DZ77:EQ77"/>
    <mergeCell ref="BB78:BE78"/>
    <mergeCell ref="BF78:BG78"/>
    <mergeCell ref="DY74:DY82"/>
    <mergeCell ref="ED74:EG74"/>
    <mergeCell ref="EH74:EI74"/>
    <mergeCell ref="EJ74:EM74"/>
    <mergeCell ref="EA80:ED80"/>
    <mergeCell ref="E81:H81"/>
    <mergeCell ref="K81:N81"/>
    <mergeCell ref="AS81:AV81"/>
    <mergeCell ref="AY81:BB81"/>
    <mergeCell ref="DU81:DX81"/>
    <mergeCell ref="EA81:ED81"/>
    <mergeCell ref="E80:H80"/>
    <mergeCell ref="K80:N80"/>
    <mergeCell ref="AS80:AV80"/>
    <mergeCell ref="AY80:BB80"/>
    <mergeCell ref="DE74:DH74"/>
    <mergeCell ref="E74:H78"/>
    <mergeCell ref="I74:I82"/>
    <mergeCell ref="N74:Q74"/>
    <mergeCell ref="R74:S74"/>
    <mergeCell ref="T74:W74"/>
    <mergeCell ref="AB74:AB88"/>
    <mergeCell ref="EF83:EF88"/>
    <mergeCell ref="DU87:DX87"/>
    <mergeCell ref="DY87:DZ87"/>
    <mergeCell ref="EA87:ED87"/>
    <mergeCell ref="CS83:CV83"/>
    <mergeCell ref="DT82:DX82"/>
    <mergeCell ref="DZ82:EE82"/>
    <mergeCell ref="C83:C88"/>
    <mergeCell ref="E83:H83"/>
    <mergeCell ref="I83:J83"/>
    <mergeCell ref="K83:N83"/>
    <mergeCell ref="P83:P88"/>
    <mergeCell ref="AQ83:AQ88"/>
    <mergeCell ref="AS83:AV83"/>
    <mergeCell ref="AW83:AX83"/>
    <mergeCell ref="D82:H82"/>
    <mergeCell ref="J82:O82"/>
    <mergeCell ref="AR82:AV82"/>
    <mergeCell ref="AX82:BC82"/>
    <mergeCell ref="D84:O84"/>
    <mergeCell ref="AR84:BC84"/>
    <mergeCell ref="DT84:EE84"/>
    <mergeCell ref="D85:O85"/>
    <mergeCell ref="AR85:BC85"/>
    <mergeCell ref="DS83:DS88"/>
    <mergeCell ref="DU83:DX83"/>
    <mergeCell ref="DY83:DZ83"/>
    <mergeCell ref="EA83:ED83"/>
    <mergeCell ref="AV88:AY88"/>
    <mergeCell ref="DX88:EA88"/>
    <mergeCell ref="B89:E89"/>
    <mergeCell ref="H89:K89"/>
    <mergeCell ref="N89:Q89"/>
    <mergeCell ref="T89:W89"/>
    <mergeCell ref="Z89:AC89"/>
    <mergeCell ref="AF89:AI89"/>
    <mergeCell ref="D86:O86"/>
    <mergeCell ref="AR86:BC86"/>
    <mergeCell ref="DT86:EE86"/>
    <mergeCell ref="E87:H87"/>
    <mergeCell ref="I87:J87"/>
    <mergeCell ref="K87:N87"/>
    <mergeCell ref="AS87:AV87"/>
    <mergeCell ref="AW87:AX87"/>
    <mergeCell ref="AY87:BB87"/>
    <mergeCell ref="EP89:ES89"/>
    <mergeCell ref="B90:ES91"/>
    <mergeCell ref="A92:ET92"/>
    <mergeCell ref="DM35:DP39"/>
    <mergeCell ref="DQ35:DQ43"/>
    <mergeCell ref="DR37:EM37"/>
    <mergeCell ref="DR38:EM38"/>
    <mergeCell ref="DR39:EM39"/>
    <mergeCell ref="DM41:DP41"/>
    <mergeCell ref="DS41:DV41"/>
    <mergeCell ref="DR89:DU89"/>
    <mergeCell ref="DX89:EA89"/>
    <mergeCell ref="ED89:EG89"/>
    <mergeCell ref="EJ89:EM89"/>
    <mergeCell ref="CD89:CG89"/>
    <mergeCell ref="CP89:CS89"/>
    <mergeCell ref="DB89:DE89"/>
    <mergeCell ref="AJ89:AM89"/>
    <mergeCell ref="AP89:AS89"/>
    <mergeCell ref="AV89:AY89"/>
    <mergeCell ref="BB89:BE89"/>
    <mergeCell ref="BH89:BK89"/>
    <mergeCell ref="BN89:BQ89"/>
    <mergeCell ref="H88:K88"/>
    <mergeCell ref="EM54:EP54"/>
    <mergeCell ref="DO56:DR56"/>
    <mergeCell ref="EM56:EP56"/>
    <mergeCell ref="DM42:DP42"/>
    <mergeCell ref="DS42:DV42"/>
    <mergeCell ref="DN43:DP43"/>
    <mergeCell ref="DR43:DV43"/>
    <mergeCell ref="DM44:DM58"/>
    <mergeCell ref="DN44:DV44"/>
    <mergeCell ref="DN45:DP45"/>
    <mergeCell ref="DQ45:DR45"/>
    <mergeCell ref="DS45:DV45"/>
    <mergeCell ref="DN46:DV46"/>
    <mergeCell ref="DX57:DY57"/>
    <mergeCell ref="EF57:EG57"/>
    <mergeCell ref="EH57:EI57"/>
    <mergeCell ref="EJ57:EK57"/>
    <mergeCell ref="DT57:DU57"/>
    <mergeCell ref="DV57:DW57"/>
    <mergeCell ref="EL53:EL58"/>
    <mergeCell ref="DX53:DY53"/>
    <mergeCell ref="EF53:EG53"/>
    <mergeCell ref="EH53:EI53"/>
    <mergeCell ref="EJ53:EK53"/>
    <mergeCell ref="DL61:DO61"/>
    <mergeCell ref="BI18:CR18"/>
    <mergeCell ref="BI16:CR16"/>
    <mergeCell ref="BJ61:BM61"/>
    <mergeCell ref="BP61:BS61"/>
    <mergeCell ref="CA83:CD83"/>
    <mergeCell ref="CF84:CQ84"/>
    <mergeCell ref="CF86:CQ86"/>
    <mergeCell ref="CL75:DC75"/>
    <mergeCell ref="CL77:DC77"/>
    <mergeCell ref="CG74:CJ74"/>
    <mergeCell ref="DN48:DV48"/>
    <mergeCell ref="DP49:DS49"/>
    <mergeCell ref="DO54:DR54"/>
    <mergeCell ref="DU80:DX80"/>
    <mergeCell ref="BJ60:BM60"/>
    <mergeCell ref="BP60:BS60"/>
    <mergeCell ref="BV60:BY60"/>
    <mergeCell ref="CB60:CE60"/>
    <mergeCell ref="CZ57:DA57"/>
    <mergeCell ref="CQ54:CT54"/>
    <mergeCell ref="CV54:DA54"/>
    <mergeCell ref="DC54:DF54"/>
    <mergeCell ref="DT85:EE85"/>
  </mergeCells>
  <phoneticPr fontId="2"/>
  <conditionalFormatting sqref="L3:BD6 BQ3:DI6">
    <cfRule type="expression" dxfId="157" priority="33" stopIfTrue="1">
      <formula>#REF!=""</formula>
    </cfRule>
  </conditionalFormatting>
  <conditionalFormatting sqref="R26:R31">
    <cfRule type="expression" dxfId="156" priority="31" stopIfTrue="1">
      <formula>$N$33=$T$33</formula>
    </cfRule>
    <cfRule type="expression" dxfId="155" priority="32" stopIfTrue="1">
      <formula>$N$33&lt;$T$33</formula>
    </cfRule>
  </conditionalFormatting>
  <conditionalFormatting sqref="CR26:CR31">
    <cfRule type="expression" dxfId="154" priority="29" stopIfTrue="1">
      <formula>$CN$33=$CT$33</formula>
    </cfRule>
    <cfRule type="expression" dxfId="153" priority="30" stopIfTrue="1">
      <formula>$CN$33&lt;$CT$33</formula>
    </cfRule>
  </conditionalFormatting>
  <conditionalFormatting sqref="BI26:BI31">
    <cfRule type="expression" dxfId="152" priority="27" stopIfTrue="1">
      <formula>$BJ$33=$BD$33</formula>
    </cfRule>
    <cfRule type="expression" dxfId="151" priority="28" stopIfTrue="1">
      <formula>$BJ$33&lt;$BD$33</formula>
    </cfRule>
  </conditionalFormatting>
  <conditionalFormatting sqref="EC26:EC31">
    <cfRule type="expression" dxfId="150" priority="25" stopIfTrue="1">
      <formula>$ED$33=$DX$33</formula>
    </cfRule>
    <cfRule type="expression" dxfId="149" priority="26" stopIfTrue="1">
      <formula>$ED$33&lt;$DX$33</formula>
    </cfRule>
  </conditionalFormatting>
  <conditionalFormatting sqref="S25:AL25">
    <cfRule type="expression" dxfId="148" priority="24" stopIfTrue="1">
      <formula>$AI$24&lt;=$AO$24</formula>
    </cfRule>
  </conditionalFormatting>
  <conditionalFormatting sqref="DO25:EB25">
    <cfRule type="expression" dxfId="147" priority="23" stopIfTrue="1">
      <formula>$DO$24&lt;=$DI$24</formula>
    </cfRule>
  </conditionalFormatting>
  <conditionalFormatting sqref="AN25:BH25">
    <cfRule type="expression" dxfId="146" priority="22" stopIfTrue="1">
      <formula>$AO$24&lt;=$AI$24</formula>
    </cfRule>
  </conditionalFormatting>
  <conditionalFormatting sqref="CS25:DJ25">
    <cfRule type="expression" dxfId="145" priority="21" stopIfTrue="1">
      <formula>$DI$24&lt;=$DO$24</formula>
    </cfRule>
  </conditionalFormatting>
  <conditionalFormatting sqref="AM15:AM25">
    <cfRule type="expression" dxfId="144" priority="19" stopIfTrue="1">
      <formula>$AI$24=$AO$24</formula>
    </cfRule>
    <cfRule type="expression" dxfId="143" priority="20" stopIfTrue="1">
      <formula>$AI$24&lt;$AO$24</formula>
    </cfRule>
  </conditionalFormatting>
  <conditionalFormatting sqref="AN14:BY14">
    <cfRule type="expression" dxfId="142" priority="16" stopIfTrue="1">
      <formula>$BV$13&lt;=$CB$13</formula>
    </cfRule>
  </conditionalFormatting>
  <conditionalFormatting sqref="BZ11:BZ14">
    <cfRule type="expression" dxfId="141" priority="13" stopIfTrue="1">
      <formula>$BV$13=$CB$13</formula>
    </cfRule>
    <cfRule type="expression" dxfId="140" priority="14" stopIfTrue="1">
      <formula>$BV$13&lt;$CB$13</formula>
    </cfRule>
  </conditionalFormatting>
  <conditionalFormatting sqref="DW15:DW20">
    <cfRule type="expression" dxfId="139" priority="11" stopIfTrue="1">
      <formula>$ET$1&lt;&gt;3</formula>
    </cfRule>
    <cfRule type="expression" dxfId="138" priority="12" stopIfTrue="1">
      <formula>$DZ$13&lt;=$EF$13</formula>
    </cfRule>
  </conditionalFormatting>
  <conditionalFormatting sqref="DX14:EC14">
    <cfRule type="expression" dxfId="137" priority="9" stopIfTrue="1">
      <formula>$ET$1&lt;&gt;3</formula>
    </cfRule>
    <cfRule type="expression" dxfId="136" priority="10" stopIfTrue="1">
      <formula>$DZ$13&lt;=$EF$13</formula>
    </cfRule>
  </conditionalFormatting>
  <conditionalFormatting sqref="EE14:EK14">
    <cfRule type="expression" dxfId="135" priority="7" stopIfTrue="1">
      <formula>$ET$1&lt;&gt;3</formula>
    </cfRule>
    <cfRule type="expression" dxfId="134" priority="8" stopIfTrue="1">
      <formula>$EF$13&lt;=$DZ$13</formula>
    </cfRule>
  </conditionalFormatting>
  <conditionalFormatting sqref="EL15:EL20">
    <cfRule type="expression" dxfId="133" priority="5" stopIfTrue="1">
      <formula>$ET$1&lt;&gt;3</formula>
    </cfRule>
    <cfRule type="expression" dxfId="132" priority="6" stopIfTrue="1">
      <formula>$EF$13&lt;=$DZ$13</formula>
    </cfRule>
  </conditionalFormatting>
  <conditionalFormatting sqref="ED12:ED14">
    <cfRule type="expression" dxfId="131" priority="2" stopIfTrue="1">
      <formula>$ET$1&lt;&gt;3</formula>
    </cfRule>
    <cfRule type="expression" dxfId="130" priority="3" stopIfTrue="1">
      <formula>$DZ$13=$EF$13</formula>
    </cfRule>
    <cfRule type="expression" dxfId="129" priority="4" stopIfTrue="1">
      <formula>$DZ$13&lt;$EF$13</formula>
    </cfRule>
  </conditionalFormatting>
  <conditionalFormatting sqref="DS21:EP21 DS9:EF9 ED15:EE15 DY16">
    <cfRule type="expression" dxfId="128" priority="1" stopIfTrue="1">
      <formula>$ET$1&lt;&gt;3</formula>
    </cfRule>
  </conditionalFormatting>
  <dataValidations count="3">
    <dataValidation type="list" allowBlank="1" showInputMessage="1" showErrorMessage="1" sqref="J54:O55 BO46:BW47 V54:AA55 AH54:AM55 AZ54:BE55 BL54:BQ55 CJ54:CO55 CV54:DA55 AT46:BB47 CY46:DG47 D46:L47 Y46:AJ47 CD46:CL47 EI46:EQ47 DT54:DY55 EF54:EK55 DN46:DV47" xr:uid="{00000000-0002-0000-0400-000000000000}">
      <formula1>$EV$46:$EV$50</formula1>
    </dataValidation>
    <dataValidation type="list" allowBlank="1" showInputMessage="1" showErrorMessage="1" sqref="J56:O56 CJ56:CO56 BL56:BQ56 CY48:DG48 CD48:CL48 BO48:BW48 AT48:BB48 Y48:AJ48 D48:L48 AZ56:BE56 AH56:AM56 V56:AA56 CV56:DA56 EF56:EK56 EI48:EQ48 DN48:DV48 DT56:DY56" xr:uid="{00000000-0002-0000-0400-000001000000}">
      <formula1>$EV$15:$EV$31</formula1>
    </dataValidation>
    <dataValidation type="list" allowBlank="1" showInputMessage="1" showErrorMessage="1" errorTitle="３を入力！" error="「３」以外は入力できません。" promptTitle="第3代表決定戦" prompt="シードなどの関係で第3代表を決めるときはこのセルに「３」と入力して下さい。" sqref="ET1" xr:uid="{00000000-0002-0000-0400-000002000000}">
      <formula1>"3"</formula1>
    </dataValidation>
  </dataValidations>
  <printOptions horizontalCentered="1" verticalCentered="1"/>
  <pageMargins left="0.19685039370078741" right="0.19685039370078741" top="0" bottom="0" header="0.51181102362204722" footer="0.51181102362204722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DR67"/>
  <sheetViews>
    <sheetView showGridLines="0" topLeftCell="C1" zoomScaleNormal="100" workbookViewId="0">
      <selection activeCell="AQ16" sqref="AQ16"/>
    </sheetView>
  </sheetViews>
  <sheetFormatPr defaultColWidth="9" defaultRowHeight="13.5"/>
  <cols>
    <col min="1" max="1" width="9" style="69" hidden="1" customWidth="1"/>
    <col min="2" max="2" width="3.375" style="347" hidden="1" customWidth="1"/>
    <col min="3" max="3" width="4" style="347" bestFit="1" customWidth="1"/>
    <col min="4" max="5" width="0.625" style="69" customWidth="1"/>
    <col min="6" max="6" width="2.5" style="141" customWidth="1"/>
    <col min="7" max="7" width="2.5" style="139" customWidth="1"/>
    <col min="8" max="8" width="2.5" style="346" customWidth="1"/>
    <col min="9" max="12" width="0.625" style="69" customWidth="1"/>
    <col min="13" max="13" width="2.5" style="141" customWidth="1"/>
    <col min="14" max="14" width="2.5" style="139" customWidth="1"/>
    <col min="15" max="15" width="2.5" style="346" customWidth="1"/>
    <col min="16" max="19" width="0.625" style="69" customWidth="1"/>
    <col min="20" max="20" width="2.5" style="141" customWidth="1"/>
    <col min="21" max="21" width="2.5" style="139" customWidth="1"/>
    <col min="22" max="22" width="2.5" style="346" customWidth="1"/>
    <col min="23" max="24" width="0.625" style="69" customWidth="1"/>
    <col min="25" max="26" width="0.625" style="347" hidden="1" customWidth="1"/>
    <col min="27" max="27" width="2.375" style="347" hidden="1" customWidth="1"/>
    <col min="28" max="28" width="2.375" style="338" hidden="1" customWidth="1"/>
    <col min="29" max="29" width="2.375" style="347" hidden="1" customWidth="1"/>
    <col min="30" max="31" width="0.625" style="347" hidden="1" customWidth="1"/>
    <col min="32" max="35" width="5" style="347" customWidth="1"/>
    <col min="36" max="36" width="6.375" style="347" hidden="1" customWidth="1"/>
    <col min="37" max="37" width="1.875" style="347" customWidth="1"/>
    <col min="38" max="38" width="4.375" style="347" hidden="1" customWidth="1"/>
    <col min="39" max="39" width="4" style="347" customWidth="1"/>
    <col min="40" max="41" width="0.625" style="69" customWidth="1"/>
    <col min="42" max="42" width="2.5" style="141" customWidth="1"/>
    <col min="43" max="43" width="2.5" style="139" customWidth="1"/>
    <col min="44" max="44" width="2.5" style="346" customWidth="1"/>
    <col min="45" max="48" width="0.625" style="69" customWidth="1"/>
    <col min="49" max="49" width="2.5" style="141" customWidth="1"/>
    <col min="50" max="50" width="2.5" style="139" customWidth="1"/>
    <col min="51" max="51" width="2.5" style="346" customWidth="1"/>
    <col min="52" max="55" width="0.625" style="69" customWidth="1"/>
    <col min="56" max="56" width="2.5" style="141" customWidth="1"/>
    <col min="57" max="57" width="2.5" style="139" customWidth="1"/>
    <col min="58" max="58" width="2.5" style="346" customWidth="1"/>
    <col min="59" max="62" width="0.625" style="69" customWidth="1"/>
    <col min="63" max="63" width="2.5" style="141" customWidth="1"/>
    <col min="64" max="65" width="1.25" style="139" customWidth="1"/>
    <col min="66" max="66" width="2.5" style="346" customWidth="1"/>
    <col min="67" max="68" width="0.625" style="69" customWidth="1"/>
    <col min="69" max="72" width="5" style="347" customWidth="1"/>
    <col min="73" max="73" width="9" style="347" hidden="1" customWidth="1"/>
    <col min="74" max="74" width="9" style="347"/>
    <col min="75" max="122" width="2.375" style="347" customWidth="1"/>
    <col min="123" max="16384" width="9" style="347"/>
  </cols>
  <sheetData>
    <row r="1" spans="1:73" ht="24">
      <c r="C1" s="632" t="str">
        <f ca="1">"令和"&amp;IF(YEAR(NOW())=2019,"元",YEAR(NOW())-2018)&amp;"年度 第"&amp;YEAR(NOW())-1999&amp;"回 加賀地区中学校サッカー大会 《 南加賀ブロック 》"</f>
        <v>令和3年度 第22回 加賀地区中学校サッカー大会 《 南加賀ブロック 》</v>
      </c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  <c r="AU1" s="632"/>
      <c r="AV1" s="632"/>
      <c r="AW1" s="632"/>
      <c r="AX1" s="632"/>
      <c r="AY1" s="632"/>
      <c r="AZ1" s="632"/>
      <c r="BA1" s="632"/>
      <c r="BB1" s="632"/>
      <c r="BC1" s="632"/>
      <c r="BD1" s="632"/>
      <c r="BE1" s="632"/>
      <c r="BF1" s="632"/>
      <c r="BG1" s="632"/>
      <c r="BH1" s="632"/>
      <c r="BI1" s="632"/>
      <c r="BJ1" s="632"/>
      <c r="BK1" s="632"/>
      <c r="BL1" s="632"/>
      <c r="BM1" s="632"/>
      <c r="BN1" s="632"/>
      <c r="BO1" s="632"/>
      <c r="BP1" s="632"/>
      <c r="BQ1" s="632"/>
      <c r="BR1" s="632"/>
      <c r="BS1" s="632"/>
      <c r="BT1" s="632"/>
    </row>
    <row r="2" spans="1:73">
      <c r="A2" s="69" t="str">
        <f>IF(CE51=CI51,"",IF(CE51&gt;CI51,BY53,CO53))</f>
        <v/>
      </c>
    </row>
    <row r="3" spans="1:73" ht="25.5" customHeight="1">
      <c r="A3" s="69" t="str">
        <f>IF(CE51=CI51,"",IF(CE51&lt;CI51,BY53,CO53))</f>
        <v/>
      </c>
      <c r="F3" s="385" t="s">
        <v>140</v>
      </c>
      <c r="G3" s="385"/>
      <c r="H3" s="385"/>
      <c r="I3" s="633" t="str">
        <f>IF(A2="","",IF(VLOOKUP(A2,予選学校名!$I$3:$L$32,3,FALSE)="",IF(VLOOKUP(A2,予選学校名!$I$3:$L$32,4,FALSE)="","",VLOOKUP(A2,予選学校名!$I$3:$L$32,4,FALSE)),VLOOKUP(A2,予選学校名!$I$3:$L$32,3,FALSE)&amp;"立")&amp;A2&amp;"中学校")</f>
        <v/>
      </c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5" t="str">
        <f>IF(A2="","","("&amp;VLOOKUP(A2,予選学校名!$I$3:$L$32,2,FALSE)&amp;")")</f>
        <v/>
      </c>
      <c r="AI3" s="635"/>
      <c r="AK3" s="430" t="s">
        <v>52</v>
      </c>
      <c r="AL3" s="430"/>
      <c r="AM3" s="430"/>
      <c r="AN3" s="365"/>
      <c r="AO3" s="365"/>
      <c r="AP3" s="633" t="str">
        <f>IF(A6="","",IF(VLOOKUP(A6,予選学校名!$I$3:$L$32,3,FALSE)="",IF(VLOOKUP(A6,予選学校名!$I$3:$L$32,4,FALSE)="","",VLOOKUP(A6,予選学校名!$I$3:$L$32,4,FALSE)),VLOOKUP(A6,予選学校名!$I$3:$L$32,3,FALSE)&amp;"立")&amp;A6&amp;"中学校")</f>
        <v/>
      </c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33"/>
      <c r="BH3" s="633"/>
      <c r="BI3" s="633"/>
      <c r="BJ3" s="633"/>
      <c r="BK3" s="636" t="str">
        <f>IF(A6="","",IF(VLOOKUP(A6,予選学校名!$I$3:$L$32,3,FALSE)="",IF(VLOOKUP(A6,予選学校名!$I$3:$L$32,4,FALSE)="","",VLOOKUP(A6,予選学校名!$I$3:$L$32,4,FALSE)),"("&amp;VLOOKUP(A6,予選学校名!$I$3:$L$32,2,FALSE)&amp;")"))</f>
        <v/>
      </c>
      <c r="BL3" s="636"/>
      <c r="BM3" s="636"/>
      <c r="BN3" s="636"/>
      <c r="BO3" s="636"/>
      <c r="BP3" s="636"/>
    </row>
    <row r="4" spans="1:73" ht="25.5" customHeight="1">
      <c r="A4" s="69" t="str">
        <f>IF(CE51=CI51,"",IF(BY53=A2,A55,A56))</f>
        <v/>
      </c>
      <c r="F4" s="385" t="s">
        <v>142</v>
      </c>
      <c r="G4" s="385"/>
      <c r="H4" s="385"/>
      <c r="I4" s="629" t="str">
        <f>IF(A3="","",IF(VLOOKUP(A3,予選学校名!$I$3:$L$32,3,FALSE)="",IF(VLOOKUP(A3,予選学校名!$I$3:$L$32,4,FALSE)="","",VLOOKUP(A3,予選学校名!$I$3:$L$32,4,FALSE)),VLOOKUP(A3,予選学校名!$I$3:$L$32,3,FALSE)&amp;"立")&amp;A3&amp;"中学校")</f>
        <v/>
      </c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  <c r="AH4" s="631" t="str">
        <f>IF(A3="","",IF(VLOOKUP(A3,予選学校名!$I$3:$L$32,3,FALSE)="",IF(VLOOKUP(A3,予選学校名!$I$3:$L$32,4,FALSE)="","",VLOOKUP(A3,予選学校名!$I$3:$L$32,4,FALSE)),"("&amp;VLOOKUP(A3,予選学校名!$I$3:$L$32,2,FALSE)&amp;")"))</f>
        <v/>
      </c>
      <c r="AI4" s="631"/>
    </row>
    <row r="5" spans="1:73" ht="25.5" customHeight="1">
      <c r="A5" s="69" t="str">
        <f>IF(CE51=CI51,"",IF(BY53=A2,A56,A55))</f>
        <v/>
      </c>
      <c r="F5" s="385" t="s">
        <v>143</v>
      </c>
      <c r="G5" s="385"/>
      <c r="H5" s="385"/>
      <c r="I5" s="629" t="str">
        <f>IF(A4="","",IF(VLOOKUP(A4,予選学校名!$I$3:$L$32,3,FALSE)="",IF(VLOOKUP(A4,予選学校名!$I$3:$L$32,4,FALSE)="","",VLOOKUP(A4,予選学校名!$I$3:$L$32,4,FALSE)),VLOOKUP(A4,予選学校名!$I$3:$L$32,3,FALSE)&amp;"立")&amp;A4&amp;"中学校")</f>
        <v/>
      </c>
      <c r="J5" s="630"/>
      <c r="K5" s="630"/>
      <c r="L5" s="630"/>
      <c r="M5" s="630"/>
      <c r="N5" s="630"/>
      <c r="O5" s="630"/>
      <c r="P5" s="630"/>
      <c r="Q5" s="630"/>
      <c r="R5" s="630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1" t="str">
        <f>IF(A4="","",IF(VLOOKUP(A4,予選学校名!$I$3:$L$32,3,FALSE)="",IF(VLOOKUP(A4,予選学校名!$I$3:$L$32,4,FALSE)="","",VLOOKUP(A4,予選学校名!$I$3:$L$32,4,FALSE)),"("&amp;VLOOKUP(A4,予選学校名!$I$3:$L$32,2,FALSE)&amp;")"))</f>
        <v/>
      </c>
      <c r="AI5" s="631"/>
    </row>
    <row r="6" spans="1:73" ht="25.5" customHeight="1">
      <c r="A6" s="69" t="str">
        <f>IF(DC51=DG51,"",IF(DC51&gt;DG51,CW53,DM53))</f>
        <v/>
      </c>
      <c r="I6" s="629" t="str">
        <f>IF(A5="","",IF(VLOOKUP(A5,予選学校名!$I$3:$L$32,3,FALSE)="",IF(VLOOKUP(A5,予選学校名!$I$3:$L$32,4,FALSE)="","",VLOOKUP(A5,予選学校名!$I$3:$L$32,4,FALSE)),VLOOKUP(A5,予選学校名!$I$3:$L$32,3,FALSE)&amp;"立")&amp;A5&amp;"中学校")</f>
        <v/>
      </c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AF6" s="630"/>
      <c r="AG6" s="630"/>
      <c r="AH6" s="631" t="str">
        <f>IF(A5="","",IF(VLOOKUP(A5,予選学校名!$I$3:$L$32,3,FALSE)="",IF(VLOOKUP(A5,予選学校名!$I$3:$L$32,4,FALSE)="","",VLOOKUP(A5,予選学校名!$I$3:$L$32,4,FALSE)),"("&amp;VLOOKUP(A5,予選学校名!$I$3:$L$32,2,FALSE)&amp;")"))</f>
        <v/>
      </c>
      <c r="AI6" s="631"/>
    </row>
    <row r="8" spans="1:73" s="352" customFormat="1" ht="17.25">
      <c r="A8" s="351"/>
      <c r="C8" s="637" t="s">
        <v>144</v>
      </c>
      <c r="D8" s="637"/>
      <c r="E8" s="637"/>
      <c r="F8" s="637"/>
      <c r="G8" s="637"/>
      <c r="H8" s="637"/>
      <c r="I8" s="637"/>
      <c r="J8" s="637"/>
      <c r="K8" s="351"/>
      <c r="L8" s="351"/>
      <c r="M8" s="342"/>
      <c r="N8" s="140"/>
      <c r="O8" s="353"/>
      <c r="P8" s="351"/>
      <c r="Q8" s="351"/>
      <c r="R8" s="351"/>
      <c r="S8" s="351"/>
      <c r="T8" s="342"/>
      <c r="U8" s="140"/>
      <c r="V8" s="353"/>
      <c r="W8" s="351"/>
      <c r="X8" s="351"/>
      <c r="AB8" s="133"/>
      <c r="AM8" s="637" t="s">
        <v>187</v>
      </c>
      <c r="AN8" s="637"/>
      <c r="AO8" s="637"/>
      <c r="AP8" s="637"/>
      <c r="AQ8" s="637"/>
      <c r="AR8" s="637"/>
      <c r="AS8" s="637"/>
      <c r="AT8" s="637"/>
      <c r="AU8" s="351"/>
      <c r="AV8" s="351"/>
      <c r="AW8" s="342"/>
      <c r="AX8" s="140"/>
      <c r="AY8" s="353"/>
      <c r="AZ8" s="351"/>
      <c r="BA8" s="351"/>
      <c r="BB8" s="351"/>
      <c r="BC8" s="351"/>
      <c r="BD8" s="342"/>
      <c r="BE8" s="140"/>
      <c r="BF8" s="353"/>
      <c r="BG8" s="351"/>
      <c r="BH8" s="351"/>
      <c r="BI8" s="351"/>
      <c r="BJ8" s="351"/>
      <c r="BK8" s="342"/>
      <c r="BL8" s="140"/>
      <c r="BM8" s="140"/>
      <c r="BN8" s="353"/>
      <c r="BO8" s="351"/>
      <c r="BP8" s="351"/>
    </row>
    <row r="9" spans="1:73" ht="27">
      <c r="C9" s="354"/>
      <c r="D9" s="638" t="str">
        <f>C10</f>
        <v/>
      </c>
      <c r="E9" s="638"/>
      <c r="F9" s="638"/>
      <c r="G9" s="638"/>
      <c r="H9" s="638"/>
      <c r="I9" s="638"/>
      <c r="J9" s="638"/>
      <c r="K9" s="638" t="str">
        <f>C14</f>
        <v/>
      </c>
      <c r="L9" s="638"/>
      <c r="M9" s="638"/>
      <c r="N9" s="638"/>
      <c r="O9" s="638"/>
      <c r="P9" s="638"/>
      <c r="Q9" s="638"/>
      <c r="R9" s="638" t="str">
        <f>C18</f>
        <v/>
      </c>
      <c r="S9" s="638"/>
      <c r="T9" s="638"/>
      <c r="U9" s="638"/>
      <c r="V9" s="638"/>
      <c r="W9" s="638"/>
      <c r="X9" s="638"/>
      <c r="Y9" s="403">
        <f>J18</f>
        <v>0</v>
      </c>
      <c r="Z9" s="403"/>
      <c r="AA9" s="403"/>
      <c r="AB9" s="403"/>
      <c r="AC9" s="403"/>
      <c r="AD9" s="403"/>
      <c r="AE9" s="403"/>
      <c r="AF9" s="355" t="s">
        <v>150</v>
      </c>
      <c r="AG9" s="356" t="s">
        <v>188</v>
      </c>
      <c r="AH9" s="355" t="s">
        <v>152</v>
      </c>
      <c r="AI9" s="355" t="s">
        <v>0</v>
      </c>
      <c r="AJ9" s="345"/>
      <c r="AK9" s="345"/>
      <c r="AM9" s="354"/>
      <c r="AN9" s="638" t="str">
        <f>AM10</f>
        <v/>
      </c>
      <c r="AO9" s="638"/>
      <c r="AP9" s="638"/>
      <c r="AQ9" s="638"/>
      <c r="AR9" s="638"/>
      <c r="AS9" s="638"/>
      <c r="AT9" s="638"/>
      <c r="AU9" s="638" t="str">
        <f>AM14</f>
        <v/>
      </c>
      <c r="AV9" s="638"/>
      <c r="AW9" s="638"/>
      <c r="AX9" s="638"/>
      <c r="AY9" s="638"/>
      <c r="AZ9" s="638"/>
      <c r="BA9" s="638"/>
      <c r="BB9" s="638" t="str">
        <f>AM18</f>
        <v/>
      </c>
      <c r="BC9" s="638"/>
      <c r="BD9" s="638"/>
      <c r="BE9" s="638"/>
      <c r="BF9" s="638"/>
      <c r="BG9" s="638"/>
      <c r="BH9" s="638"/>
      <c r="BI9" s="639" t="s">
        <v>150</v>
      </c>
      <c r="BJ9" s="640"/>
      <c r="BK9" s="640"/>
      <c r="BL9" s="641"/>
      <c r="BM9" s="642" t="s">
        <v>189</v>
      </c>
      <c r="BN9" s="640"/>
      <c r="BO9" s="640"/>
      <c r="BP9" s="641"/>
      <c r="BQ9" s="355" t="s">
        <v>152</v>
      </c>
      <c r="BR9" s="355" t="s">
        <v>0</v>
      </c>
      <c r="BS9" s="344"/>
    </row>
    <row r="10" spans="1:73">
      <c r="B10" s="347">
        <v>1</v>
      </c>
      <c r="C10" s="643" t="str">
        <f>IF(ISERROR(MATCH('南(13)'!B10,予選学校名!$H$3:$H$16,0)),"",INDEX(予選学校名!$H$3:$K$16,MATCH('南(13)'!B10,予選学校名!$H$3:$H$16,0),2))</f>
        <v/>
      </c>
      <c r="D10" s="390"/>
      <c r="E10" s="391"/>
      <c r="F10" s="391"/>
      <c r="G10" s="392"/>
      <c r="H10" s="392"/>
      <c r="I10" s="392"/>
      <c r="J10" s="393"/>
      <c r="K10" s="400" t="str">
        <f>IF(M11="","",SUM(M11,M12))</f>
        <v/>
      </c>
      <c r="L10" s="401"/>
      <c r="M10" s="401"/>
      <c r="N10" s="343" t="str">
        <f>IF(K10="","",IF(K10&gt;O10,"○",IF(K10&lt;O10,"●","△")))</f>
        <v/>
      </c>
      <c r="O10" s="401" t="str">
        <f>IF(O11="","",SUM(O11,O12))</f>
        <v/>
      </c>
      <c r="P10" s="401"/>
      <c r="Q10" s="402"/>
      <c r="R10" s="400" t="str">
        <f>IF(T11="","",SUM(T11,T12))</f>
        <v/>
      </c>
      <c r="S10" s="401"/>
      <c r="T10" s="401"/>
      <c r="U10" s="343" t="str">
        <f>IF(R10="","",IF(R10&gt;V10,"○",IF(R10&lt;V10,"●","△")))</f>
        <v/>
      </c>
      <c r="V10" s="401" t="str">
        <f>IF(V11="","",SUM(V11,V12))</f>
        <v/>
      </c>
      <c r="W10" s="401"/>
      <c r="X10" s="402"/>
      <c r="Y10" s="647"/>
      <c r="Z10" s="412"/>
      <c r="AA10" s="412"/>
      <c r="AB10" s="373"/>
      <c r="AC10" s="412"/>
      <c r="AD10" s="412"/>
      <c r="AE10" s="648"/>
      <c r="AF10" s="403" t="str">
        <f>IF(COUNT(D11:AE11)=0,"",COUNTIF(D10:AE10,"○")*3+COUNTIF(D10:AE10,"△"))</f>
        <v/>
      </c>
      <c r="AG10" s="403" t="str">
        <f>IF(AF10="","",SUM(H10:H21)/2-SUM(F10:F21))</f>
        <v/>
      </c>
      <c r="AH10" s="403" t="str">
        <f>IF(AF10="","",SUM(H10:H21)/2)</f>
        <v/>
      </c>
      <c r="AI10" s="403" t="str">
        <f>IF(OR(AF10="",MOD(COUNT(D10:AE10),2)=1),"",RANK(AJ10,$AJ$10:$AJ$25))</f>
        <v/>
      </c>
      <c r="AJ10" s="345" t="str">
        <f>IF(OR(AF10="",MOD(COUNT(D10:AE10),2)=1),"",AF10*10000+AG10*100+AH10)</f>
        <v/>
      </c>
      <c r="AK10" s="345"/>
      <c r="AL10" s="347">
        <v>7</v>
      </c>
      <c r="AM10" s="643" t="str">
        <f>IF(ISERROR(MATCH('南(13)'!AL10,予選学校名!$H$3:$H$16,0)),"",INDEX(予選学校名!$H$3:$K$16,MATCH('南(13)'!AL10,予選学校名!$H$3:$H$16,0),2))</f>
        <v/>
      </c>
      <c r="AN10" s="390"/>
      <c r="AO10" s="391"/>
      <c r="AP10" s="391"/>
      <c r="AQ10" s="392"/>
      <c r="AR10" s="392"/>
      <c r="AS10" s="392"/>
      <c r="AT10" s="393"/>
      <c r="AU10" s="400" t="str">
        <f>IF(AW11="","",SUM(AW11,AW12))</f>
        <v/>
      </c>
      <c r="AV10" s="401"/>
      <c r="AW10" s="401"/>
      <c r="AX10" s="343" t="str">
        <f>IF(AU10="","",IF(AU10&gt;AY10,"○",IF(AU10&lt;AY10,"●","△")))</f>
        <v/>
      </c>
      <c r="AY10" s="401" t="str">
        <f>IF(AY11="","",SUM(AY11,AY12))</f>
        <v/>
      </c>
      <c r="AZ10" s="401"/>
      <c r="BA10" s="402"/>
      <c r="BB10" s="400" t="str">
        <f>IF(BD11="","",SUM(BD11,BD12))</f>
        <v/>
      </c>
      <c r="BC10" s="401"/>
      <c r="BD10" s="401"/>
      <c r="BE10" s="343" t="str">
        <f>IF(BB10="","",IF(BB10&gt;BF10,"○",IF(BB10&lt;BF10,"●","△")))</f>
        <v/>
      </c>
      <c r="BF10" s="401" t="str">
        <f>IF(BF11="","",SUM(BF11,BF12))</f>
        <v/>
      </c>
      <c r="BG10" s="401"/>
      <c r="BH10" s="402"/>
      <c r="BI10" s="400" t="str">
        <f>IF(COUNT(AN11:BH11)=0,"",COUNTIF(AN10:BH10,"○")*3+COUNTIF(AN10:BH10,"△"))</f>
        <v/>
      </c>
      <c r="BJ10" s="401"/>
      <c r="BK10" s="401"/>
      <c r="BL10" s="402"/>
      <c r="BM10" s="401" t="str">
        <f>IF(BI10="","",SUM(AR10:AR21)/2-SUM(AP10:AP21))</f>
        <v/>
      </c>
      <c r="BN10" s="401"/>
      <c r="BO10" s="401"/>
      <c r="BP10" s="402"/>
      <c r="BQ10" s="403" t="str">
        <f>IF(BI10="","",SUM(AR10:AR21)/2)</f>
        <v/>
      </c>
      <c r="BR10" s="403" t="str">
        <f>IF(OR(BI10="",MOD(COUNT(AN10:BH10),2)=1),"",RANK(BU10,$BU$10:$BU$25))</f>
        <v/>
      </c>
      <c r="BS10" s="572"/>
      <c r="BT10" s="155" t="str">
        <f>IF(OR(BI10="",MOD(COUNT(AN10:BH10),2)=1),"",BI10*10000+BQ10*100+BR10)</f>
        <v/>
      </c>
      <c r="BU10" s="345" t="str">
        <f>IF(OR(BI10="",MOD(COUNT(AN10:BH10),2)=1),"",BI10*10000+BM10*100+BQ10)</f>
        <v/>
      </c>
    </row>
    <row r="11" spans="1:73">
      <c r="C11" s="643"/>
      <c r="D11" s="394"/>
      <c r="E11" s="395"/>
      <c r="F11" s="395"/>
      <c r="G11" s="395"/>
      <c r="H11" s="395"/>
      <c r="I11" s="395"/>
      <c r="J11" s="396"/>
      <c r="K11" s="332"/>
      <c r="L11" s="64"/>
      <c r="M11" s="172"/>
      <c r="N11" s="341" t="s">
        <v>54</v>
      </c>
      <c r="O11" s="173"/>
      <c r="P11" s="64"/>
      <c r="Q11" s="357"/>
      <c r="R11" s="332"/>
      <c r="S11" s="64"/>
      <c r="T11" s="172"/>
      <c r="U11" s="341" t="s">
        <v>54</v>
      </c>
      <c r="V11" s="173"/>
      <c r="W11" s="64"/>
      <c r="X11" s="357"/>
      <c r="Y11" s="374"/>
      <c r="Z11" s="362"/>
      <c r="AA11" s="362"/>
      <c r="AB11" s="345" t="s">
        <v>54</v>
      </c>
      <c r="AC11" s="362"/>
      <c r="AD11" s="362"/>
      <c r="AE11" s="375"/>
      <c r="AF11" s="403"/>
      <c r="AG11" s="403"/>
      <c r="AH11" s="403"/>
      <c r="AI11" s="403"/>
      <c r="AJ11" s="345"/>
      <c r="AK11" s="345"/>
      <c r="AM11" s="643"/>
      <c r="AN11" s="394"/>
      <c r="AO11" s="395"/>
      <c r="AP11" s="395"/>
      <c r="AQ11" s="395"/>
      <c r="AR11" s="395"/>
      <c r="AS11" s="395"/>
      <c r="AT11" s="396"/>
      <c r="AU11" s="332"/>
      <c r="AV11" s="64"/>
      <c r="AW11" s="172"/>
      <c r="AX11" s="341" t="s">
        <v>54</v>
      </c>
      <c r="AY11" s="173"/>
      <c r="AZ11" s="64"/>
      <c r="BA11" s="357"/>
      <c r="BB11" s="332"/>
      <c r="BC11" s="64"/>
      <c r="BD11" s="172"/>
      <c r="BE11" s="341" t="s">
        <v>54</v>
      </c>
      <c r="BF11" s="173"/>
      <c r="BG11" s="64"/>
      <c r="BH11" s="357"/>
      <c r="BI11" s="565"/>
      <c r="BJ11" s="414"/>
      <c r="BK11" s="414"/>
      <c r="BL11" s="566"/>
      <c r="BM11" s="414"/>
      <c r="BN11" s="414"/>
      <c r="BO11" s="414"/>
      <c r="BP11" s="566"/>
      <c r="BQ11" s="403"/>
      <c r="BR11" s="403"/>
      <c r="BS11" s="572"/>
      <c r="BT11" s="155"/>
      <c r="BU11" s="345"/>
    </row>
    <row r="12" spans="1:73">
      <c r="C12" s="643"/>
      <c r="D12" s="394"/>
      <c r="E12" s="395"/>
      <c r="F12" s="395"/>
      <c r="G12" s="395"/>
      <c r="H12" s="395"/>
      <c r="I12" s="395"/>
      <c r="J12" s="396"/>
      <c r="K12" s="332"/>
      <c r="L12" s="64"/>
      <c r="M12" s="172"/>
      <c r="N12" s="341" t="s">
        <v>54</v>
      </c>
      <c r="O12" s="173"/>
      <c r="P12" s="64"/>
      <c r="Q12" s="357"/>
      <c r="R12" s="332"/>
      <c r="S12" s="64"/>
      <c r="T12" s="172"/>
      <c r="U12" s="341" t="s">
        <v>54</v>
      </c>
      <c r="V12" s="173"/>
      <c r="W12" s="64"/>
      <c r="X12" s="357"/>
      <c r="Y12" s="374"/>
      <c r="Z12" s="362"/>
      <c r="AA12" s="362"/>
      <c r="AB12" s="345" t="s">
        <v>54</v>
      </c>
      <c r="AC12" s="362"/>
      <c r="AD12" s="362"/>
      <c r="AE12" s="375"/>
      <c r="AF12" s="403"/>
      <c r="AG12" s="403"/>
      <c r="AH12" s="403"/>
      <c r="AI12" s="403"/>
      <c r="AJ12" s="345"/>
      <c r="AK12" s="345"/>
      <c r="AM12" s="643"/>
      <c r="AN12" s="394"/>
      <c r="AO12" s="395"/>
      <c r="AP12" s="395"/>
      <c r="AQ12" s="395"/>
      <c r="AR12" s="395"/>
      <c r="AS12" s="395"/>
      <c r="AT12" s="396"/>
      <c r="AU12" s="332"/>
      <c r="AV12" s="64"/>
      <c r="AW12" s="172"/>
      <c r="AX12" s="341" t="s">
        <v>54</v>
      </c>
      <c r="AY12" s="173"/>
      <c r="AZ12" s="64"/>
      <c r="BA12" s="357"/>
      <c r="BB12" s="332"/>
      <c r="BC12" s="64"/>
      <c r="BD12" s="172"/>
      <c r="BE12" s="341" t="s">
        <v>54</v>
      </c>
      <c r="BF12" s="173"/>
      <c r="BG12" s="64"/>
      <c r="BH12" s="357"/>
      <c r="BI12" s="565"/>
      <c r="BJ12" s="414"/>
      <c r="BK12" s="414"/>
      <c r="BL12" s="566"/>
      <c r="BM12" s="414"/>
      <c r="BN12" s="414"/>
      <c r="BO12" s="414"/>
      <c r="BP12" s="566"/>
      <c r="BQ12" s="403"/>
      <c r="BR12" s="403"/>
      <c r="BS12" s="572"/>
      <c r="BT12" s="155"/>
      <c r="BU12" s="345"/>
    </row>
    <row r="13" spans="1:73" ht="3.75" customHeight="1">
      <c r="C13" s="643"/>
      <c r="D13" s="397"/>
      <c r="E13" s="398"/>
      <c r="F13" s="398"/>
      <c r="G13" s="398"/>
      <c r="H13" s="398"/>
      <c r="I13" s="398"/>
      <c r="J13" s="399"/>
      <c r="K13" s="334"/>
      <c r="L13" s="335"/>
      <c r="M13" s="358"/>
      <c r="N13" s="359"/>
      <c r="O13" s="360"/>
      <c r="P13" s="335"/>
      <c r="Q13" s="361"/>
      <c r="R13" s="334"/>
      <c r="S13" s="335"/>
      <c r="T13" s="358"/>
      <c r="U13" s="359"/>
      <c r="V13" s="360"/>
      <c r="W13" s="335"/>
      <c r="X13" s="361"/>
      <c r="Y13" s="376"/>
      <c r="Z13" s="377"/>
      <c r="AA13" s="377"/>
      <c r="AB13" s="378"/>
      <c r="AC13" s="377"/>
      <c r="AD13" s="377"/>
      <c r="AE13" s="379"/>
      <c r="AF13" s="403"/>
      <c r="AG13" s="403"/>
      <c r="AH13" s="403"/>
      <c r="AI13" s="403"/>
      <c r="AJ13" s="345"/>
      <c r="AK13" s="345"/>
      <c r="AM13" s="643"/>
      <c r="AN13" s="397"/>
      <c r="AO13" s="398"/>
      <c r="AP13" s="398"/>
      <c r="AQ13" s="398"/>
      <c r="AR13" s="398"/>
      <c r="AS13" s="398"/>
      <c r="AT13" s="399"/>
      <c r="AU13" s="334"/>
      <c r="AV13" s="335"/>
      <c r="AW13" s="358"/>
      <c r="AX13" s="359"/>
      <c r="AY13" s="360"/>
      <c r="AZ13" s="335"/>
      <c r="BA13" s="361"/>
      <c r="BB13" s="334"/>
      <c r="BC13" s="335"/>
      <c r="BD13" s="358"/>
      <c r="BE13" s="359"/>
      <c r="BF13" s="360"/>
      <c r="BG13" s="335"/>
      <c r="BH13" s="361"/>
      <c r="BI13" s="644"/>
      <c r="BJ13" s="645"/>
      <c r="BK13" s="645"/>
      <c r="BL13" s="646"/>
      <c r="BM13" s="645"/>
      <c r="BN13" s="645"/>
      <c r="BO13" s="645"/>
      <c r="BP13" s="646"/>
      <c r="BQ13" s="403"/>
      <c r="BR13" s="403"/>
      <c r="BS13" s="572"/>
      <c r="BT13" s="155"/>
      <c r="BU13" s="345" t="str">
        <f t="shared" ref="BU13:BU21" si="0">IF(OR(BI13="",MOD(COUNT(AN13:BH13),2)=1),"",BI13*10000+BM13*100+BQ13)</f>
        <v/>
      </c>
    </row>
    <row r="14" spans="1:73">
      <c r="B14" s="347">
        <v>2</v>
      </c>
      <c r="C14" s="643" t="str">
        <f>IF(ISERROR(MATCH('南(13)'!B14,予選学校名!$H$3:$H$16,0)),"",INDEX(予選学校名!$H$3:$K$16,MATCH('南(13)'!B14,予選学校名!$H$3:$H$16,0),2))</f>
        <v/>
      </c>
      <c r="D14" s="400" t="str">
        <f>IF(F15="","",SUM(F15,F16))</f>
        <v/>
      </c>
      <c r="E14" s="401"/>
      <c r="F14" s="401"/>
      <c r="G14" s="343" t="str">
        <f>IF(D14="","",IF(D14&gt;H14,"○",IF(D14&lt;H14,"●","△")))</f>
        <v/>
      </c>
      <c r="H14" s="401" t="str">
        <f>IF(H15="","",SUM(H15,H16))</f>
        <v/>
      </c>
      <c r="I14" s="401"/>
      <c r="J14" s="402"/>
      <c r="K14" s="390"/>
      <c r="L14" s="391"/>
      <c r="M14" s="391"/>
      <c r="N14" s="392"/>
      <c r="O14" s="392"/>
      <c r="P14" s="392"/>
      <c r="Q14" s="393"/>
      <c r="R14" s="400" t="str">
        <f>IF(T15="","",SUM(T15,T16))</f>
        <v/>
      </c>
      <c r="S14" s="401"/>
      <c r="T14" s="401"/>
      <c r="U14" s="343" t="str">
        <f>IF(R14="","",IF(R14&gt;V14,"○",IF(R14&lt;V14,"●","△")))</f>
        <v/>
      </c>
      <c r="V14" s="401" t="str">
        <f>IF(V15="","",SUM(V15,V16))</f>
        <v/>
      </c>
      <c r="W14" s="401"/>
      <c r="X14" s="402"/>
      <c r="Y14" s="647"/>
      <c r="Z14" s="412"/>
      <c r="AA14" s="412"/>
      <c r="AB14" s="373"/>
      <c r="AC14" s="412"/>
      <c r="AD14" s="412"/>
      <c r="AE14" s="648"/>
      <c r="AF14" s="403" t="str">
        <f>IF(COUNT(D15:AE15)=0,"",COUNTIF(D14:AE14,"○")*3+COUNTIF(D14:AE14,"△"))</f>
        <v/>
      </c>
      <c r="AG14" s="403" t="str">
        <f>IF(AF14="","",SUM(O10:O21)/2-SUM(M10:M21))</f>
        <v/>
      </c>
      <c r="AH14" s="403" t="str">
        <f>IF(AF14="","",SUM(O10:O21)/2)</f>
        <v/>
      </c>
      <c r="AI14" s="403" t="str">
        <f>IF(OR(AF14="",MOD(COUNT(D14:AE14),2)=1),"",RANK(AJ14,$AJ$10:$AJ$25))</f>
        <v/>
      </c>
      <c r="AJ14" s="345" t="str">
        <f>IF(OR(AF14="",MOD(COUNT(D14:AE14),2)=1),"",AF14*10000+AG14*100+AH14)</f>
        <v/>
      </c>
      <c r="AK14" s="345"/>
      <c r="AL14" s="347">
        <v>8</v>
      </c>
      <c r="AM14" s="643" t="str">
        <f>IF(ISERROR(MATCH('南(13)'!AL14,予選学校名!$H$3:$H$16,0)),"",INDEX(予選学校名!$H$3:$K$16,MATCH('南(13)'!AL14,予選学校名!$H$3:$H$16,0),2))</f>
        <v/>
      </c>
      <c r="AN14" s="400" t="str">
        <f>IF(AP15="","",SUM(AP15,AP16))</f>
        <v/>
      </c>
      <c r="AO14" s="401"/>
      <c r="AP14" s="401"/>
      <c r="AQ14" s="343" t="str">
        <f>IF(AN14="","",IF(AN14&gt;AR14,"○",IF(AN14&lt;AR14,"●","△")))</f>
        <v/>
      </c>
      <c r="AR14" s="401" t="str">
        <f>IF(AR15="","",SUM(AR15,AR16))</f>
        <v/>
      </c>
      <c r="AS14" s="401"/>
      <c r="AT14" s="402"/>
      <c r="AU14" s="390"/>
      <c r="AV14" s="391"/>
      <c r="AW14" s="391"/>
      <c r="AX14" s="392"/>
      <c r="AY14" s="392"/>
      <c r="AZ14" s="392"/>
      <c r="BA14" s="393"/>
      <c r="BB14" s="400" t="str">
        <f>IF(BD15="","",SUM(BD15,BD16))</f>
        <v/>
      </c>
      <c r="BC14" s="401"/>
      <c r="BD14" s="401"/>
      <c r="BE14" s="343" t="str">
        <f>IF(BB14="","",IF(BB14&gt;BF14,"○",IF(BB14&lt;BF14,"●","△")))</f>
        <v/>
      </c>
      <c r="BF14" s="401" t="str">
        <f>IF(BF15="","",SUM(BF15,BF16))</f>
        <v/>
      </c>
      <c r="BG14" s="401"/>
      <c r="BH14" s="402"/>
      <c r="BI14" s="400" t="str">
        <f>IF(COUNT(AN15:BH15)=0,"",COUNTIF(AN14:BH14,"○")*3+COUNTIF(AN14:BH14,"△"))</f>
        <v/>
      </c>
      <c r="BJ14" s="401"/>
      <c r="BK14" s="401"/>
      <c r="BL14" s="402"/>
      <c r="BM14" s="401" t="str">
        <f>IF(BI14="","",SUM(AY10:AY21)/2-SUM(AW10:AW21))</f>
        <v/>
      </c>
      <c r="BN14" s="401"/>
      <c r="BO14" s="401"/>
      <c r="BP14" s="402"/>
      <c r="BQ14" s="403" t="str">
        <f>IF(BI14="","",SUM(AY10:AY21)/2)</f>
        <v/>
      </c>
      <c r="BR14" s="403" t="str">
        <f t="shared" ref="BR14" si="1">IF(OR(BI14="",MOD(COUNT(AN14:BH14),2)=1),"",RANK(BU14,$BU$10:$BU$25))</f>
        <v/>
      </c>
      <c r="BS14" s="572"/>
      <c r="BT14" s="155" t="str">
        <f t="shared" ref="BT14" si="2">IF(OR(BI14="",MOD(COUNT(AN14:BH14),2)=1),"",BI14*10000+BQ14*100+BR14)</f>
        <v/>
      </c>
      <c r="BU14" s="345" t="str">
        <f t="shared" si="0"/>
        <v/>
      </c>
    </row>
    <row r="15" spans="1:73">
      <c r="C15" s="643"/>
      <c r="D15" s="332"/>
      <c r="E15" s="64"/>
      <c r="F15" s="339" t="str">
        <f>IF(O11="","",O11)</f>
        <v/>
      </c>
      <c r="G15" s="341" t="s">
        <v>54</v>
      </c>
      <c r="H15" s="340" t="str">
        <f>IF(M11="","",M11)</f>
        <v/>
      </c>
      <c r="I15" s="64"/>
      <c r="J15" s="357"/>
      <c r="K15" s="394"/>
      <c r="L15" s="395"/>
      <c r="M15" s="395"/>
      <c r="N15" s="395"/>
      <c r="O15" s="395"/>
      <c r="P15" s="395"/>
      <c r="Q15" s="396"/>
      <c r="R15" s="332"/>
      <c r="S15" s="64"/>
      <c r="T15" s="172"/>
      <c r="U15" s="341" t="s">
        <v>54</v>
      </c>
      <c r="V15" s="173"/>
      <c r="W15" s="64"/>
      <c r="X15" s="357"/>
      <c r="Y15" s="374"/>
      <c r="Z15" s="362"/>
      <c r="AA15" s="362"/>
      <c r="AB15" s="345" t="s">
        <v>54</v>
      </c>
      <c r="AC15" s="362"/>
      <c r="AD15" s="362"/>
      <c r="AE15" s="375"/>
      <c r="AF15" s="403"/>
      <c r="AG15" s="403"/>
      <c r="AH15" s="403"/>
      <c r="AI15" s="403"/>
      <c r="AJ15" s="345"/>
      <c r="AK15" s="345"/>
      <c r="AM15" s="643"/>
      <c r="AN15" s="332"/>
      <c r="AO15" s="64"/>
      <c r="AP15" s="339" t="str">
        <f>IF(AY11="","",AY11)</f>
        <v/>
      </c>
      <c r="AQ15" s="341" t="s">
        <v>54</v>
      </c>
      <c r="AR15" s="340" t="str">
        <f>IF(AW11="","",AW11)</f>
        <v/>
      </c>
      <c r="AS15" s="64"/>
      <c r="AT15" s="357"/>
      <c r="AU15" s="394"/>
      <c r="AV15" s="395"/>
      <c r="AW15" s="395"/>
      <c r="AX15" s="395"/>
      <c r="AY15" s="395"/>
      <c r="AZ15" s="395"/>
      <c r="BA15" s="396"/>
      <c r="BB15" s="332"/>
      <c r="BC15" s="64"/>
      <c r="BD15" s="172"/>
      <c r="BE15" s="341" t="s">
        <v>54</v>
      </c>
      <c r="BF15" s="173"/>
      <c r="BG15" s="64"/>
      <c r="BH15" s="357"/>
      <c r="BI15" s="565"/>
      <c r="BJ15" s="414"/>
      <c r="BK15" s="414"/>
      <c r="BL15" s="566"/>
      <c r="BM15" s="414"/>
      <c r="BN15" s="414"/>
      <c r="BO15" s="414"/>
      <c r="BP15" s="566"/>
      <c r="BQ15" s="403"/>
      <c r="BR15" s="403"/>
      <c r="BS15" s="572"/>
      <c r="BT15" s="155"/>
      <c r="BU15" s="345"/>
    </row>
    <row r="16" spans="1:73">
      <c r="C16" s="643"/>
      <c r="D16" s="332"/>
      <c r="E16" s="64"/>
      <c r="F16" s="339" t="str">
        <f>IF(O12="","",O12)</f>
        <v/>
      </c>
      <c r="G16" s="341" t="s">
        <v>54</v>
      </c>
      <c r="H16" s="340" t="str">
        <f>IF(M12="","",M12)</f>
        <v/>
      </c>
      <c r="I16" s="64"/>
      <c r="J16" s="357"/>
      <c r="K16" s="394"/>
      <c r="L16" s="395"/>
      <c r="M16" s="395"/>
      <c r="N16" s="395"/>
      <c r="O16" s="395"/>
      <c r="P16" s="395"/>
      <c r="Q16" s="396"/>
      <c r="R16" s="332"/>
      <c r="S16" s="64"/>
      <c r="T16" s="172"/>
      <c r="U16" s="341" t="s">
        <v>54</v>
      </c>
      <c r="V16" s="173"/>
      <c r="W16" s="64"/>
      <c r="X16" s="357"/>
      <c r="Y16" s="374"/>
      <c r="Z16" s="362"/>
      <c r="AA16" s="362"/>
      <c r="AB16" s="345" t="s">
        <v>54</v>
      </c>
      <c r="AC16" s="362"/>
      <c r="AD16" s="362"/>
      <c r="AE16" s="375"/>
      <c r="AF16" s="403"/>
      <c r="AG16" s="403"/>
      <c r="AH16" s="403"/>
      <c r="AI16" s="403"/>
      <c r="AJ16" s="345"/>
      <c r="AK16" s="345"/>
      <c r="AM16" s="643"/>
      <c r="AN16" s="332"/>
      <c r="AO16" s="64"/>
      <c r="AP16" s="339" t="str">
        <f>IF(AY12="","",AY12)</f>
        <v/>
      </c>
      <c r="AQ16" s="341" t="s">
        <v>54</v>
      </c>
      <c r="AR16" s="340" t="str">
        <f>IF(AW12="","",AW12)</f>
        <v/>
      </c>
      <c r="AS16" s="64"/>
      <c r="AT16" s="357"/>
      <c r="AU16" s="394"/>
      <c r="AV16" s="395"/>
      <c r="AW16" s="395"/>
      <c r="AX16" s="395"/>
      <c r="AY16" s="395"/>
      <c r="AZ16" s="395"/>
      <c r="BA16" s="396"/>
      <c r="BB16" s="332"/>
      <c r="BC16" s="64"/>
      <c r="BD16" s="172"/>
      <c r="BE16" s="341" t="s">
        <v>54</v>
      </c>
      <c r="BF16" s="173"/>
      <c r="BG16" s="64"/>
      <c r="BH16" s="357"/>
      <c r="BI16" s="565"/>
      <c r="BJ16" s="414"/>
      <c r="BK16" s="414"/>
      <c r="BL16" s="566"/>
      <c r="BM16" s="414"/>
      <c r="BN16" s="414"/>
      <c r="BO16" s="414"/>
      <c r="BP16" s="566"/>
      <c r="BQ16" s="403"/>
      <c r="BR16" s="403"/>
      <c r="BS16" s="572"/>
      <c r="BT16" s="155"/>
      <c r="BU16" s="345"/>
    </row>
    <row r="17" spans="1:73" ht="3.75" customHeight="1">
      <c r="C17" s="643"/>
      <c r="D17" s="334"/>
      <c r="E17" s="335"/>
      <c r="F17" s="358"/>
      <c r="G17" s="359"/>
      <c r="H17" s="360"/>
      <c r="I17" s="335"/>
      <c r="J17" s="361"/>
      <c r="K17" s="397"/>
      <c r="L17" s="398"/>
      <c r="M17" s="398"/>
      <c r="N17" s="398"/>
      <c r="O17" s="398"/>
      <c r="P17" s="398"/>
      <c r="Q17" s="399"/>
      <c r="R17" s="334"/>
      <c r="S17" s="335"/>
      <c r="T17" s="358"/>
      <c r="U17" s="359"/>
      <c r="V17" s="360"/>
      <c r="W17" s="335"/>
      <c r="X17" s="361"/>
      <c r="Y17" s="376"/>
      <c r="Z17" s="377"/>
      <c r="AA17" s="377"/>
      <c r="AB17" s="378"/>
      <c r="AC17" s="377"/>
      <c r="AD17" s="377"/>
      <c r="AE17" s="379"/>
      <c r="AF17" s="403"/>
      <c r="AG17" s="403"/>
      <c r="AH17" s="403"/>
      <c r="AI17" s="403"/>
      <c r="AJ17" s="345"/>
      <c r="AK17" s="345"/>
      <c r="AM17" s="643"/>
      <c r="AN17" s="334"/>
      <c r="AO17" s="335"/>
      <c r="AP17" s="358"/>
      <c r="AQ17" s="359"/>
      <c r="AR17" s="360"/>
      <c r="AS17" s="335"/>
      <c r="AT17" s="361"/>
      <c r="AU17" s="397"/>
      <c r="AV17" s="398"/>
      <c r="AW17" s="398"/>
      <c r="AX17" s="398"/>
      <c r="AY17" s="398"/>
      <c r="AZ17" s="398"/>
      <c r="BA17" s="399"/>
      <c r="BB17" s="334"/>
      <c r="BC17" s="335"/>
      <c r="BD17" s="358"/>
      <c r="BE17" s="359"/>
      <c r="BF17" s="360"/>
      <c r="BG17" s="335"/>
      <c r="BH17" s="361"/>
      <c r="BI17" s="644"/>
      <c r="BJ17" s="645"/>
      <c r="BK17" s="645"/>
      <c r="BL17" s="646"/>
      <c r="BM17" s="645"/>
      <c r="BN17" s="645"/>
      <c r="BO17" s="645"/>
      <c r="BP17" s="646"/>
      <c r="BQ17" s="403"/>
      <c r="BR17" s="403"/>
      <c r="BS17" s="572"/>
      <c r="BT17" s="155"/>
      <c r="BU17" s="345" t="str">
        <f t="shared" si="0"/>
        <v/>
      </c>
    </row>
    <row r="18" spans="1:73">
      <c r="B18" s="347">
        <v>3</v>
      </c>
      <c r="C18" s="643" t="str">
        <f>IF(ISERROR(MATCH('南(13)'!B18,予選学校名!$H$3:$H$16,0)),"",INDEX(予選学校名!$H$3:$K$16,MATCH('南(13)'!B18,予選学校名!$H$3:$H$16,0),2))</f>
        <v/>
      </c>
      <c r="D18" s="400" t="str">
        <f>IF(F19="","",SUM(F19,F20))</f>
        <v/>
      </c>
      <c r="E18" s="401"/>
      <c r="F18" s="401"/>
      <c r="G18" s="343" t="str">
        <f>IF(D18="","",IF(D18&gt;H18,"○",IF(D18&lt;H18,"●","△")))</f>
        <v/>
      </c>
      <c r="H18" s="401" t="str">
        <f>IF(H19="","",SUM(H19,H20))</f>
        <v/>
      </c>
      <c r="I18" s="401"/>
      <c r="J18" s="402"/>
      <c r="K18" s="400" t="str">
        <f>IF(M19="","",SUM(M19,M20))</f>
        <v/>
      </c>
      <c r="L18" s="401"/>
      <c r="M18" s="401"/>
      <c r="N18" s="343" t="str">
        <f>IF(K18="","",IF(K18&gt;O18,"○",IF(K18&lt;O18,"●","△")))</f>
        <v/>
      </c>
      <c r="O18" s="401" t="str">
        <f>IF(O19="","",SUM(O19,O20))</f>
        <v/>
      </c>
      <c r="P18" s="401"/>
      <c r="Q18" s="402"/>
      <c r="R18" s="390"/>
      <c r="S18" s="391"/>
      <c r="T18" s="391"/>
      <c r="U18" s="392"/>
      <c r="V18" s="392"/>
      <c r="W18" s="392"/>
      <c r="X18" s="393"/>
      <c r="Y18" s="647"/>
      <c r="Z18" s="412"/>
      <c r="AA18" s="412"/>
      <c r="AB18" s="373"/>
      <c r="AC18" s="412"/>
      <c r="AD18" s="412"/>
      <c r="AE18" s="648"/>
      <c r="AF18" s="403" t="str">
        <f>IF(COUNT(D19:AE19)=0,"",COUNTIF(D18:AE18,"○")*3+COUNTIF(D18:AE18,"△"))</f>
        <v/>
      </c>
      <c r="AG18" s="403" t="str">
        <f>IF(AF18="","",SUM(V10:V21)/2-SUM(T10:T21))</f>
        <v/>
      </c>
      <c r="AH18" s="403" t="str">
        <f>IF(AF18="","",SUM(V10:V21)/2)</f>
        <v/>
      </c>
      <c r="AI18" s="403" t="str">
        <f>IF(OR(AF18="",MOD(COUNT(D18:AE18),2)=1),"",RANK(AJ18,$AJ$10:$AJ$25))</f>
        <v/>
      </c>
      <c r="AJ18" s="345" t="str">
        <f>IF(OR(AF18="",MOD(COUNT(D18:AE18),2)=1),"",AF18*10000+AG18*100+AH18)</f>
        <v/>
      </c>
      <c r="AK18" s="345"/>
      <c r="AL18" s="347">
        <v>9</v>
      </c>
      <c r="AM18" s="643" t="str">
        <f>IF(ISERROR(MATCH('南(13)'!AL18,予選学校名!$H$3:$H$16,0)),"",INDEX(予選学校名!$H$3:$K$16,MATCH('南(13)'!AL18,予選学校名!$H$3:$H$16,0),2))</f>
        <v/>
      </c>
      <c r="AN18" s="400" t="str">
        <f>IF(AP19="","",SUM(AP19,AP20))</f>
        <v/>
      </c>
      <c r="AO18" s="401"/>
      <c r="AP18" s="401"/>
      <c r="AQ18" s="343" t="str">
        <f>IF(AN18="","",IF(AN18&gt;AR18,"○",IF(AN18&lt;AR18,"●","△")))</f>
        <v/>
      </c>
      <c r="AR18" s="401" t="str">
        <f>IF(AR19="","",SUM(AR19,AR20))</f>
        <v/>
      </c>
      <c r="AS18" s="401"/>
      <c r="AT18" s="402"/>
      <c r="AU18" s="400" t="str">
        <f>IF(AW19="","",SUM(AW19,AW20))</f>
        <v/>
      </c>
      <c r="AV18" s="401"/>
      <c r="AW18" s="401"/>
      <c r="AX18" s="343" t="str">
        <f>IF(AU18="","",IF(AU18&gt;AY18,"○",IF(AU18&lt;AY18,"●","△")))</f>
        <v/>
      </c>
      <c r="AY18" s="401" t="str">
        <f>IF(AY19="","",SUM(AY19,AY20))</f>
        <v/>
      </c>
      <c r="AZ18" s="401"/>
      <c r="BA18" s="402"/>
      <c r="BB18" s="390"/>
      <c r="BC18" s="391"/>
      <c r="BD18" s="391"/>
      <c r="BE18" s="392"/>
      <c r="BF18" s="392"/>
      <c r="BG18" s="392"/>
      <c r="BH18" s="393"/>
      <c r="BI18" s="400" t="str">
        <f>IF(COUNT(AN19:BH19)=0,"",COUNTIF(AN18:BH18,"○")*3+COUNTIF(AN18:BH18,"△"))</f>
        <v/>
      </c>
      <c r="BJ18" s="401"/>
      <c r="BK18" s="401"/>
      <c r="BL18" s="402"/>
      <c r="BM18" s="401" t="str">
        <f>IF(BI18="","",SUM(BF10:BF21)/2-SUM(BD10:BD21))</f>
        <v/>
      </c>
      <c r="BN18" s="401"/>
      <c r="BO18" s="401"/>
      <c r="BP18" s="402"/>
      <c r="BQ18" s="403" t="str">
        <f>IF(BI18="","",SUM(BF10:BF21)/2)</f>
        <v/>
      </c>
      <c r="BR18" s="403" t="str">
        <f t="shared" ref="BR18" si="3">IF(OR(BI18="",MOD(COUNT(AN18:BH18),2)=1),"",RANK(BU18,$BU$10:$BU$25))</f>
        <v/>
      </c>
      <c r="BS18" s="572"/>
      <c r="BT18" s="155" t="str">
        <f t="shared" ref="BT18" si="4">IF(OR(BI18="",MOD(COUNT(AN18:BH18),2)=1),"",BI18*10000+BQ18*100+BR18)</f>
        <v/>
      </c>
      <c r="BU18" s="345" t="str">
        <f t="shared" si="0"/>
        <v/>
      </c>
    </row>
    <row r="19" spans="1:73">
      <c r="C19" s="643"/>
      <c r="D19" s="332"/>
      <c r="E19" s="64"/>
      <c r="F19" s="339" t="str">
        <f>IF(V11="","",V11)</f>
        <v/>
      </c>
      <c r="G19" s="341" t="s">
        <v>54</v>
      </c>
      <c r="H19" s="340" t="str">
        <f>IF(T11="","",T11)</f>
        <v/>
      </c>
      <c r="I19" s="64"/>
      <c r="J19" s="357"/>
      <c r="K19" s="332"/>
      <c r="L19" s="64"/>
      <c r="M19" s="339" t="str">
        <f>IF(V15="","",V15)</f>
        <v/>
      </c>
      <c r="N19" s="341" t="s">
        <v>54</v>
      </c>
      <c r="O19" s="340" t="str">
        <f>IF(T15="","",T15)</f>
        <v/>
      </c>
      <c r="P19" s="64"/>
      <c r="Q19" s="357"/>
      <c r="R19" s="394"/>
      <c r="S19" s="395"/>
      <c r="T19" s="395"/>
      <c r="U19" s="395"/>
      <c r="V19" s="395"/>
      <c r="W19" s="395"/>
      <c r="X19" s="396"/>
      <c r="Y19" s="374"/>
      <c r="Z19" s="362"/>
      <c r="AA19" s="362"/>
      <c r="AB19" s="345"/>
      <c r="AC19" s="362"/>
      <c r="AD19" s="362"/>
      <c r="AE19" s="375"/>
      <c r="AF19" s="403"/>
      <c r="AG19" s="403"/>
      <c r="AH19" s="403"/>
      <c r="AI19" s="403"/>
      <c r="AJ19" s="345"/>
      <c r="AK19" s="345"/>
      <c r="AM19" s="643"/>
      <c r="AN19" s="332"/>
      <c r="AO19" s="64"/>
      <c r="AP19" s="339" t="str">
        <f>IF(BF11="","",BF11)</f>
        <v/>
      </c>
      <c r="AQ19" s="341" t="s">
        <v>54</v>
      </c>
      <c r="AR19" s="340" t="str">
        <f>IF(BD11="","",BD11)</f>
        <v/>
      </c>
      <c r="AS19" s="64"/>
      <c r="AT19" s="357"/>
      <c r="AU19" s="332"/>
      <c r="AV19" s="64"/>
      <c r="AW19" s="339" t="str">
        <f>IF(BF15="","",BF15)</f>
        <v/>
      </c>
      <c r="AX19" s="341" t="s">
        <v>54</v>
      </c>
      <c r="AY19" s="340" t="str">
        <f>IF(BD15="","",BD15)</f>
        <v/>
      </c>
      <c r="AZ19" s="64"/>
      <c r="BA19" s="357"/>
      <c r="BB19" s="394"/>
      <c r="BC19" s="395"/>
      <c r="BD19" s="395"/>
      <c r="BE19" s="395"/>
      <c r="BF19" s="395"/>
      <c r="BG19" s="395"/>
      <c r="BH19" s="396"/>
      <c r="BI19" s="565"/>
      <c r="BJ19" s="414"/>
      <c r="BK19" s="414"/>
      <c r="BL19" s="566"/>
      <c r="BM19" s="414"/>
      <c r="BN19" s="414"/>
      <c r="BO19" s="414"/>
      <c r="BP19" s="566"/>
      <c r="BQ19" s="403"/>
      <c r="BR19" s="403"/>
      <c r="BS19" s="572"/>
      <c r="BT19" s="155"/>
      <c r="BU19" s="345"/>
    </row>
    <row r="20" spans="1:73">
      <c r="C20" s="643"/>
      <c r="D20" s="332"/>
      <c r="E20" s="64"/>
      <c r="F20" s="339" t="str">
        <f>IF(V12="","",V12)</f>
        <v/>
      </c>
      <c r="G20" s="341" t="s">
        <v>54</v>
      </c>
      <c r="H20" s="340" t="str">
        <f>IF(T12="","",T12)</f>
        <v/>
      </c>
      <c r="I20" s="64"/>
      <c r="J20" s="357"/>
      <c r="K20" s="332"/>
      <c r="L20" s="64"/>
      <c r="M20" s="339" t="str">
        <f>IF(V16="","",V16)</f>
        <v/>
      </c>
      <c r="N20" s="341" t="s">
        <v>54</v>
      </c>
      <c r="O20" s="340" t="str">
        <f>IF(T16="","",T16)</f>
        <v/>
      </c>
      <c r="P20" s="64"/>
      <c r="Q20" s="357"/>
      <c r="R20" s="394"/>
      <c r="S20" s="395"/>
      <c r="T20" s="395"/>
      <c r="U20" s="395"/>
      <c r="V20" s="395"/>
      <c r="W20" s="395"/>
      <c r="X20" s="396"/>
      <c r="Y20" s="374"/>
      <c r="Z20" s="362"/>
      <c r="AA20" s="362"/>
      <c r="AB20" s="345"/>
      <c r="AC20" s="362"/>
      <c r="AD20" s="362"/>
      <c r="AE20" s="375"/>
      <c r="AF20" s="403"/>
      <c r="AG20" s="403"/>
      <c r="AH20" s="403"/>
      <c r="AI20" s="403"/>
      <c r="AJ20" s="345"/>
      <c r="AK20" s="345"/>
      <c r="AM20" s="643"/>
      <c r="AN20" s="332"/>
      <c r="AO20" s="64"/>
      <c r="AP20" s="339" t="str">
        <f>IF(BF12="","",BF12)</f>
        <v/>
      </c>
      <c r="AQ20" s="341" t="s">
        <v>54</v>
      </c>
      <c r="AR20" s="340" t="str">
        <f>IF(BD12="","",BD12)</f>
        <v/>
      </c>
      <c r="AS20" s="64"/>
      <c r="AT20" s="357"/>
      <c r="AU20" s="332"/>
      <c r="AV20" s="64"/>
      <c r="AW20" s="339" t="str">
        <f>IF(BF16="","",BF16)</f>
        <v/>
      </c>
      <c r="AX20" s="341" t="s">
        <v>54</v>
      </c>
      <c r="AY20" s="340" t="str">
        <f>IF(BD16="","",BD16)</f>
        <v/>
      </c>
      <c r="AZ20" s="64"/>
      <c r="BA20" s="357"/>
      <c r="BB20" s="394"/>
      <c r="BC20" s="395"/>
      <c r="BD20" s="395"/>
      <c r="BE20" s="395"/>
      <c r="BF20" s="395"/>
      <c r="BG20" s="395"/>
      <c r="BH20" s="396"/>
      <c r="BI20" s="565"/>
      <c r="BJ20" s="414"/>
      <c r="BK20" s="414"/>
      <c r="BL20" s="566"/>
      <c r="BM20" s="414"/>
      <c r="BN20" s="414"/>
      <c r="BO20" s="414"/>
      <c r="BP20" s="566"/>
      <c r="BQ20" s="403"/>
      <c r="BR20" s="403"/>
      <c r="BS20" s="572"/>
      <c r="BT20" s="155"/>
      <c r="BU20" s="345"/>
    </row>
    <row r="21" spans="1:73" ht="3.75" customHeight="1">
      <c r="C21" s="643"/>
      <c r="D21" s="334"/>
      <c r="E21" s="335"/>
      <c r="F21" s="358"/>
      <c r="G21" s="359"/>
      <c r="H21" s="360"/>
      <c r="I21" s="335"/>
      <c r="J21" s="361"/>
      <c r="K21" s="334"/>
      <c r="L21" s="335"/>
      <c r="M21" s="358"/>
      <c r="N21" s="359"/>
      <c r="O21" s="360"/>
      <c r="P21" s="335"/>
      <c r="Q21" s="361"/>
      <c r="R21" s="397"/>
      <c r="S21" s="398"/>
      <c r="T21" s="398"/>
      <c r="U21" s="398"/>
      <c r="V21" s="398"/>
      <c r="W21" s="398"/>
      <c r="X21" s="399"/>
      <c r="Y21" s="376"/>
      <c r="Z21" s="377"/>
      <c r="AA21" s="377"/>
      <c r="AB21" s="378"/>
      <c r="AC21" s="377"/>
      <c r="AD21" s="377"/>
      <c r="AE21" s="379"/>
      <c r="AF21" s="403"/>
      <c r="AG21" s="403"/>
      <c r="AH21" s="403"/>
      <c r="AI21" s="403"/>
      <c r="AJ21" s="345"/>
      <c r="AK21" s="345"/>
      <c r="AM21" s="643"/>
      <c r="AN21" s="334"/>
      <c r="AO21" s="335"/>
      <c r="AP21" s="358"/>
      <c r="AQ21" s="359"/>
      <c r="AR21" s="360"/>
      <c r="AS21" s="335"/>
      <c r="AT21" s="361"/>
      <c r="AU21" s="334"/>
      <c r="AV21" s="335"/>
      <c r="AW21" s="358"/>
      <c r="AX21" s="359"/>
      <c r="AY21" s="360"/>
      <c r="AZ21" s="335"/>
      <c r="BA21" s="361"/>
      <c r="BB21" s="397"/>
      <c r="BC21" s="398"/>
      <c r="BD21" s="398"/>
      <c r="BE21" s="398"/>
      <c r="BF21" s="398"/>
      <c r="BG21" s="398"/>
      <c r="BH21" s="399"/>
      <c r="BI21" s="644"/>
      <c r="BJ21" s="645"/>
      <c r="BK21" s="645"/>
      <c r="BL21" s="646"/>
      <c r="BM21" s="645"/>
      <c r="BN21" s="645"/>
      <c r="BO21" s="645"/>
      <c r="BP21" s="646"/>
      <c r="BQ21" s="403"/>
      <c r="BR21" s="403"/>
      <c r="BS21" s="572"/>
      <c r="BT21" s="155"/>
      <c r="BU21" s="345" t="str">
        <f t="shared" si="0"/>
        <v/>
      </c>
    </row>
    <row r="22" spans="1:73" hidden="1">
      <c r="C22" s="413"/>
      <c r="D22" s="401"/>
      <c r="E22" s="401"/>
      <c r="F22" s="401"/>
      <c r="G22" s="343"/>
      <c r="H22" s="401"/>
      <c r="I22" s="401"/>
      <c r="J22" s="401"/>
      <c r="K22" s="401"/>
      <c r="L22" s="401"/>
      <c r="M22" s="401"/>
      <c r="N22" s="343"/>
      <c r="O22" s="401"/>
      <c r="P22" s="401"/>
      <c r="Q22" s="401"/>
      <c r="R22" s="401"/>
      <c r="S22" s="401"/>
      <c r="T22" s="401"/>
      <c r="U22" s="343"/>
      <c r="V22" s="401"/>
      <c r="W22" s="401"/>
      <c r="X22" s="401"/>
      <c r="Y22" s="412"/>
      <c r="Z22" s="412"/>
      <c r="AA22" s="412"/>
      <c r="AB22" s="373"/>
      <c r="AC22" s="412"/>
      <c r="AD22" s="412"/>
      <c r="AE22" s="412"/>
      <c r="AF22" s="412"/>
      <c r="AG22" s="412"/>
      <c r="AH22" s="412"/>
      <c r="AI22" s="412"/>
      <c r="AJ22" s="345"/>
      <c r="AK22" s="345"/>
      <c r="AL22" s="347">
        <v>10</v>
      </c>
      <c r="AM22" s="643" t="str">
        <f>IF(ISERROR(MATCH('南(13)'!AL22,予選学校名!$H$3:$H$16,0)),"",INDEX(予選学校名!$H$3:$K$16,MATCH('南(13)'!AL22,予選学校名!$H$3:$H$16,0),2))</f>
        <v/>
      </c>
      <c r="AN22" s="400" t="str">
        <f>IF(AP23="","",SUM(AP23,AP24))</f>
        <v/>
      </c>
      <c r="AO22" s="401"/>
      <c r="AP22" s="401"/>
      <c r="AQ22" s="343" t="str">
        <f>IF(AN22="","",IF(AN22&gt;AR22,"○",IF(AN22&lt;AR22,"●","△")))</f>
        <v/>
      </c>
      <c r="AR22" s="401" t="str">
        <f>IF(AR23="","",SUM(AR23,AR24))</f>
        <v/>
      </c>
      <c r="AS22" s="401"/>
      <c r="AT22" s="402"/>
      <c r="AU22" s="400" t="str">
        <f>IF(AW23="","",SUM(AW23,AW24))</f>
        <v/>
      </c>
      <c r="AV22" s="401"/>
      <c r="AW22" s="401"/>
      <c r="AX22" s="343" t="str">
        <f>IF(AU22="","",IF(AU22&gt;AY22,"○",IF(AU22&lt;AY22,"●","△")))</f>
        <v/>
      </c>
      <c r="AY22" s="401" t="str">
        <f>IF(AY23="","",SUM(AY23,AY24))</f>
        <v/>
      </c>
      <c r="AZ22" s="401"/>
      <c r="BA22" s="402"/>
      <c r="BB22" s="400" t="str">
        <f>IF(BD23="","",SUM(BD23,BD24))</f>
        <v/>
      </c>
      <c r="BC22" s="401"/>
      <c r="BD22" s="401"/>
      <c r="BE22" s="343" t="str">
        <f>IF(BB22="","",IF(BB22&gt;BF22,"○",IF(BB22&lt;BF22,"●","△")))</f>
        <v/>
      </c>
      <c r="BF22" s="401" t="str">
        <f>IF(BF23="","",SUM(BF23,BF24))</f>
        <v/>
      </c>
      <c r="BG22" s="401"/>
      <c r="BH22" s="402"/>
      <c r="BI22" s="390"/>
      <c r="BJ22" s="391"/>
      <c r="BK22" s="391"/>
      <c r="BL22" s="392"/>
      <c r="BM22" s="392"/>
      <c r="BN22" s="392"/>
      <c r="BO22" s="392"/>
      <c r="BP22" s="393"/>
      <c r="BQ22" s="403" t="str">
        <f>IF(COUNT(AN23:BP23)=0,"",COUNTIF(AN22:BP22,"○")*3+COUNTIF(AN22:BP22,"△"))</f>
        <v/>
      </c>
      <c r="BR22" s="403" t="str">
        <f>IF(BQ22="","",SUM(BN10:BN25)/2-SUM(BI10:BI25))</f>
        <v/>
      </c>
      <c r="BS22" s="649" t="str">
        <f>IF(BQ22="","",SUM(BN10:BN25)/2)</f>
        <v/>
      </c>
      <c r="BT22" s="403" t="str">
        <f>IF(OR(BQ22="",MOD(COUNT(AN22:BP22),2)=1),"",RANK(BU22,$BU$10:$BU$25))</f>
        <v/>
      </c>
      <c r="BU22" s="345" t="str">
        <f>IF(OR(BQ22="",MOD(COUNT(AN22:BP22),2)=1),"",BQ22*10000+BR22*100+BS22)</f>
        <v/>
      </c>
    </row>
    <row r="23" spans="1:73" hidden="1">
      <c r="C23" s="413"/>
      <c r="D23" s="64"/>
      <c r="E23" s="64"/>
      <c r="F23" s="339"/>
      <c r="G23" s="341"/>
      <c r="H23" s="340"/>
      <c r="I23" s="64"/>
      <c r="J23" s="64"/>
      <c r="K23" s="64"/>
      <c r="L23" s="64"/>
      <c r="M23" s="339"/>
      <c r="N23" s="341"/>
      <c r="O23" s="340"/>
      <c r="P23" s="64"/>
      <c r="Q23" s="64"/>
      <c r="R23" s="64"/>
      <c r="S23" s="64"/>
      <c r="T23" s="339"/>
      <c r="U23" s="341"/>
      <c r="V23" s="340"/>
      <c r="W23" s="64"/>
      <c r="X23" s="64"/>
      <c r="Y23" s="362"/>
      <c r="Z23" s="362"/>
      <c r="AA23" s="362"/>
      <c r="AB23" s="345"/>
      <c r="AC23" s="362"/>
      <c r="AD23" s="362"/>
      <c r="AE23" s="362"/>
      <c r="AF23" s="413"/>
      <c r="AG23" s="413"/>
      <c r="AH23" s="413"/>
      <c r="AI23" s="413"/>
      <c r="AJ23" s="345"/>
      <c r="AK23" s="345"/>
      <c r="AM23" s="643"/>
      <c r="AN23" s="332"/>
      <c r="AO23" s="64"/>
      <c r="AP23" s="339" t="str">
        <f>IF(BN11="","",BN11)</f>
        <v/>
      </c>
      <c r="AQ23" s="341" t="s">
        <v>54</v>
      </c>
      <c r="AR23" s="340" t="str">
        <f>IF(BK11="","",BK11)</f>
        <v/>
      </c>
      <c r="AS23" s="64"/>
      <c r="AT23" s="357"/>
      <c r="AU23" s="332"/>
      <c r="AV23" s="64"/>
      <c r="AW23" s="339" t="str">
        <f>IF(BN15="","",BN15)</f>
        <v/>
      </c>
      <c r="AX23" s="341" t="s">
        <v>54</v>
      </c>
      <c r="AY23" s="340" t="str">
        <f>IF(BK15="","",BK15)</f>
        <v/>
      </c>
      <c r="AZ23" s="64"/>
      <c r="BA23" s="357"/>
      <c r="BB23" s="332"/>
      <c r="BC23" s="64"/>
      <c r="BD23" s="339" t="str">
        <f>IF(BN19="","",BN19)</f>
        <v/>
      </c>
      <c r="BE23" s="341" t="s">
        <v>54</v>
      </c>
      <c r="BF23" s="340" t="str">
        <f>IF(BK19="","",BK19)</f>
        <v/>
      </c>
      <c r="BG23" s="64"/>
      <c r="BH23" s="357"/>
      <c r="BI23" s="394"/>
      <c r="BJ23" s="395"/>
      <c r="BK23" s="395"/>
      <c r="BL23" s="395"/>
      <c r="BM23" s="395"/>
      <c r="BN23" s="395"/>
      <c r="BO23" s="395"/>
      <c r="BP23" s="396"/>
      <c r="BQ23" s="403"/>
      <c r="BR23" s="403"/>
      <c r="BS23" s="403"/>
      <c r="BT23" s="403"/>
      <c r="BU23" s="345"/>
    </row>
    <row r="24" spans="1:73" hidden="1">
      <c r="C24" s="413"/>
      <c r="D24" s="64"/>
      <c r="E24" s="64"/>
      <c r="F24" s="339"/>
      <c r="G24" s="341"/>
      <c r="H24" s="340"/>
      <c r="I24" s="64"/>
      <c r="J24" s="64"/>
      <c r="K24" s="64"/>
      <c r="L24" s="64"/>
      <c r="M24" s="339"/>
      <c r="N24" s="341"/>
      <c r="O24" s="340"/>
      <c r="P24" s="64"/>
      <c r="Q24" s="64"/>
      <c r="R24" s="64"/>
      <c r="S24" s="64"/>
      <c r="T24" s="339"/>
      <c r="U24" s="341"/>
      <c r="V24" s="340"/>
      <c r="W24" s="64"/>
      <c r="X24" s="64"/>
      <c r="Y24" s="362"/>
      <c r="Z24" s="362"/>
      <c r="AA24" s="362"/>
      <c r="AB24" s="345"/>
      <c r="AC24" s="362"/>
      <c r="AD24" s="362"/>
      <c r="AE24" s="362"/>
      <c r="AF24" s="413"/>
      <c r="AG24" s="413"/>
      <c r="AH24" s="413"/>
      <c r="AI24" s="413"/>
      <c r="AJ24" s="345"/>
      <c r="AK24" s="345"/>
      <c r="AM24" s="643"/>
      <c r="AN24" s="332"/>
      <c r="AO24" s="64"/>
      <c r="AP24" s="339" t="str">
        <f>IF(BN12="","",BN12)</f>
        <v/>
      </c>
      <c r="AQ24" s="341" t="s">
        <v>54</v>
      </c>
      <c r="AR24" s="340" t="str">
        <f>IF(BK12="","",BK12)</f>
        <v/>
      </c>
      <c r="AS24" s="64"/>
      <c r="AT24" s="357"/>
      <c r="AU24" s="332"/>
      <c r="AV24" s="64"/>
      <c r="AW24" s="339" t="str">
        <f>IF(BN16="","",BN16)</f>
        <v/>
      </c>
      <c r="AX24" s="341" t="s">
        <v>54</v>
      </c>
      <c r="AY24" s="340" t="str">
        <f>IF(BK16="","",BK16)</f>
        <v/>
      </c>
      <c r="AZ24" s="64"/>
      <c r="BA24" s="357"/>
      <c r="BB24" s="332"/>
      <c r="BC24" s="64"/>
      <c r="BD24" s="339" t="str">
        <f>IF(BN20="","",BN20)</f>
        <v/>
      </c>
      <c r="BE24" s="341" t="s">
        <v>54</v>
      </c>
      <c r="BF24" s="340" t="str">
        <f>IF(BK20="","",BK20)</f>
        <v/>
      </c>
      <c r="BG24" s="64"/>
      <c r="BH24" s="357"/>
      <c r="BI24" s="394"/>
      <c r="BJ24" s="395"/>
      <c r="BK24" s="395"/>
      <c r="BL24" s="395"/>
      <c r="BM24" s="395"/>
      <c r="BN24" s="395"/>
      <c r="BO24" s="395"/>
      <c r="BP24" s="396"/>
      <c r="BQ24" s="403"/>
      <c r="BR24" s="403"/>
      <c r="BS24" s="403"/>
      <c r="BT24" s="403"/>
      <c r="BU24" s="345"/>
    </row>
    <row r="25" spans="1:73" ht="3.75" hidden="1" customHeight="1">
      <c r="C25" s="413"/>
      <c r="D25" s="64"/>
      <c r="E25" s="64"/>
      <c r="F25" s="339"/>
      <c r="G25" s="341"/>
      <c r="H25" s="340"/>
      <c r="I25" s="64"/>
      <c r="J25" s="64"/>
      <c r="K25" s="64"/>
      <c r="L25" s="64"/>
      <c r="M25" s="339"/>
      <c r="N25" s="341"/>
      <c r="O25" s="340"/>
      <c r="P25" s="64"/>
      <c r="Q25" s="64"/>
      <c r="R25" s="64"/>
      <c r="S25" s="64"/>
      <c r="T25" s="339"/>
      <c r="U25" s="341"/>
      <c r="V25" s="340"/>
      <c r="W25" s="64"/>
      <c r="X25" s="64"/>
      <c r="Y25" s="362"/>
      <c r="Z25" s="362"/>
      <c r="AA25" s="362"/>
      <c r="AB25" s="345"/>
      <c r="AC25" s="362"/>
      <c r="AD25" s="362"/>
      <c r="AE25" s="362"/>
      <c r="AF25" s="413"/>
      <c r="AG25" s="413"/>
      <c r="AH25" s="413"/>
      <c r="AI25" s="413"/>
      <c r="AJ25" s="345"/>
      <c r="AK25" s="345"/>
      <c r="AM25" s="643"/>
      <c r="AN25" s="334"/>
      <c r="AO25" s="335"/>
      <c r="AP25" s="358"/>
      <c r="AQ25" s="359"/>
      <c r="AR25" s="360"/>
      <c r="AS25" s="335"/>
      <c r="AT25" s="361"/>
      <c r="AU25" s="334"/>
      <c r="AV25" s="335"/>
      <c r="AW25" s="358"/>
      <c r="AX25" s="359"/>
      <c r="AY25" s="360"/>
      <c r="AZ25" s="335"/>
      <c r="BA25" s="361"/>
      <c r="BB25" s="334"/>
      <c r="BC25" s="335"/>
      <c r="BD25" s="358"/>
      <c r="BE25" s="359"/>
      <c r="BF25" s="360"/>
      <c r="BG25" s="335"/>
      <c r="BH25" s="361"/>
      <c r="BI25" s="397"/>
      <c r="BJ25" s="398"/>
      <c r="BK25" s="398"/>
      <c r="BL25" s="398"/>
      <c r="BM25" s="398"/>
      <c r="BN25" s="398"/>
      <c r="BO25" s="398"/>
      <c r="BP25" s="399"/>
      <c r="BQ25" s="403"/>
      <c r="BR25" s="403"/>
      <c r="BS25" s="403"/>
      <c r="BT25" s="403"/>
      <c r="BU25" s="345"/>
    </row>
    <row r="26" spans="1:73" ht="7.5" customHeight="1"/>
    <row r="27" spans="1:73" s="352" customFormat="1" ht="17.25">
      <c r="A27" s="351"/>
      <c r="C27" s="637" t="s">
        <v>145</v>
      </c>
      <c r="D27" s="637"/>
      <c r="E27" s="637"/>
      <c r="F27" s="637"/>
      <c r="G27" s="637"/>
      <c r="H27" s="637"/>
      <c r="I27" s="637"/>
      <c r="J27" s="637"/>
      <c r="K27" s="351"/>
      <c r="L27" s="351"/>
      <c r="M27" s="342"/>
      <c r="N27" s="140"/>
      <c r="O27" s="353"/>
      <c r="P27" s="351"/>
      <c r="Q27" s="351"/>
      <c r="R27" s="351"/>
      <c r="S27" s="351"/>
      <c r="T27" s="342"/>
      <c r="U27" s="140"/>
      <c r="V27" s="353"/>
      <c r="W27" s="351"/>
      <c r="X27" s="351"/>
      <c r="AB27" s="133"/>
      <c r="AM27" s="637" t="s">
        <v>190</v>
      </c>
      <c r="AN27" s="637"/>
      <c r="AO27" s="637"/>
      <c r="AP27" s="637"/>
      <c r="AQ27" s="637"/>
      <c r="AR27" s="637"/>
      <c r="AS27" s="637"/>
      <c r="AT27" s="637"/>
      <c r="AU27" s="351"/>
      <c r="AV27" s="351"/>
      <c r="AW27" s="342"/>
      <c r="AX27" s="140"/>
      <c r="AY27" s="353"/>
      <c r="AZ27" s="351"/>
      <c r="BA27" s="351"/>
      <c r="BB27" s="351"/>
      <c r="BC27" s="351"/>
      <c r="BD27" s="342"/>
      <c r="BE27" s="140"/>
      <c r="BF27" s="353"/>
      <c r="BG27" s="351"/>
      <c r="BH27" s="351"/>
      <c r="BI27" s="351"/>
      <c r="BJ27" s="351"/>
      <c r="BK27" s="342"/>
      <c r="BL27" s="140"/>
      <c r="BM27" s="140"/>
      <c r="BN27" s="353"/>
      <c r="BO27" s="351"/>
      <c r="BP27" s="351"/>
    </row>
    <row r="28" spans="1:73" ht="27">
      <c r="C28" s="354"/>
      <c r="D28" s="638" t="str">
        <f>C29</f>
        <v/>
      </c>
      <c r="E28" s="638"/>
      <c r="F28" s="638"/>
      <c r="G28" s="638"/>
      <c r="H28" s="638"/>
      <c r="I28" s="638"/>
      <c r="J28" s="638"/>
      <c r="K28" s="638" t="str">
        <f>C33</f>
        <v/>
      </c>
      <c r="L28" s="638"/>
      <c r="M28" s="638"/>
      <c r="N28" s="638"/>
      <c r="O28" s="638"/>
      <c r="P28" s="638"/>
      <c r="Q28" s="638"/>
      <c r="R28" s="638" t="str">
        <f>C37</f>
        <v/>
      </c>
      <c r="S28" s="638"/>
      <c r="T28" s="638"/>
      <c r="U28" s="638"/>
      <c r="V28" s="638"/>
      <c r="W28" s="638"/>
      <c r="X28" s="638"/>
      <c r="Y28" s="403">
        <f>J37</f>
        <v>0</v>
      </c>
      <c r="Z28" s="403"/>
      <c r="AA28" s="403"/>
      <c r="AB28" s="403"/>
      <c r="AC28" s="403"/>
      <c r="AD28" s="403"/>
      <c r="AE28" s="403"/>
      <c r="AF28" s="355" t="s">
        <v>150</v>
      </c>
      <c r="AG28" s="356" t="s">
        <v>188</v>
      </c>
      <c r="AH28" s="355" t="s">
        <v>152</v>
      </c>
      <c r="AI28" s="355" t="s">
        <v>0</v>
      </c>
      <c r="AJ28" s="345"/>
      <c r="AK28" s="345"/>
      <c r="AM28" s="354"/>
      <c r="AN28" s="638" t="str">
        <f>AM29</f>
        <v/>
      </c>
      <c r="AO28" s="638"/>
      <c r="AP28" s="638"/>
      <c r="AQ28" s="638"/>
      <c r="AR28" s="638"/>
      <c r="AS28" s="638"/>
      <c r="AT28" s="638"/>
      <c r="AU28" s="638" t="str">
        <f>AM33</f>
        <v/>
      </c>
      <c r="AV28" s="638"/>
      <c r="AW28" s="638"/>
      <c r="AX28" s="638"/>
      <c r="AY28" s="638"/>
      <c r="AZ28" s="638"/>
      <c r="BA28" s="638"/>
      <c r="BB28" s="638" t="str">
        <f>AM37</f>
        <v/>
      </c>
      <c r="BC28" s="638"/>
      <c r="BD28" s="638"/>
      <c r="BE28" s="638"/>
      <c r="BF28" s="638"/>
      <c r="BG28" s="638"/>
      <c r="BH28" s="638"/>
      <c r="BI28" s="638" t="str">
        <f>AM41</f>
        <v/>
      </c>
      <c r="BJ28" s="638"/>
      <c r="BK28" s="638"/>
      <c r="BL28" s="638"/>
      <c r="BM28" s="638"/>
      <c r="BN28" s="638"/>
      <c r="BO28" s="638"/>
      <c r="BP28" s="638"/>
      <c r="BQ28" s="355" t="s">
        <v>150</v>
      </c>
      <c r="BR28" s="356" t="s">
        <v>188</v>
      </c>
      <c r="BS28" s="355" t="s">
        <v>152</v>
      </c>
      <c r="BT28" s="355" t="s">
        <v>0</v>
      </c>
    </row>
    <row r="29" spans="1:73">
      <c r="B29" s="347">
        <v>4</v>
      </c>
      <c r="C29" s="643" t="str">
        <f>IF(ISERROR(MATCH('南(13)'!B29,予選学校名!$H$3:$H$16,0)),"",INDEX(予選学校名!$H$3:$K$16,MATCH('南(13)'!B29,予選学校名!$H$3:$H$16,0),2))</f>
        <v/>
      </c>
      <c r="D29" s="390"/>
      <c r="E29" s="391"/>
      <c r="F29" s="391"/>
      <c r="G29" s="392"/>
      <c r="H29" s="392"/>
      <c r="I29" s="392"/>
      <c r="J29" s="393"/>
      <c r="K29" s="400" t="str">
        <f>IF(M30="","",SUM(M30,M31))</f>
        <v/>
      </c>
      <c r="L29" s="401"/>
      <c r="M29" s="401"/>
      <c r="N29" s="343" t="str">
        <f>IF(K29="","",IF(K29&gt;O29,"○",IF(K29&lt;O29,"●","△")))</f>
        <v/>
      </c>
      <c r="O29" s="401" t="str">
        <f>IF(O30="","",SUM(O30,O31))</f>
        <v/>
      </c>
      <c r="P29" s="401"/>
      <c r="Q29" s="402"/>
      <c r="R29" s="400" t="str">
        <f>IF(T30="","",SUM(T30,T31))</f>
        <v/>
      </c>
      <c r="S29" s="401"/>
      <c r="T29" s="401"/>
      <c r="U29" s="343" t="str">
        <f>IF(R29="","",IF(R29&gt;V29,"○",IF(R29&lt;V29,"●","△")))</f>
        <v/>
      </c>
      <c r="V29" s="401" t="str">
        <f>IF(V30="","",SUM(V30,V31))</f>
        <v/>
      </c>
      <c r="W29" s="401"/>
      <c r="X29" s="402"/>
      <c r="Y29" s="647"/>
      <c r="Z29" s="412"/>
      <c r="AA29" s="412"/>
      <c r="AB29" s="373"/>
      <c r="AC29" s="412"/>
      <c r="AD29" s="412"/>
      <c r="AE29" s="648"/>
      <c r="AF29" s="403" t="str">
        <f>IF(COUNT(D30:AE30)=0,"",COUNTIF(D29:AE29,"○")*3+COUNTIF(D29:AE29,"△"))</f>
        <v/>
      </c>
      <c r="AG29" s="403" t="str">
        <f>IF(AF29="","",SUM(H29:H40)/2-SUM(F29:F40))</f>
        <v/>
      </c>
      <c r="AH29" s="403" t="str">
        <f>IF(AF29="","",SUM(H29:H40)/2)</f>
        <v/>
      </c>
      <c r="AI29" s="403" t="str">
        <f>IF(OR(AF29="",MOD(COUNT(D29:AE29),2)=1),"",RANK(AJ29,$AJ$29:$AJ$44))</f>
        <v/>
      </c>
      <c r="AJ29" s="345" t="str">
        <f>IF(OR(AF29="",MOD(COUNT(D29:AE29),2)=1),"",AF29*10000+AG29*100+AH29)</f>
        <v/>
      </c>
      <c r="AK29" s="345"/>
      <c r="AL29" s="347">
        <v>10</v>
      </c>
      <c r="AM29" s="643" t="str">
        <f>IF(ISERROR(MATCH('南(13)'!AL29,予選学校名!$H$3:$H$16,0)),"",INDEX(予選学校名!$H$3:$K$16,MATCH('南(13)'!AL29,予選学校名!$H$3:$H$16,0),2))</f>
        <v/>
      </c>
      <c r="AN29" s="390"/>
      <c r="AO29" s="391"/>
      <c r="AP29" s="391"/>
      <c r="AQ29" s="392"/>
      <c r="AR29" s="392"/>
      <c r="AS29" s="392"/>
      <c r="AT29" s="393"/>
      <c r="AU29" s="400" t="str">
        <f>IF(AW30="","",SUM(AW30,AW31))</f>
        <v/>
      </c>
      <c r="AV29" s="401"/>
      <c r="AW29" s="401"/>
      <c r="AX29" s="343" t="str">
        <f>IF(AU29="","",IF(AU29&gt;AY29,"○",IF(AU29&lt;AY29,"●","△")))</f>
        <v/>
      </c>
      <c r="AY29" s="401" t="str">
        <f>IF(AY30="","",SUM(AY30,AY31))</f>
        <v/>
      </c>
      <c r="AZ29" s="401"/>
      <c r="BA29" s="402"/>
      <c r="BB29" s="400" t="str">
        <f>IF(BD30="","",SUM(BD30,BD31))</f>
        <v/>
      </c>
      <c r="BC29" s="401"/>
      <c r="BD29" s="401"/>
      <c r="BE29" s="343" t="str">
        <f>IF(BB29="","",IF(BB29&gt;BF29,"○",IF(BB29&lt;BF29,"●","△")))</f>
        <v/>
      </c>
      <c r="BF29" s="401" t="str">
        <f>IF(BF30="","",SUM(BF30,BF31))</f>
        <v/>
      </c>
      <c r="BG29" s="401"/>
      <c r="BH29" s="402"/>
      <c r="BI29" s="400" t="str">
        <f>IF(BK30="","",SUM(BK30,BK31))</f>
        <v/>
      </c>
      <c r="BJ29" s="401"/>
      <c r="BK29" s="401"/>
      <c r="BL29" s="401" t="str">
        <f>IF(BI29="","",IF(BI29&gt;BN29,"○",IF(BI29&lt;BN29,"●","△")))</f>
        <v/>
      </c>
      <c r="BM29" s="401"/>
      <c r="BN29" s="401" t="str">
        <f>IF(BN30="","",SUM(BN30,BN31))</f>
        <v/>
      </c>
      <c r="BO29" s="401"/>
      <c r="BP29" s="402"/>
      <c r="BQ29" s="403" t="str">
        <f>IF(COUNT(AN30:BP30)=0,"",COUNTIF(AN29:BP29,"○")*3+COUNTIF(AN29:BP29,"△"))</f>
        <v/>
      </c>
      <c r="BR29" s="403" t="str">
        <f>IF(BQ29="","",SUM(AR29:AR44)/2-SUM(AN29:AN44))</f>
        <v/>
      </c>
      <c r="BS29" s="403" t="str">
        <f>IF(BQ29="","",SUM(AR29:AR44)/2)</f>
        <v/>
      </c>
      <c r="BT29" s="403" t="str">
        <f>IF(OR(BQ29="",MOD(COUNT(AN29:BP29),2)=1),"",RANK(BU29,$BU$29:$BU$44))</f>
        <v/>
      </c>
      <c r="BU29" s="345" t="str">
        <f>IF(OR(BQ29="",MOD(COUNT(AN29:BP29),2)=1),"",BQ29*10000+BR29*100+BS29)</f>
        <v/>
      </c>
    </row>
    <row r="30" spans="1:73">
      <c r="C30" s="643"/>
      <c r="D30" s="394"/>
      <c r="E30" s="395"/>
      <c r="F30" s="395"/>
      <c r="G30" s="395"/>
      <c r="H30" s="395"/>
      <c r="I30" s="395"/>
      <c r="J30" s="396"/>
      <c r="K30" s="332"/>
      <c r="L30" s="64"/>
      <c r="M30" s="172"/>
      <c r="N30" s="341" t="s">
        <v>54</v>
      </c>
      <c r="O30" s="173"/>
      <c r="P30" s="64"/>
      <c r="Q30" s="357"/>
      <c r="R30" s="332"/>
      <c r="S30" s="64"/>
      <c r="T30" s="172"/>
      <c r="U30" s="341" t="s">
        <v>54</v>
      </c>
      <c r="V30" s="173"/>
      <c r="W30" s="64"/>
      <c r="X30" s="357"/>
      <c r="Y30" s="374"/>
      <c r="Z30" s="362"/>
      <c r="AA30" s="362"/>
      <c r="AB30" s="345" t="s">
        <v>54</v>
      </c>
      <c r="AC30" s="362"/>
      <c r="AD30" s="362"/>
      <c r="AE30" s="375"/>
      <c r="AF30" s="403"/>
      <c r="AG30" s="403"/>
      <c r="AH30" s="403"/>
      <c r="AI30" s="403"/>
      <c r="AJ30" s="345"/>
      <c r="AK30" s="345"/>
      <c r="AM30" s="643"/>
      <c r="AN30" s="394"/>
      <c r="AO30" s="395"/>
      <c r="AP30" s="395"/>
      <c r="AQ30" s="395"/>
      <c r="AR30" s="395"/>
      <c r="AS30" s="395"/>
      <c r="AT30" s="396"/>
      <c r="AU30" s="332"/>
      <c r="AV30" s="64"/>
      <c r="AW30" s="172"/>
      <c r="AX30" s="341" t="s">
        <v>54</v>
      </c>
      <c r="AY30" s="173"/>
      <c r="AZ30" s="64"/>
      <c r="BA30" s="357"/>
      <c r="BB30" s="332"/>
      <c r="BC30" s="64"/>
      <c r="BD30" s="172"/>
      <c r="BE30" s="341" t="s">
        <v>54</v>
      </c>
      <c r="BF30" s="173"/>
      <c r="BG30" s="64"/>
      <c r="BH30" s="357"/>
      <c r="BI30" s="332"/>
      <c r="BJ30" s="64"/>
      <c r="BK30" s="172"/>
      <c r="BL30" s="414" t="s">
        <v>54</v>
      </c>
      <c r="BM30" s="414"/>
      <c r="BN30" s="173"/>
      <c r="BO30" s="64"/>
      <c r="BP30" s="357"/>
      <c r="BQ30" s="403"/>
      <c r="BR30" s="403"/>
      <c r="BS30" s="403"/>
      <c r="BT30" s="403"/>
      <c r="BU30" s="345"/>
    </row>
    <row r="31" spans="1:73">
      <c r="C31" s="643"/>
      <c r="D31" s="394"/>
      <c r="E31" s="395"/>
      <c r="F31" s="395"/>
      <c r="G31" s="395"/>
      <c r="H31" s="395"/>
      <c r="I31" s="395"/>
      <c r="J31" s="396"/>
      <c r="K31" s="332"/>
      <c r="L31" s="64"/>
      <c r="M31" s="172"/>
      <c r="N31" s="341" t="s">
        <v>54</v>
      </c>
      <c r="O31" s="173"/>
      <c r="P31" s="64"/>
      <c r="Q31" s="357"/>
      <c r="R31" s="332"/>
      <c r="S31" s="64"/>
      <c r="T31" s="172"/>
      <c r="U31" s="341" t="s">
        <v>54</v>
      </c>
      <c r="V31" s="173"/>
      <c r="W31" s="64"/>
      <c r="X31" s="357"/>
      <c r="Y31" s="374"/>
      <c r="Z31" s="362"/>
      <c r="AA31" s="362"/>
      <c r="AB31" s="345" t="s">
        <v>54</v>
      </c>
      <c r="AC31" s="362"/>
      <c r="AD31" s="362"/>
      <c r="AE31" s="375"/>
      <c r="AF31" s="403"/>
      <c r="AG31" s="403"/>
      <c r="AH31" s="403"/>
      <c r="AI31" s="403"/>
      <c r="AJ31" s="345"/>
      <c r="AK31" s="345"/>
      <c r="AM31" s="643"/>
      <c r="AN31" s="394"/>
      <c r="AO31" s="395"/>
      <c r="AP31" s="395"/>
      <c r="AQ31" s="395"/>
      <c r="AR31" s="395"/>
      <c r="AS31" s="395"/>
      <c r="AT31" s="396"/>
      <c r="AU31" s="332"/>
      <c r="AV31" s="64"/>
      <c r="AW31" s="172"/>
      <c r="AX31" s="341" t="s">
        <v>54</v>
      </c>
      <c r="AY31" s="173"/>
      <c r="AZ31" s="64"/>
      <c r="BA31" s="357"/>
      <c r="BB31" s="332"/>
      <c r="BC31" s="64"/>
      <c r="BD31" s="172"/>
      <c r="BE31" s="341" t="s">
        <v>54</v>
      </c>
      <c r="BF31" s="173"/>
      <c r="BG31" s="64"/>
      <c r="BH31" s="357"/>
      <c r="BI31" s="332"/>
      <c r="BJ31" s="64"/>
      <c r="BK31" s="172"/>
      <c r="BL31" s="414" t="s">
        <v>54</v>
      </c>
      <c r="BM31" s="414"/>
      <c r="BN31" s="173"/>
      <c r="BO31" s="64"/>
      <c r="BP31" s="357"/>
      <c r="BQ31" s="403"/>
      <c r="BR31" s="403"/>
      <c r="BS31" s="403"/>
      <c r="BT31" s="403"/>
      <c r="BU31" s="345"/>
    </row>
    <row r="32" spans="1:73" ht="3.75" customHeight="1">
      <c r="C32" s="643"/>
      <c r="D32" s="397"/>
      <c r="E32" s="398"/>
      <c r="F32" s="398"/>
      <c r="G32" s="398"/>
      <c r="H32" s="398"/>
      <c r="I32" s="398"/>
      <c r="J32" s="399"/>
      <c r="K32" s="334"/>
      <c r="L32" s="335"/>
      <c r="M32" s="358"/>
      <c r="N32" s="359"/>
      <c r="O32" s="360"/>
      <c r="P32" s="335"/>
      <c r="Q32" s="361"/>
      <c r="R32" s="334"/>
      <c r="S32" s="335"/>
      <c r="T32" s="358"/>
      <c r="U32" s="359"/>
      <c r="V32" s="360"/>
      <c r="W32" s="335"/>
      <c r="X32" s="361"/>
      <c r="Y32" s="376"/>
      <c r="Z32" s="377"/>
      <c r="AA32" s="377"/>
      <c r="AB32" s="378"/>
      <c r="AC32" s="377"/>
      <c r="AD32" s="377"/>
      <c r="AE32" s="379"/>
      <c r="AF32" s="403"/>
      <c r="AG32" s="403"/>
      <c r="AH32" s="403"/>
      <c r="AI32" s="403"/>
      <c r="AJ32" s="345"/>
      <c r="AK32" s="345"/>
      <c r="AM32" s="643"/>
      <c r="AN32" s="397"/>
      <c r="AO32" s="398"/>
      <c r="AP32" s="398"/>
      <c r="AQ32" s="398"/>
      <c r="AR32" s="398"/>
      <c r="AS32" s="398"/>
      <c r="AT32" s="399"/>
      <c r="AU32" s="334"/>
      <c r="AV32" s="335"/>
      <c r="AW32" s="358"/>
      <c r="AX32" s="359"/>
      <c r="AY32" s="360"/>
      <c r="AZ32" s="335"/>
      <c r="BA32" s="361"/>
      <c r="BB32" s="334"/>
      <c r="BC32" s="335"/>
      <c r="BD32" s="358"/>
      <c r="BE32" s="359"/>
      <c r="BF32" s="360"/>
      <c r="BG32" s="335"/>
      <c r="BH32" s="361"/>
      <c r="BI32" s="334"/>
      <c r="BJ32" s="335"/>
      <c r="BK32" s="358"/>
      <c r="BL32" s="359"/>
      <c r="BM32" s="359"/>
      <c r="BN32" s="360"/>
      <c r="BO32" s="335"/>
      <c r="BP32" s="361"/>
      <c r="BQ32" s="403"/>
      <c r="BR32" s="403"/>
      <c r="BS32" s="403"/>
      <c r="BT32" s="403"/>
      <c r="BU32" s="345"/>
    </row>
    <row r="33" spans="1:113">
      <c r="A33" s="347"/>
      <c r="B33" s="347">
        <v>5</v>
      </c>
      <c r="C33" s="643" t="str">
        <f>IF(ISERROR(MATCH('南(13)'!B33,予選学校名!$H$3:$H$16,0)),"",INDEX(予選学校名!$H$3:$K$16,MATCH('南(13)'!B33,予選学校名!$H$3:$H$16,0),2))</f>
        <v/>
      </c>
      <c r="D33" s="400" t="str">
        <f>IF(F34="","",SUM(F34,F35))</f>
        <v/>
      </c>
      <c r="E33" s="401"/>
      <c r="F33" s="401"/>
      <c r="G33" s="343" t="str">
        <f>IF(D33="","",IF(D33&gt;H33,"○",IF(D33&lt;H33,"●","△")))</f>
        <v/>
      </c>
      <c r="H33" s="401" t="str">
        <f>IF(H34="","",SUM(H34,H35))</f>
        <v/>
      </c>
      <c r="I33" s="401"/>
      <c r="J33" s="402"/>
      <c r="K33" s="390"/>
      <c r="L33" s="391"/>
      <c r="M33" s="391"/>
      <c r="N33" s="392"/>
      <c r="O33" s="392"/>
      <c r="P33" s="392"/>
      <c r="Q33" s="393"/>
      <c r="R33" s="400" t="str">
        <f>IF(T34="","",SUM(T34,T35))</f>
        <v/>
      </c>
      <c r="S33" s="401"/>
      <c r="T33" s="401"/>
      <c r="U33" s="343" t="str">
        <f>IF(R33="","",IF(R33&gt;V33,"○",IF(R33&lt;V33,"●","△")))</f>
        <v/>
      </c>
      <c r="V33" s="401" t="str">
        <f>IF(V34="","",SUM(V34,V35))</f>
        <v/>
      </c>
      <c r="W33" s="401"/>
      <c r="X33" s="402"/>
      <c r="Y33" s="647"/>
      <c r="Z33" s="412"/>
      <c r="AA33" s="412"/>
      <c r="AB33" s="373"/>
      <c r="AC33" s="412"/>
      <c r="AD33" s="412"/>
      <c r="AE33" s="648"/>
      <c r="AF33" s="403" t="str">
        <f>IF(COUNT(D34:AE34)=0,"",COUNTIF(D33:AE33,"○")*3+COUNTIF(D33:AE33,"△"))</f>
        <v/>
      </c>
      <c r="AG33" s="403" t="str">
        <f>IF(AF33="","",SUM(O29:O40)/2-SUM(M29:M40))</f>
        <v/>
      </c>
      <c r="AH33" s="403" t="str">
        <f>IF(AF33="","",SUM(O29:O40)/2)</f>
        <v/>
      </c>
      <c r="AI33" s="403" t="str">
        <f>IF(OR(AF33="",MOD(COUNT(D33:AE33),2)=1),"",RANK(AJ33,$AJ$29:$AJ$44))</f>
        <v/>
      </c>
      <c r="AJ33" s="345" t="str">
        <f>IF(OR(AF33="",MOD(COUNT(D33:AE33),2)=1),"",AF33*10000+AG33*100+AH33)</f>
        <v/>
      </c>
      <c r="AK33" s="345"/>
      <c r="AL33" s="347">
        <v>11</v>
      </c>
      <c r="AM33" s="643" t="str">
        <f>IF(ISERROR(MATCH('南(13)'!AL33,予選学校名!$H$3:$H$16,0)),"",INDEX(予選学校名!$H$3:$K$16,MATCH('南(13)'!AL33,予選学校名!$H$3:$H$16,0),2))</f>
        <v/>
      </c>
      <c r="AN33" s="400" t="str">
        <f>IF(AP34="","",SUM(AP34,AP35))</f>
        <v/>
      </c>
      <c r="AO33" s="401"/>
      <c r="AP33" s="401"/>
      <c r="AQ33" s="343" t="str">
        <f>IF(AN33="","",IF(AN33&gt;AR33,"○",IF(AN33&lt;AR33,"●","△")))</f>
        <v/>
      </c>
      <c r="AR33" s="401" t="str">
        <f>IF(AR34="","",SUM(AR34,AR35))</f>
        <v/>
      </c>
      <c r="AS33" s="401"/>
      <c r="AT33" s="402"/>
      <c r="AU33" s="390"/>
      <c r="AV33" s="391"/>
      <c r="AW33" s="391"/>
      <c r="AX33" s="392"/>
      <c r="AY33" s="392"/>
      <c r="AZ33" s="392"/>
      <c r="BA33" s="393"/>
      <c r="BB33" s="400" t="str">
        <f>IF(BD34="","",SUM(BD34,BD35))</f>
        <v/>
      </c>
      <c r="BC33" s="401"/>
      <c r="BD33" s="401"/>
      <c r="BE33" s="343" t="str">
        <f>IF(BB33="","",IF(BB33&gt;BF33,"○",IF(BB33&lt;BF33,"●","△")))</f>
        <v/>
      </c>
      <c r="BF33" s="401" t="str">
        <f>IF(BF34="","",SUM(BF34,BF35))</f>
        <v/>
      </c>
      <c r="BG33" s="401"/>
      <c r="BH33" s="402"/>
      <c r="BI33" s="400" t="str">
        <f>IF(BK34="","",SUM(BK34,BK35))</f>
        <v/>
      </c>
      <c r="BJ33" s="401"/>
      <c r="BK33" s="401"/>
      <c r="BL33" s="401" t="str">
        <f>IF(BI33="","",IF(BI33&gt;BN33,"○",IF(BI33&lt;BN33,"●","△")))</f>
        <v/>
      </c>
      <c r="BM33" s="401"/>
      <c r="BN33" s="401" t="str">
        <f>IF(BN34="","",SUM(BN34,BN35))</f>
        <v/>
      </c>
      <c r="BO33" s="401"/>
      <c r="BP33" s="402"/>
      <c r="BQ33" s="403" t="str">
        <f>IF(COUNT(AN34:BP34)=0,"",COUNTIF(AN33:BP33,"○")*3+COUNTIF(AN33:BP33,"△"))</f>
        <v/>
      </c>
      <c r="BR33" s="403" t="str">
        <f>IF(BQ33="","",SUM(AY29:AY44)/2-SUM(AU29:AU44))</f>
        <v/>
      </c>
      <c r="BS33" s="403" t="str">
        <f>IF(BQ33="","",SUM(AY29:AY44)/2)</f>
        <v/>
      </c>
      <c r="BT33" s="403" t="str">
        <f>IF(OR(BQ33="",MOD(COUNT(AN33:BP33),2)=1),"",RANK(BU33,$BU$29:$BU$44))</f>
        <v/>
      </c>
      <c r="BU33" s="345" t="str">
        <f>IF(OR(BQ33="",MOD(COUNT(AN33:BP33),2)=1),"",BQ33*10000+BR33*100+BS33)</f>
        <v/>
      </c>
    </row>
    <row r="34" spans="1:113">
      <c r="A34" s="347"/>
      <c r="C34" s="643"/>
      <c r="D34" s="332"/>
      <c r="E34" s="64"/>
      <c r="F34" s="339" t="str">
        <f>IF(O30="","",O30)</f>
        <v/>
      </c>
      <c r="G34" s="341" t="s">
        <v>54</v>
      </c>
      <c r="H34" s="340" t="str">
        <f>IF(M30="","",M30)</f>
        <v/>
      </c>
      <c r="I34" s="64"/>
      <c r="J34" s="357"/>
      <c r="K34" s="394"/>
      <c r="L34" s="395"/>
      <c r="M34" s="395"/>
      <c r="N34" s="395"/>
      <c r="O34" s="395"/>
      <c r="P34" s="395"/>
      <c r="Q34" s="396"/>
      <c r="R34" s="332"/>
      <c r="S34" s="64"/>
      <c r="T34" s="172"/>
      <c r="U34" s="341" t="s">
        <v>54</v>
      </c>
      <c r="V34" s="173"/>
      <c r="W34" s="64"/>
      <c r="X34" s="357"/>
      <c r="Y34" s="374"/>
      <c r="Z34" s="362"/>
      <c r="AA34" s="362"/>
      <c r="AB34" s="345" t="s">
        <v>54</v>
      </c>
      <c r="AC34" s="362"/>
      <c r="AD34" s="362"/>
      <c r="AE34" s="375"/>
      <c r="AF34" s="403"/>
      <c r="AG34" s="403"/>
      <c r="AH34" s="403"/>
      <c r="AI34" s="403"/>
      <c r="AJ34" s="345"/>
      <c r="AK34" s="345"/>
      <c r="AM34" s="643"/>
      <c r="AN34" s="332"/>
      <c r="AO34" s="64"/>
      <c r="AP34" s="339" t="str">
        <f>IF(AY30="","",AY30)</f>
        <v/>
      </c>
      <c r="AQ34" s="341" t="s">
        <v>54</v>
      </c>
      <c r="AR34" s="340" t="str">
        <f>IF(AW30="","",AW30)</f>
        <v/>
      </c>
      <c r="AS34" s="64"/>
      <c r="AT34" s="357"/>
      <c r="AU34" s="394"/>
      <c r="AV34" s="395"/>
      <c r="AW34" s="395"/>
      <c r="AX34" s="395"/>
      <c r="AY34" s="395"/>
      <c r="AZ34" s="395"/>
      <c r="BA34" s="396"/>
      <c r="BB34" s="332"/>
      <c r="BC34" s="64"/>
      <c r="BD34" s="172"/>
      <c r="BE34" s="341" t="s">
        <v>54</v>
      </c>
      <c r="BF34" s="173"/>
      <c r="BG34" s="64"/>
      <c r="BH34" s="357"/>
      <c r="BI34" s="332"/>
      <c r="BJ34" s="64"/>
      <c r="BK34" s="172"/>
      <c r="BL34" s="414" t="s">
        <v>54</v>
      </c>
      <c r="BM34" s="414"/>
      <c r="BN34" s="173"/>
      <c r="BO34" s="64"/>
      <c r="BP34" s="357"/>
      <c r="BQ34" s="403"/>
      <c r="BR34" s="403"/>
      <c r="BS34" s="403"/>
      <c r="BT34" s="403"/>
      <c r="BU34" s="345"/>
    </row>
    <row r="35" spans="1:113">
      <c r="A35" s="347"/>
      <c r="C35" s="643"/>
      <c r="D35" s="332"/>
      <c r="E35" s="64"/>
      <c r="F35" s="339" t="str">
        <f>IF(O31="","",O31)</f>
        <v/>
      </c>
      <c r="G35" s="341" t="s">
        <v>54</v>
      </c>
      <c r="H35" s="340" t="str">
        <f>IF(M31="","",M31)</f>
        <v/>
      </c>
      <c r="I35" s="64"/>
      <c r="J35" s="357"/>
      <c r="K35" s="394"/>
      <c r="L35" s="395"/>
      <c r="M35" s="395"/>
      <c r="N35" s="395"/>
      <c r="O35" s="395"/>
      <c r="P35" s="395"/>
      <c r="Q35" s="396"/>
      <c r="R35" s="332"/>
      <c r="S35" s="64"/>
      <c r="T35" s="172"/>
      <c r="U35" s="341" t="s">
        <v>54</v>
      </c>
      <c r="V35" s="173"/>
      <c r="W35" s="64"/>
      <c r="X35" s="357"/>
      <c r="Y35" s="374"/>
      <c r="Z35" s="362"/>
      <c r="AA35" s="362"/>
      <c r="AB35" s="345" t="s">
        <v>54</v>
      </c>
      <c r="AC35" s="362"/>
      <c r="AD35" s="362"/>
      <c r="AE35" s="375"/>
      <c r="AF35" s="403"/>
      <c r="AG35" s="403"/>
      <c r="AH35" s="403"/>
      <c r="AI35" s="403"/>
      <c r="AJ35" s="345"/>
      <c r="AK35" s="345"/>
      <c r="AM35" s="643"/>
      <c r="AN35" s="332"/>
      <c r="AO35" s="64"/>
      <c r="AP35" s="339" t="str">
        <f>IF(AY31="","",AY31)</f>
        <v/>
      </c>
      <c r="AQ35" s="341" t="s">
        <v>54</v>
      </c>
      <c r="AR35" s="340" t="str">
        <f>IF(AW31="","",AW31)</f>
        <v/>
      </c>
      <c r="AS35" s="64"/>
      <c r="AT35" s="357"/>
      <c r="AU35" s="394"/>
      <c r="AV35" s="395"/>
      <c r="AW35" s="395"/>
      <c r="AX35" s="395"/>
      <c r="AY35" s="395"/>
      <c r="AZ35" s="395"/>
      <c r="BA35" s="396"/>
      <c r="BB35" s="332"/>
      <c r="BC35" s="64"/>
      <c r="BD35" s="172"/>
      <c r="BE35" s="341" t="s">
        <v>54</v>
      </c>
      <c r="BF35" s="173"/>
      <c r="BG35" s="64"/>
      <c r="BH35" s="357"/>
      <c r="BI35" s="332"/>
      <c r="BJ35" s="64"/>
      <c r="BK35" s="172"/>
      <c r="BL35" s="414" t="s">
        <v>54</v>
      </c>
      <c r="BM35" s="414"/>
      <c r="BN35" s="173"/>
      <c r="BO35" s="64"/>
      <c r="BP35" s="357"/>
      <c r="BQ35" s="403"/>
      <c r="BR35" s="403"/>
      <c r="BS35" s="403"/>
      <c r="BT35" s="403"/>
      <c r="BU35" s="345"/>
    </row>
    <row r="36" spans="1:113" ht="3.75" customHeight="1">
      <c r="A36" s="347"/>
      <c r="C36" s="643"/>
      <c r="D36" s="334"/>
      <c r="E36" s="335"/>
      <c r="F36" s="358"/>
      <c r="G36" s="359"/>
      <c r="H36" s="360"/>
      <c r="I36" s="335"/>
      <c r="J36" s="361"/>
      <c r="K36" s="397"/>
      <c r="L36" s="398"/>
      <c r="M36" s="398"/>
      <c r="N36" s="398"/>
      <c r="O36" s="398"/>
      <c r="P36" s="398"/>
      <c r="Q36" s="399"/>
      <c r="R36" s="334"/>
      <c r="S36" s="335"/>
      <c r="T36" s="358"/>
      <c r="U36" s="359"/>
      <c r="V36" s="360"/>
      <c r="W36" s="335"/>
      <c r="X36" s="361"/>
      <c r="Y36" s="376"/>
      <c r="Z36" s="377"/>
      <c r="AA36" s="377"/>
      <c r="AB36" s="378"/>
      <c r="AC36" s="377"/>
      <c r="AD36" s="377"/>
      <c r="AE36" s="379"/>
      <c r="AF36" s="403"/>
      <c r="AG36" s="403"/>
      <c r="AH36" s="403"/>
      <c r="AI36" s="403"/>
      <c r="AJ36" s="345"/>
      <c r="AK36" s="345"/>
      <c r="AM36" s="643"/>
      <c r="AN36" s="334"/>
      <c r="AO36" s="335"/>
      <c r="AP36" s="358"/>
      <c r="AQ36" s="359"/>
      <c r="AR36" s="360"/>
      <c r="AS36" s="335"/>
      <c r="AT36" s="361"/>
      <c r="AU36" s="397"/>
      <c r="AV36" s="398"/>
      <c r="AW36" s="398"/>
      <c r="AX36" s="398"/>
      <c r="AY36" s="398"/>
      <c r="AZ36" s="398"/>
      <c r="BA36" s="399"/>
      <c r="BB36" s="334"/>
      <c r="BC36" s="335"/>
      <c r="BD36" s="358"/>
      <c r="BE36" s="359"/>
      <c r="BF36" s="360"/>
      <c r="BG36" s="335"/>
      <c r="BH36" s="361"/>
      <c r="BI36" s="334"/>
      <c r="BJ36" s="335"/>
      <c r="BK36" s="358"/>
      <c r="BL36" s="359"/>
      <c r="BM36" s="359"/>
      <c r="BN36" s="360"/>
      <c r="BO36" s="335"/>
      <c r="BP36" s="361"/>
      <c r="BQ36" s="403"/>
      <c r="BR36" s="403"/>
      <c r="BS36" s="403"/>
      <c r="BT36" s="403"/>
      <c r="BU36" s="345"/>
    </row>
    <row r="37" spans="1:113">
      <c r="A37" s="347"/>
      <c r="B37" s="347">
        <v>6</v>
      </c>
      <c r="C37" s="643" t="str">
        <f>IF(ISERROR(MATCH('南(13)'!B37,予選学校名!$H$3:$H$16,0)),"",INDEX(予選学校名!$H$3:$K$16,MATCH('南(13)'!B37,予選学校名!$H$3:$H$16,0),2))</f>
        <v/>
      </c>
      <c r="D37" s="400" t="str">
        <f>IF(F38="","",SUM(F38,F39))</f>
        <v/>
      </c>
      <c r="E37" s="401"/>
      <c r="F37" s="401"/>
      <c r="G37" s="343" t="str">
        <f>IF(D37="","",IF(D37&gt;H37,"○",IF(D37&lt;H37,"●","△")))</f>
        <v/>
      </c>
      <c r="H37" s="401" t="str">
        <f>IF(H38="","",SUM(H38,H39))</f>
        <v/>
      </c>
      <c r="I37" s="401"/>
      <c r="J37" s="402"/>
      <c r="K37" s="400" t="str">
        <f>IF(M38="","",SUM(M38,M39))</f>
        <v/>
      </c>
      <c r="L37" s="401"/>
      <c r="M37" s="401"/>
      <c r="N37" s="343" t="str">
        <f>IF(K37="","",IF(K37&gt;O37,"○",IF(K37&lt;O37,"●","△")))</f>
        <v/>
      </c>
      <c r="O37" s="401" t="str">
        <f>IF(O38="","",SUM(O38,O39))</f>
        <v/>
      </c>
      <c r="P37" s="401"/>
      <c r="Q37" s="402"/>
      <c r="R37" s="390"/>
      <c r="S37" s="391"/>
      <c r="T37" s="391"/>
      <c r="U37" s="392"/>
      <c r="V37" s="392"/>
      <c r="W37" s="392"/>
      <c r="X37" s="393"/>
      <c r="Y37" s="647"/>
      <c r="Z37" s="412"/>
      <c r="AA37" s="412"/>
      <c r="AB37" s="373"/>
      <c r="AC37" s="412"/>
      <c r="AD37" s="412"/>
      <c r="AE37" s="648"/>
      <c r="AF37" s="403" t="str">
        <f>IF(COUNT(D38:AE38)=0,"",COUNTIF(D37:AE37,"○")*3+COUNTIF(D37:AE37,"△"))</f>
        <v/>
      </c>
      <c r="AG37" s="403" t="str">
        <f>IF(AF37="","",SUM(V29:V40)/2-SUM(T29:T40))</f>
        <v/>
      </c>
      <c r="AH37" s="403" t="str">
        <f>IF(AF37="","",SUM(V29:V40)/2)</f>
        <v/>
      </c>
      <c r="AI37" s="403" t="str">
        <f>IF(OR(AF37="",MOD(COUNT(D37:AE37),2)=1),"",RANK(AJ37,$AJ$29:$AJ$44))</f>
        <v/>
      </c>
      <c r="AJ37" s="345" t="str">
        <f>IF(OR(AF37="",MOD(COUNT(D37:AE37),2)=1),"",AF37*10000+AG37*100+AH37)</f>
        <v/>
      </c>
      <c r="AK37" s="345"/>
      <c r="AL37" s="347">
        <v>12</v>
      </c>
      <c r="AM37" s="643" t="str">
        <f>IF(ISERROR(MATCH('南(13)'!AL37,予選学校名!$H$3:$H$16,0)),"",INDEX(予選学校名!$H$3:$K$16,MATCH('南(13)'!AL37,予選学校名!$H$3:$H$16,0),2))</f>
        <v/>
      </c>
      <c r="AN37" s="400" t="str">
        <f>IF(AP38="","",SUM(AP38,AP39))</f>
        <v/>
      </c>
      <c r="AO37" s="401"/>
      <c r="AP37" s="401"/>
      <c r="AQ37" s="343" t="str">
        <f>IF(AN37="","",IF(AN37&gt;AR37,"○",IF(AN37&lt;AR37,"●","△")))</f>
        <v/>
      </c>
      <c r="AR37" s="401" t="str">
        <f>IF(AR38="","",SUM(AR38,AR39))</f>
        <v/>
      </c>
      <c r="AS37" s="401"/>
      <c r="AT37" s="402"/>
      <c r="AU37" s="400" t="str">
        <f>IF(AW38="","",SUM(AW38,AW39))</f>
        <v/>
      </c>
      <c r="AV37" s="401"/>
      <c r="AW37" s="401"/>
      <c r="AX37" s="343" t="str">
        <f>IF(AU37="","",IF(AU37&gt;AY37,"○",IF(AU37&lt;AY37,"●","△")))</f>
        <v/>
      </c>
      <c r="AY37" s="401" t="str">
        <f>IF(AY38="","",SUM(AY38,AY39))</f>
        <v/>
      </c>
      <c r="AZ37" s="401"/>
      <c r="BA37" s="402"/>
      <c r="BB37" s="390"/>
      <c r="BC37" s="391"/>
      <c r="BD37" s="391"/>
      <c r="BE37" s="392"/>
      <c r="BF37" s="392"/>
      <c r="BG37" s="392"/>
      <c r="BH37" s="393"/>
      <c r="BI37" s="400" t="str">
        <f>IF(BK38="","",SUM(BK38,BK39))</f>
        <v/>
      </c>
      <c r="BJ37" s="401"/>
      <c r="BK37" s="401"/>
      <c r="BL37" s="401" t="str">
        <f>IF(BI37="","",IF(BI37&gt;BN37,"○",IF(BI37&lt;BN37,"●","△")))</f>
        <v/>
      </c>
      <c r="BM37" s="401"/>
      <c r="BN37" s="401" t="str">
        <f>IF(BN38="","",SUM(BN38,BN39))</f>
        <v/>
      </c>
      <c r="BO37" s="401"/>
      <c r="BP37" s="402"/>
      <c r="BQ37" s="403" t="str">
        <f>IF(COUNT(AN38:BP38)=0,"",COUNTIF(AN37:BP37,"○")*3+COUNTIF(AN37:BP37,"△"))</f>
        <v/>
      </c>
      <c r="BR37" s="403" t="str">
        <f>IF(BQ37="","",SUM(BF29:BF44)/2-SUM(BB29:BB44))</f>
        <v/>
      </c>
      <c r="BS37" s="403" t="str">
        <f>IF(BQ37="","",SUM(BF29:BF44)/2)</f>
        <v/>
      </c>
      <c r="BT37" s="403" t="str">
        <f>IF(OR(BQ37="",MOD(COUNT(AN37:BP37),2)=1),"",RANK(BU37,$BU$29:$BU$44))</f>
        <v/>
      </c>
      <c r="BU37" s="345" t="str">
        <f>IF(OR(BQ37="",MOD(COUNT(AN37:BP37),2)=1),"",BQ37*10000+BR37*100+BS37)</f>
        <v/>
      </c>
    </row>
    <row r="38" spans="1:113">
      <c r="A38" s="347"/>
      <c r="C38" s="643"/>
      <c r="D38" s="332"/>
      <c r="E38" s="64"/>
      <c r="F38" s="339" t="str">
        <f>IF(V30="","",V30)</f>
        <v/>
      </c>
      <c r="G38" s="341" t="s">
        <v>54</v>
      </c>
      <c r="H38" s="340" t="str">
        <f>IF(T30="","",T30)</f>
        <v/>
      </c>
      <c r="I38" s="64"/>
      <c r="J38" s="357"/>
      <c r="K38" s="332"/>
      <c r="L38" s="64"/>
      <c r="M38" s="339" t="str">
        <f>IF(V34="","",V34)</f>
        <v/>
      </c>
      <c r="N38" s="341" t="s">
        <v>54</v>
      </c>
      <c r="O38" s="340" t="str">
        <f>IF(T34="","",T34)</f>
        <v/>
      </c>
      <c r="P38" s="64"/>
      <c r="Q38" s="357"/>
      <c r="R38" s="394"/>
      <c r="S38" s="395"/>
      <c r="T38" s="395"/>
      <c r="U38" s="395"/>
      <c r="V38" s="395"/>
      <c r="W38" s="395"/>
      <c r="X38" s="396"/>
      <c r="Y38" s="374"/>
      <c r="Z38" s="362"/>
      <c r="AA38" s="362"/>
      <c r="AB38" s="345"/>
      <c r="AC38" s="362"/>
      <c r="AD38" s="362"/>
      <c r="AE38" s="375"/>
      <c r="AF38" s="403"/>
      <c r="AG38" s="403"/>
      <c r="AH38" s="403"/>
      <c r="AI38" s="403"/>
      <c r="AJ38" s="345"/>
      <c r="AK38" s="345"/>
      <c r="AM38" s="643"/>
      <c r="AN38" s="332"/>
      <c r="AO38" s="64"/>
      <c r="AP38" s="339" t="str">
        <f>IF(BF30="","",BF30)</f>
        <v/>
      </c>
      <c r="AQ38" s="341" t="s">
        <v>54</v>
      </c>
      <c r="AR38" s="340" t="str">
        <f>IF(BD30="","",BD30)</f>
        <v/>
      </c>
      <c r="AS38" s="64"/>
      <c r="AT38" s="357"/>
      <c r="AU38" s="332"/>
      <c r="AV38" s="64"/>
      <c r="AW38" s="339" t="str">
        <f>IF(BF34="","",BF34)</f>
        <v/>
      </c>
      <c r="AX38" s="341" t="s">
        <v>54</v>
      </c>
      <c r="AY38" s="340" t="str">
        <f>IF(BD34="","",BD34)</f>
        <v/>
      </c>
      <c r="AZ38" s="64"/>
      <c r="BA38" s="357"/>
      <c r="BB38" s="394"/>
      <c r="BC38" s="395"/>
      <c r="BD38" s="395"/>
      <c r="BE38" s="395"/>
      <c r="BF38" s="395"/>
      <c r="BG38" s="395"/>
      <c r="BH38" s="396"/>
      <c r="BI38" s="332"/>
      <c r="BJ38" s="64"/>
      <c r="BK38" s="172"/>
      <c r="BL38" s="414" t="s">
        <v>54</v>
      </c>
      <c r="BM38" s="414"/>
      <c r="BN38" s="173"/>
      <c r="BO38" s="64"/>
      <c r="BP38" s="357"/>
      <c r="BQ38" s="403"/>
      <c r="BR38" s="403"/>
      <c r="BS38" s="403"/>
      <c r="BT38" s="403"/>
      <c r="BU38" s="345"/>
    </row>
    <row r="39" spans="1:113">
      <c r="A39" s="347"/>
      <c r="C39" s="643"/>
      <c r="D39" s="332"/>
      <c r="E39" s="64"/>
      <c r="F39" s="339" t="str">
        <f>IF(V31="","",V31)</f>
        <v/>
      </c>
      <c r="G39" s="341" t="s">
        <v>54</v>
      </c>
      <c r="H39" s="340" t="str">
        <f>IF(T31="","",T31)</f>
        <v/>
      </c>
      <c r="I39" s="64"/>
      <c r="J39" s="357"/>
      <c r="K39" s="332"/>
      <c r="L39" s="64"/>
      <c r="M39" s="339" t="str">
        <f>IF(V35="","",V35)</f>
        <v/>
      </c>
      <c r="N39" s="341" t="s">
        <v>54</v>
      </c>
      <c r="O39" s="340" t="str">
        <f>IF(T35="","",T35)</f>
        <v/>
      </c>
      <c r="P39" s="64"/>
      <c r="Q39" s="357"/>
      <c r="R39" s="394"/>
      <c r="S39" s="395"/>
      <c r="T39" s="395"/>
      <c r="U39" s="395"/>
      <c r="V39" s="395"/>
      <c r="W39" s="395"/>
      <c r="X39" s="396"/>
      <c r="Y39" s="374"/>
      <c r="Z39" s="362"/>
      <c r="AA39" s="362"/>
      <c r="AB39" s="345"/>
      <c r="AC39" s="362"/>
      <c r="AD39" s="362"/>
      <c r="AE39" s="375"/>
      <c r="AF39" s="403"/>
      <c r="AG39" s="403"/>
      <c r="AH39" s="403"/>
      <c r="AI39" s="403"/>
      <c r="AJ39" s="345"/>
      <c r="AK39" s="345"/>
      <c r="AM39" s="643"/>
      <c r="AN39" s="332"/>
      <c r="AO39" s="64"/>
      <c r="AP39" s="339" t="str">
        <f>IF(BF31="","",BF31)</f>
        <v/>
      </c>
      <c r="AQ39" s="341" t="s">
        <v>54</v>
      </c>
      <c r="AR39" s="340" t="str">
        <f>IF(BD31="","",BD31)</f>
        <v/>
      </c>
      <c r="AS39" s="64"/>
      <c r="AT39" s="357"/>
      <c r="AU39" s="332"/>
      <c r="AV39" s="64"/>
      <c r="AW39" s="339" t="str">
        <f>IF(BF35="","",BF35)</f>
        <v/>
      </c>
      <c r="AX39" s="341" t="s">
        <v>54</v>
      </c>
      <c r="AY39" s="340" t="str">
        <f>IF(BD35="","",BD35)</f>
        <v/>
      </c>
      <c r="AZ39" s="64"/>
      <c r="BA39" s="357"/>
      <c r="BB39" s="394"/>
      <c r="BC39" s="395"/>
      <c r="BD39" s="395"/>
      <c r="BE39" s="395"/>
      <c r="BF39" s="395"/>
      <c r="BG39" s="395"/>
      <c r="BH39" s="396"/>
      <c r="BI39" s="332"/>
      <c r="BJ39" s="64"/>
      <c r="BK39" s="172"/>
      <c r="BL39" s="414" t="s">
        <v>54</v>
      </c>
      <c r="BM39" s="414"/>
      <c r="BN39" s="173"/>
      <c r="BO39" s="64"/>
      <c r="BP39" s="357"/>
      <c r="BQ39" s="403"/>
      <c r="BR39" s="403"/>
      <c r="BS39" s="403"/>
      <c r="BT39" s="403"/>
      <c r="BU39" s="345"/>
    </row>
    <row r="40" spans="1:113" ht="3.75" customHeight="1">
      <c r="A40" s="347"/>
      <c r="C40" s="643"/>
      <c r="D40" s="334"/>
      <c r="E40" s="335"/>
      <c r="F40" s="358"/>
      <c r="G40" s="359"/>
      <c r="H40" s="360"/>
      <c r="I40" s="335"/>
      <c r="J40" s="361"/>
      <c r="K40" s="334"/>
      <c r="L40" s="335"/>
      <c r="M40" s="358"/>
      <c r="N40" s="359"/>
      <c r="O40" s="360"/>
      <c r="P40" s="335"/>
      <c r="Q40" s="361"/>
      <c r="R40" s="397"/>
      <c r="S40" s="398"/>
      <c r="T40" s="398"/>
      <c r="U40" s="398"/>
      <c r="V40" s="398"/>
      <c r="W40" s="398"/>
      <c r="X40" s="399"/>
      <c r="Y40" s="376"/>
      <c r="Z40" s="377"/>
      <c r="AA40" s="377"/>
      <c r="AB40" s="378"/>
      <c r="AC40" s="377"/>
      <c r="AD40" s="377"/>
      <c r="AE40" s="379"/>
      <c r="AF40" s="403"/>
      <c r="AG40" s="403"/>
      <c r="AH40" s="403"/>
      <c r="AI40" s="403"/>
      <c r="AJ40" s="345"/>
      <c r="AK40" s="345"/>
      <c r="AM40" s="643"/>
      <c r="AN40" s="334"/>
      <c r="AO40" s="335"/>
      <c r="AP40" s="358"/>
      <c r="AQ40" s="359"/>
      <c r="AR40" s="360"/>
      <c r="AS40" s="335"/>
      <c r="AT40" s="361"/>
      <c r="AU40" s="334"/>
      <c r="AV40" s="335"/>
      <c r="AW40" s="358"/>
      <c r="AX40" s="359"/>
      <c r="AY40" s="360"/>
      <c r="AZ40" s="335"/>
      <c r="BA40" s="361"/>
      <c r="BB40" s="397"/>
      <c r="BC40" s="398"/>
      <c r="BD40" s="398"/>
      <c r="BE40" s="398"/>
      <c r="BF40" s="398"/>
      <c r="BG40" s="398"/>
      <c r="BH40" s="399"/>
      <c r="BI40" s="334"/>
      <c r="BJ40" s="335"/>
      <c r="BK40" s="358"/>
      <c r="BL40" s="359"/>
      <c r="BM40" s="359"/>
      <c r="BN40" s="360"/>
      <c r="BO40" s="335"/>
      <c r="BP40" s="361"/>
      <c r="BQ40" s="403"/>
      <c r="BR40" s="403"/>
      <c r="BS40" s="403"/>
      <c r="BT40" s="403"/>
      <c r="BU40" s="345"/>
    </row>
    <row r="41" spans="1:113">
      <c r="A41" s="347"/>
      <c r="C41" s="412"/>
      <c r="D41" s="401"/>
      <c r="E41" s="401"/>
      <c r="F41" s="401"/>
      <c r="G41" s="343"/>
      <c r="H41" s="401"/>
      <c r="I41" s="401"/>
      <c r="J41" s="401"/>
      <c r="K41" s="401"/>
      <c r="L41" s="401"/>
      <c r="M41" s="401"/>
      <c r="N41" s="343"/>
      <c r="O41" s="401"/>
      <c r="P41" s="401"/>
      <c r="Q41" s="401"/>
      <c r="R41" s="401"/>
      <c r="S41" s="401"/>
      <c r="T41" s="401"/>
      <c r="U41" s="343"/>
      <c r="V41" s="401"/>
      <c r="W41" s="401"/>
      <c r="X41" s="401"/>
      <c r="Y41" s="412"/>
      <c r="Z41" s="412"/>
      <c r="AA41" s="412"/>
      <c r="AB41" s="373"/>
      <c r="AC41" s="412"/>
      <c r="AD41" s="412"/>
      <c r="AE41" s="412"/>
      <c r="AF41" s="412"/>
      <c r="AG41" s="412"/>
      <c r="AH41" s="412"/>
      <c r="AI41" s="412"/>
      <c r="AJ41" s="345"/>
      <c r="AK41" s="345"/>
      <c r="AL41" s="347">
        <v>13</v>
      </c>
      <c r="AM41" s="643" t="str">
        <f>IF(ISERROR(MATCH('南(13)'!AL41,予選学校名!$H$3:$H$16,0)),"",INDEX(予選学校名!$H$3:$K$16,MATCH('南(13)'!AL41,予選学校名!$H$3:$H$16,0),2))</f>
        <v/>
      </c>
      <c r="AN41" s="400" t="str">
        <f>IF(AP42="","",SUM(AP42,AP43))</f>
        <v/>
      </c>
      <c r="AO41" s="401"/>
      <c r="AP41" s="401"/>
      <c r="AQ41" s="343" t="str">
        <f>IF(AN41="","",IF(AN41&gt;AR41,"○",IF(AN41&lt;AR41,"●","△")))</f>
        <v/>
      </c>
      <c r="AR41" s="401" t="str">
        <f>IF(AR42="","",SUM(AR42,AR43))</f>
        <v/>
      </c>
      <c r="AS41" s="401"/>
      <c r="AT41" s="402"/>
      <c r="AU41" s="400" t="str">
        <f>IF(AW42="","",SUM(AW42,AW43))</f>
        <v/>
      </c>
      <c r="AV41" s="401"/>
      <c r="AW41" s="401"/>
      <c r="AX41" s="343" t="str">
        <f>IF(AU41="","",IF(AU41&gt;AY41,"○",IF(AU41&lt;AY41,"●","△")))</f>
        <v/>
      </c>
      <c r="AY41" s="401" t="str">
        <f>IF(AY42="","",SUM(AY42,AY43))</f>
        <v/>
      </c>
      <c r="AZ41" s="401"/>
      <c r="BA41" s="402"/>
      <c r="BB41" s="400" t="str">
        <f>IF(BD42="","",SUM(BD42,BD43))</f>
        <v/>
      </c>
      <c r="BC41" s="401"/>
      <c r="BD41" s="401"/>
      <c r="BE41" s="343" t="str">
        <f>IF(BB41="","",IF(BB41&gt;BF41,"○",IF(BB41&lt;BF41,"●","△")))</f>
        <v/>
      </c>
      <c r="BF41" s="401" t="str">
        <f>IF(BF42="","",SUM(BF42,BF43))</f>
        <v/>
      </c>
      <c r="BG41" s="401"/>
      <c r="BH41" s="402"/>
      <c r="BI41" s="390"/>
      <c r="BJ41" s="391"/>
      <c r="BK41" s="391"/>
      <c r="BL41" s="392"/>
      <c r="BM41" s="392"/>
      <c r="BN41" s="392"/>
      <c r="BO41" s="392"/>
      <c r="BP41" s="393"/>
      <c r="BQ41" s="403" t="str">
        <f>IF(COUNT(AN42:BP42)=0,"",COUNTIF(AN41:BP41,"○")*3+COUNTIF(AN41:BP41,"△"))</f>
        <v/>
      </c>
      <c r="BR41" s="403" t="str">
        <f>IF(BQ41="","",SUM(BN29:BN44)/2-SUM(BI29:BI44))</f>
        <v/>
      </c>
      <c r="BS41" s="403" t="str">
        <f>IF(BQ41="","",SUM(BN29:BN44)/2)</f>
        <v/>
      </c>
      <c r="BT41" s="403" t="str">
        <f>IF(OR(BQ41="",MOD(COUNT(AN41:BP41),2)=1),"",RANK(BU41,$BU$29:$BU$44))</f>
        <v/>
      </c>
      <c r="BU41" s="345" t="str">
        <f>IF(OR(BQ41="",MOD(COUNT(AN41:BP41),2)=1),"",BQ41*10000+BR41*100+BS41)</f>
        <v/>
      </c>
      <c r="BX41" s="415" t="s">
        <v>153</v>
      </c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415"/>
      <c r="CJ41" s="415"/>
      <c r="CK41" s="415"/>
      <c r="CL41" s="415"/>
      <c r="CM41" s="415"/>
      <c r="CN41" s="415"/>
      <c r="CO41" s="415"/>
      <c r="CP41" s="415"/>
      <c r="CQ41" s="415"/>
      <c r="CR41" s="415"/>
      <c r="CS41" s="415"/>
      <c r="CT41" s="415"/>
      <c r="CU41" s="415"/>
      <c r="CV41" s="415"/>
      <c r="CW41" s="415"/>
      <c r="CX41" s="415"/>
    </row>
    <row r="42" spans="1:113">
      <c r="A42" s="347"/>
      <c r="C42" s="413"/>
      <c r="D42" s="64"/>
      <c r="E42" s="64"/>
      <c r="F42" s="339"/>
      <c r="G42" s="341"/>
      <c r="H42" s="340"/>
      <c r="I42" s="64"/>
      <c r="J42" s="64"/>
      <c r="K42" s="64"/>
      <c r="L42" s="64"/>
      <c r="M42" s="339"/>
      <c r="N42" s="341"/>
      <c r="O42" s="340"/>
      <c r="P42" s="64"/>
      <c r="Q42" s="64"/>
      <c r="R42" s="64"/>
      <c r="S42" s="64"/>
      <c r="T42" s="339"/>
      <c r="U42" s="341"/>
      <c r="V42" s="340"/>
      <c r="W42" s="64"/>
      <c r="X42" s="64"/>
      <c r="Y42" s="362"/>
      <c r="Z42" s="362"/>
      <c r="AA42" s="362"/>
      <c r="AB42" s="345"/>
      <c r="AC42" s="362"/>
      <c r="AD42" s="362"/>
      <c r="AE42" s="362"/>
      <c r="AF42" s="413"/>
      <c r="AG42" s="413"/>
      <c r="AH42" s="413"/>
      <c r="AI42" s="413"/>
      <c r="AJ42" s="345"/>
      <c r="AK42" s="345"/>
      <c r="AM42" s="643"/>
      <c r="AN42" s="332"/>
      <c r="AO42" s="64"/>
      <c r="AP42" s="339" t="str">
        <f>IF(BN30="","",BN30)</f>
        <v/>
      </c>
      <c r="AQ42" s="341" t="s">
        <v>54</v>
      </c>
      <c r="AR42" s="340" t="str">
        <f>IF(BK30="","",BK30)</f>
        <v/>
      </c>
      <c r="AS42" s="64"/>
      <c r="AT42" s="357"/>
      <c r="AU42" s="332"/>
      <c r="AV42" s="64"/>
      <c r="AW42" s="339" t="str">
        <f>IF(BN34="","",BN34)</f>
        <v/>
      </c>
      <c r="AX42" s="341" t="s">
        <v>54</v>
      </c>
      <c r="AY42" s="340" t="str">
        <f>IF(BK34="","",BK34)</f>
        <v/>
      </c>
      <c r="AZ42" s="64"/>
      <c r="BA42" s="357"/>
      <c r="BB42" s="332"/>
      <c r="BC42" s="64"/>
      <c r="BD42" s="339" t="str">
        <f>IF(BN38="","",BN38)</f>
        <v/>
      </c>
      <c r="BE42" s="341" t="s">
        <v>54</v>
      </c>
      <c r="BF42" s="340" t="str">
        <f>IF(BK38="","",BK38)</f>
        <v/>
      </c>
      <c r="BG42" s="64"/>
      <c r="BH42" s="357"/>
      <c r="BI42" s="394"/>
      <c r="BJ42" s="395"/>
      <c r="BK42" s="395"/>
      <c r="BL42" s="395"/>
      <c r="BM42" s="395"/>
      <c r="BN42" s="395"/>
      <c r="BO42" s="395"/>
      <c r="BP42" s="396"/>
      <c r="BQ42" s="403"/>
      <c r="BR42" s="403"/>
      <c r="BS42" s="403"/>
      <c r="BT42" s="403"/>
      <c r="BU42" s="34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415"/>
      <c r="CJ42" s="415"/>
      <c r="CK42" s="415"/>
      <c r="CL42" s="415"/>
      <c r="CM42" s="415"/>
      <c r="CN42" s="415"/>
      <c r="CO42" s="415"/>
      <c r="CP42" s="415"/>
      <c r="CQ42" s="415"/>
      <c r="CR42" s="415"/>
      <c r="CS42" s="415"/>
      <c r="CT42" s="415"/>
      <c r="CU42" s="415"/>
      <c r="CV42" s="415"/>
      <c r="CW42" s="415"/>
      <c r="CX42" s="415"/>
    </row>
    <row r="43" spans="1:113">
      <c r="A43" s="347"/>
      <c r="C43" s="413"/>
      <c r="D43" s="64"/>
      <c r="E43" s="64"/>
      <c r="F43" s="339"/>
      <c r="G43" s="341"/>
      <c r="H43" s="340"/>
      <c r="I43" s="64"/>
      <c r="J43" s="64"/>
      <c r="K43" s="64"/>
      <c r="L43" s="64"/>
      <c r="M43" s="339"/>
      <c r="N43" s="341"/>
      <c r="O43" s="340"/>
      <c r="P43" s="64"/>
      <c r="Q43" s="64"/>
      <c r="R43" s="64"/>
      <c r="S43" s="64"/>
      <c r="T43" s="339"/>
      <c r="U43" s="341"/>
      <c r="V43" s="340"/>
      <c r="W43" s="64"/>
      <c r="X43" s="64"/>
      <c r="Y43" s="362"/>
      <c r="Z43" s="362"/>
      <c r="AA43" s="362"/>
      <c r="AB43" s="345"/>
      <c r="AC43" s="362"/>
      <c r="AD43" s="362"/>
      <c r="AE43" s="362"/>
      <c r="AF43" s="413"/>
      <c r="AG43" s="413"/>
      <c r="AH43" s="413"/>
      <c r="AI43" s="413"/>
      <c r="AJ43" s="345"/>
      <c r="AK43" s="345"/>
      <c r="AM43" s="643"/>
      <c r="AN43" s="332"/>
      <c r="AO43" s="64"/>
      <c r="AP43" s="339" t="str">
        <f>IF(BN31="","",BN31)</f>
        <v/>
      </c>
      <c r="AQ43" s="341" t="s">
        <v>54</v>
      </c>
      <c r="AR43" s="340" t="str">
        <f>IF(BK31="","",BK31)</f>
        <v/>
      </c>
      <c r="AS43" s="64"/>
      <c r="AT43" s="357"/>
      <c r="AU43" s="332"/>
      <c r="AV43" s="64"/>
      <c r="AW43" s="339" t="str">
        <f>IF(BN35="","",BN35)</f>
        <v/>
      </c>
      <c r="AX43" s="341" t="s">
        <v>54</v>
      </c>
      <c r="AY43" s="340" t="str">
        <f>IF(BK35="","",BK35)</f>
        <v/>
      </c>
      <c r="AZ43" s="64"/>
      <c r="BA43" s="357"/>
      <c r="BB43" s="332"/>
      <c r="BC43" s="64"/>
      <c r="BD43" s="339" t="str">
        <f>IF(BN39="","",BN39)</f>
        <v/>
      </c>
      <c r="BE43" s="341" t="s">
        <v>54</v>
      </c>
      <c r="BF43" s="340" t="str">
        <f>IF(BK39="","",BK39)</f>
        <v/>
      </c>
      <c r="BG43" s="64"/>
      <c r="BH43" s="357"/>
      <c r="BI43" s="394"/>
      <c r="BJ43" s="395"/>
      <c r="BK43" s="395"/>
      <c r="BL43" s="395"/>
      <c r="BM43" s="395"/>
      <c r="BN43" s="395"/>
      <c r="BO43" s="395"/>
      <c r="BP43" s="396"/>
      <c r="BQ43" s="403"/>
      <c r="BR43" s="403"/>
      <c r="BS43" s="403"/>
      <c r="BT43" s="403"/>
      <c r="BU43" s="34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415"/>
      <c r="CJ43" s="415"/>
      <c r="CK43" s="415"/>
      <c r="CL43" s="415"/>
      <c r="CM43" s="415"/>
      <c r="CN43" s="415"/>
      <c r="CO43" s="415"/>
      <c r="CP43" s="415"/>
      <c r="CQ43" s="415"/>
      <c r="CR43" s="415"/>
      <c r="CS43" s="415"/>
      <c r="CT43" s="415"/>
      <c r="CU43" s="415"/>
      <c r="CV43" s="415"/>
      <c r="CW43" s="415"/>
      <c r="CX43" s="415"/>
    </row>
    <row r="44" spans="1:113" ht="3.75" customHeight="1">
      <c r="A44" s="347"/>
      <c r="C44" s="413"/>
      <c r="D44" s="64"/>
      <c r="E44" s="64"/>
      <c r="F44" s="339"/>
      <c r="G44" s="341"/>
      <c r="H44" s="340"/>
      <c r="I44" s="64"/>
      <c r="J44" s="64"/>
      <c r="K44" s="64"/>
      <c r="L44" s="64"/>
      <c r="M44" s="339"/>
      <c r="N44" s="341"/>
      <c r="O44" s="340"/>
      <c r="P44" s="64"/>
      <c r="Q44" s="64"/>
      <c r="R44" s="64"/>
      <c r="S44" s="64"/>
      <c r="T44" s="339"/>
      <c r="U44" s="341"/>
      <c r="V44" s="340"/>
      <c r="W44" s="64"/>
      <c r="X44" s="64"/>
      <c r="Y44" s="362"/>
      <c r="Z44" s="362"/>
      <c r="AA44" s="362"/>
      <c r="AB44" s="345"/>
      <c r="AC44" s="362"/>
      <c r="AD44" s="362"/>
      <c r="AE44" s="362"/>
      <c r="AF44" s="413"/>
      <c r="AG44" s="413"/>
      <c r="AH44" s="413"/>
      <c r="AI44" s="413"/>
      <c r="AJ44" s="345"/>
      <c r="AK44" s="345"/>
      <c r="AM44" s="643"/>
      <c r="AN44" s="334"/>
      <c r="AO44" s="335"/>
      <c r="AP44" s="358"/>
      <c r="AQ44" s="359"/>
      <c r="AR44" s="360"/>
      <c r="AS44" s="335"/>
      <c r="AT44" s="361"/>
      <c r="AU44" s="334"/>
      <c r="AV44" s="335"/>
      <c r="AW44" s="358"/>
      <c r="AX44" s="359"/>
      <c r="AY44" s="360"/>
      <c r="AZ44" s="335"/>
      <c r="BA44" s="361"/>
      <c r="BB44" s="334"/>
      <c r="BC44" s="335"/>
      <c r="BD44" s="358"/>
      <c r="BE44" s="359"/>
      <c r="BF44" s="360"/>
      <c r="BG44" s="335"/>
      <c r="BH44" s="361"/>
      <c r="BI44" s="397"/>
      <c r="BJ44" s="398"/>
      <c r="BK44" s="398"/>
      <c r="BL44" s="398"/>
      <c r="BM44" s="398"/>
      <c r="BN44" s="398"/>
      <c r="BO44" s="398"/>
      <c r="BP44" s="399"/>
      <c r="BQ44" s="403"/>
      <c r="BR44" s="403"/>
      <c r="BS44" s="403"/>
      <c r="BT44" s="403"/>
      <c r="BU44" s="345"/>
    </row>
    <row r="46" spans="1:113" ht="43.5" customHeight="1">
      <c r="A46" s="347"/>
      <c r="BX46" s="364" t="s">
        <v>191</v>
      </c>
      <c r="CV46" s="364" t="s">
        <v>192</v>
      </c>
    </row>
    <row r="47" spans="1:113" ht="22.5" customHeight="1">
      <c r="A47" s="347"/>
      <c r="BY47" s="365"/>
      <c r="CA47" s="416" t="s">
        <v>79</v>
      </c>
      <c r="CB47" s="416"/>
      <c r="CC47" s="416"/>
      <c r="CD47" s="380" t="str">
        <f>IF(I3="","",I3)</f>
        <v/>
      </c>
      <c r="CE47" s="365"/>
      <c r="CF47" s="365"/>
      <c r="CG47" s="365"/>
      <c r="CH47" s="365"/>
      <c r="CI47" s="365"/>
      <c r="CJ47" s="365"/>
      <c r="CK47" s="365"/>
      <c r="CL47" s="365"/>
      <c r="CM47" s="365"/>
      <c r="CN47" s="365"/>
      <c r="CO47" s="365"/>
      <c r="CP47" s="365"/>
      <c r="CQ47" s="365"/>
      <c r="CY47" s="416" t="s">
        <v>193</v>
      </c>
      <c r="CZ47" s="416"/>
      <c r="DA47" s="416"/>
      <c r="DB47" s="381" t="str">
        <f>IF(AP3="","",AP3)</f>
        <v/>
      </c>
      <c r="DC47" s="365"/>
      <c r="DD47" s="365"/>
      <c r="DE47" s="365"/>
      <c r="DF47" s="365"/>
      <c r="DG47" s="365"/>
      <c r="DH47" s="365"/>
      <c r="DI47" s="365"/>
    </row>
    <row r="48" spans="1:113" ht="3" customHeight="1">
      <c r="A48" s="347"/>
      <c r="BY48" s="365"/>
      <c r="CA48" s="131"/>
      <c r="CB48" s="131"/>
      <c r="CC48" s="131"/>
      <c r="CD48" s="380"/>
      <c r="CE48" s="365"/>
      <c r="CF48" s="365"/>
      <c r="CG48" s="365"/>
      <c r="CH48" s="365"/>
      <c r="CI48" s="365"/>
      <c r="CJ48" s="365"/>
      <c r="CK48" s="365"/>
      <c r="CL48" s="365"/>
      <c r="CM48" s="365"/>
      <c r="CN48" s="365"/>
      <c r="CO48" s="365"/>
      <c r="CP48" s="365"/>
      <c r="CQ48" s="365"/>
      <c r="CY48" s="131"/>
      <c r="CZ48" s="131"/>
      <c r="DA48" s="131"/>
      <c r="DB48" s="381"/>
      <c r="DC48" s="365"/>
      <c r="DD48" s="365"/>
      <c r="DE48" s="365"/>
      <c r="DF48" s="365"/>
      <c r="DG48" s="365"/>
      <c r="DH48" s="365"/>
      <c r="DI48" s="365"/>
    </row>
    <row r="49" spans="1:119">
      <c r="A49" s="347"/>
      <c r="CG49" s="417"/>
      <c r="DE49" s="417"/>
    </row>
    <row r="50" spans="1:119">
      <c r="CE50" s="416" t="str">
        <f>IF(CE53="","",SUM(CE53:CF56))</f>
        <v/>
      </c>
      <c r="CF50" s="416"/>
      <c r="CG50" s="417"/>
      <c r="CI50" s="387" t="str">
        <f>IF(CI53="","",SUM(CI53:CJ56))</f>
        <v/>
      </c>
      <c r="CJ50" s="387"/>
      <c r="DC50" s="416" t="str">
        <f>IF(DC53="","",SUM(DC53:DD56))</f>
        <v/>
      </c>
      <c r="DD50" s="416"/>
      <c r="DE50" s="417"/>
      <c r="DG50" s="387" t="str">
        <f>IF(DG53="","",SUM(DG53:DH56))</f>
        <v/>
      </c>
      <c r="DH50" s="387"/>
    </row>
    <row r="51" spans="1:119" s="363" customFormat="1" hidden="1">
      <c r="A51" s="367"/>
      <c r="D51" s="367"/>
      <c r="E51" s="367"/>
      <c r="F51" s="368"/>
      <c r="G51" s="369"/>
      <c r="H51" s="370"/>
      <c r="I51" s="367"/>
      <c r="J51" s="367"/>
      <c r="K51" s="367"/>
      <c r="L51" s="367"/>
      <c r="M51" s="368"/>
      <c r="N51" s="369"/>
      <c r="O51" s="370"/>
      <c r="P51" s="367"/>
      <c r="Q51" s="367"/>
      <c r="R51" s="367"/>
      <c r="S51" s="367"/>
      <c r="T51" s="368"/>
      <c r="U51" s="369"/>
      <c r="V51" s="370"/>
      <c r="W51" s="367"/>
      <c r="X51" s="367"/>
      <c r="AB51" s="371"/>
      <c r="AN51" s="367"/>
      <c r="AO51" s="367"/>
      <c r="AP51" s="368"/>
      <c r="AQ51" s="369"/>
      <c r="AR51" s="370"/>
      <c r="AS51" s="367"/>
      <c r="AT51" s="367"/>
      <c r="AU51" s="367"/>
      <c r="AV51" s="367"/>
      <c r="AW51" s="368"/>
      <c r="AX51" s="369"/>
      <c r="AY51" s="370"/>
      <c r="AZ51" s="367"/>
      <c r="BA51" s="367"/>
      <c r="BB51" s="367"/>
      <c r="BC51" s="367"/>
      <c r="BD51" s="368"/>
      <c r="BE51" s="369"/>
      <c r="BF51" s="370"/>
      <c r="BG51" s="367"/>
      <c r="BH51" s="367"/>
      <c r="BI51" s="367"/>
      <c r="BJ51" s="367"/>
      <c r="BK51" s="368"/>
      <c r="BL51" s="369"/>
      <c r="BM51" s="369"/>
      <c r="BN51" s="370"/>
      <c r="BO51" s="367"/>
      <c r="BP51" s="367"/>
      <c r="BU51" s="347"/>
      <c r="CE51" s="419" t="str">
        <f>IF(CE53="","",SUM(CE53:CF57))</f>
        <v/>
      </c>
      <c r="CF51" s="419"/>
      <c r="CG51" s="417"/>
      <c r="CI51" s="420" t="str">
        <f>IF(CI53="","",SUM(CI53:CJ57))</f>
        <v/>
      </c>
      <c r="CJ51" s="420"/>
      <c r="DC51" s="419" t="str">
        <f>IF(DC53="","",SUM(DC53:DD57))</f>
        <v/>
      </c>
      <c r="DD51" s="419"/>
      <c r="DE51" s="417"/>
      <c r="DG51" s="420" t="str">
        <f>IF(DG53="","",SUM(DG53:DH57))</f>
        <v/>
      </c>
      <c r="DH51" s="420"/>
    </row>
    <row r="52" spans="1:119" ht="7.5" customHeight="1" thickBot="1">
      <c r="CA52" s="365"/>
      <c r="CB52" s="421"/>
      <c r="CC52" s="421"/>
      <c r="CD52" s="421"/>
      <c r="CE52" s="421"/>
      <c r="CF52" s="421"/>
      <c r="CG52" s="418"/>
      <c r="CH52" s="421"/>
      <c r="CI52" s="421"/>
      <c r="CJ52" s="421"/>
      <c r="CK52" s="421"/>
      <c r="CL52" s="421"/>
      <c r="CM52" s="421"/>
      <c r="CY52" s="365"/>
      <c r="CZ52" s="421"/>
      <c r="DA52" s="421"/>
      <c r="DB52" s="421"/>
      <c r="DC52" s="421"/>
      <c r="DD52" s="421"/>
      <c r="DE52" s="418"/>
      <c r="DF52" s="421"/>
      <c r="DG52" s="421"/>
      <c r="DH52" s="421"/>
      <c r="DI52" s="421"/>
      <c r="DJ52" s="421"/>
      <c r="DK52" s="421"/>
    </row>
    <row r="53" spans="1:119" ht="14.25" customHeight="1" thickTop="1">
      <c r="BY53" s="423" t="str">
        <f>IF(BY59=CC59,"",IF(CC59&lt;BY59,BX67,CD67))</f>
        <v/>
      </c>
      <c r="BZ53" s="423"/>
      <c r="CA53" s="417"/>
      <c r="CE53" s="424"/>
      <c r="CF53" s="424"/>
      <c r="CG53" s="413" t="s">
        <v>54</v>
      </c>
      <c r="CH53" s="413"/>
      <c r="CI53" s="425"/>
      <c r="CJ53" s="425"/>
      <c r="CN53" s="426"/>
      <c r="CO53" s="432" t="str">
        <f>IF(CK59=CO59,"",IF(CO59&lt;CK59,CJ67,CP67))</f>
        <v/>
      </c>
      <c r="CP53" s="432"/>
      <c r="CW53" s="423" t="str">
        <f>IF(CW59=DA59,"",IF(DA59&lt;CW59,CV67,DB67))</f>
        <v/>
      </c>
      <c r="CX53" s="423"/>
      <c r="CY53" s="417"/>
      <c r="DC53" s="424"/>
      <c r="DD53" s="424"/>
      <c r="DE53" s="413" t="s">
        <v>54</v>
      </c>
      <c r="DF53" s="413"/>
      <c r="DG53" s="425"/>
      <c r="DH53" s="425"/>
      <c r="DL53" s="426"/>
      <c r="DM53" s="432" t="str">
        <f>IF(DI59=DM59,"",IF(DM59&lt;DI59,DH67,DN67))</f>
        <v/>
      </c>
      <c r="DN53" s="432"/>
    </row>
    <row r="54" spans="1:119">
      <c r="BY54" s="423"/>
      <c r="BZ54" s="423"/>
      <c r="CA54" s="417"/>
      <c r="CE54" s="429"/>
      <c r="CF54" s="429"/>
      <c r="CG54" s="430" t="s">
        <v>54</v>
      </c>
      <c r="CH54" s="430"/>
      <c r="CI54" s="431"/>
      <c r="CJ54" s="431"/>
      <c r="CN54" s="426"/>
      <c r="CO54" s="432"/>
      <c r="CP54" s="432"/>
      <c r="CW54" s="423"/>
      <c r="CX54" s="423"/>
      <c r="CY54" s="417"/>
      <c r="DC54" s="429"/>
      <c r="DD54" s="429"/>
      <c r="DE54" s="430" t="s">
        <v>54</v>
      </c>
      <c r="DF54" s="430"/>
      <c r="DG54" s="431"/>
      <c r="DH54" s="431"/>
      <c r="DL54" s="426"/>
      <c r="DM54" s="432"/>
      <c r="DN54" s="432"/>
    </row>
    <row r="55" spans="1:119">
      <c r="A55" s="69" t="str">
        <f>IF(CE51=CI51,"",IF(BY53=BX67,CD67,BX67))</f>
        <v/>
      </c>
      <c r="BY55" s="423"/>
      <c r="BZ55" s="423"/>
      <c r="CA55" s="417"/>
      <c r="CE55" s="429"/>
      <c r="CF55" s="429"/>
      <c r="CG55" s="430" t="str">
        <f>IF(CE55="","","－")</f>
        <v/>
      </c>
      <c r="CH55" s="430"/>
      <c r="CI55" s="431"/>
      <c r="CJ55" s="431"/>
      <c r="CN55" s="426"/>
      <c r="CO55" s="432"/>
      <c r="CP55" s="432"/>
      <c r="CW55" s="423"/>
      <c r="CX55" s="423"/>
      <c r="CY55" s="417"/>
      <c r="DC55" s="429"/>
      <c r="DD55" s="429"/>
      <c r="DE55" s="430" t="str">
        <f>IF(DC55="","","－")</f>
        <v/>
      </c>
      <c r="DF55" s="430"/>
      <c r="DG55" s="431"/>
      <c r="DH55" s="431"/>
      <c r="DL55" s="426"/>
      <c r="DM55" s="432"/>
      <c r="DN55" s="432"/>
    </row>
    <row r="56" spans="1:119">
      <c r="A56" s="69" t="str">
        <f>IF(CE51=CI51,"",IF(CO53=CP67,CJ67,CP67))</f>
        <v/>
      </c>
      <c r="BY56" s="423"/>
      <c r="BZ56" s="423"/>
      <c r="CA56" s="417"/>
      <c r="CE56" s="429"/>
      <c r="CF56" s="429"/>
      <c r="CG56" s="430" t="str">
        <f>IF(CE56="","","－")</f>
        <v/>
      </c>
      <c r="CH56" s="430"/>
      <c r="CI56" s="431"/>
      <c r="CJ56" s="431"/>
      <c r="CN56" s="426"/>
      <c r="CO56" s="432"/>
      <c r="CP56" s="432"/>
      <c r="CW56" s="423"/>
      <c r="CX56" s="423"/>
      <c r="CY56" s="417"/>
      <c r="DC56" s="429"/>
      <c r="DD56" s="429"/>
      <c r="DE56" s="430" t="str">
        <f>IF(DC56="","","－")</f>
        <v/>
      </c>
      <c r="DF56" s="430"/>
      <c r="DG56" s="431"/>
      <c r="DH56" s="431"/>
      <c r="DL56" s="426"/>
      <c r="DM56" s="432"/>
      <c r="DN56" s="432"/>
    </row>
    <row r="57" spans="1:119">
      <c r="CA57" s="417"/>
      <c r="CE57" s="429"/>
      <c r="CF57" s="429"/>
      <c r="CG57" s="430" t="str">
        <f>IF(CE57="","","PK")</f>
        <v/>
      </c>
      <c r="CH57" s="430"/>
      <c r="CI57" s="431"/>
      <c r="CJ57" s="431"/>
      <c r="CN57" s="426"/>
      <c r="CY57" s="417"/>
      <c r="DC57" s="429"/>
      <c r="DD57" s="429"/>
      <c r="DE57" s="430" t="str">
        <f>IF(DC57="","","PK")</f>
        <v/>
      </c>
      <c r="DF57" s="430"/>
      <c r="DG57" s="431"/>
      <c r="DH57" s="431"/>
      <c r="DL57" s="426"/>
    </row>
    <row r="58" spans="1:119">
      <c r="BY58" s="416" t="str">
        <f>IF(BY61="","",SUM(BY61:BZ64))</f>
        <v/>
      </c>
      <c r="BZ58" s="416"/>
      <c r="CA58" s="417"/>
      <c r="CC58" s="387" t="str">
        <f>IF(CC61="","",SUM(CC61:CD64))</f>
        <v/>
      </c>
      <c r="CD58" s="387"/>
      <c r="CG58" s="430"/>
      <c r="CH58" s="430"/>
      <c r="CK58" s="416" t="str">
        <f>IF(CK61="","",SUM(CK61:CL64))</f>
        <v/>
      </c>
      <c r="CL58" s="416"/>
      <c r="CN58" s="426"/>
      <c r="CO58" s="387" t="str">
        <f>IF(CO61="","",SUM(CO61:CP64))</f>
        <v/>
      </c>
      <c r="CP58" s="387"/>
      <c r="CW58" s="416" t="str">
        <f>IF(CW61="","",SUM(CW61:CX64))</f>
        <v/>
      </c>
      <c r="CX58" s="416"/>
      <c r="CY58" s="417"/>
      <c r="DA58" s="387" t="str">
        <f>IF(DA61="","",SUM(DA61:DB64))</f>
        <v/>
      </c>
      <c r="DB58" s="387"/>
      <c r="DE58" s="430"/>
      <c r="DF58" s="430"/>
      <c r="DI58" s="416" t="str">
        <f>IF(DI61="","",SUM(DI61:DJ64))</f>
        <v/>
      </c>
      <c r="DJ58" s="416"/>
      <c r="DL58" s="426"/>
      <c r="DM58" s="387" t="str">
        <f>IF(DM61="","",SUM(DM61:DN64))</f>
        <v/>
      </c>
      <c r="DN58" s="387"/>
    </row>
    <row r="59" spans="1:119" s="363" customFormat="1" hidden="1">
      <c r="A59" s="367"/>
      <c r="D59" s="367"/>
      <c r="E59" s="367"/>
      <c r="F59" s="368"/>
      <c r="G59" s="369"/>
      <c r="H59" s="370"/>
      <c r="I59" s="367"/>
      <c r="J59" s="367"/>
      <c r="K59" s="367"/>
      <c r="L59" s="367"/>
      <c r="M59" s="368"/>
      <c r="N59" s="369"/>
      <c r="O59" s="370"/>
      <c r="P59" s="367"/>
      <c r="Q59" s="367"/>
      <c r="R59" s="367"/>
      <c r="S59" s="367"/>
      <c r="T59" s="368"/>
      <c r="U59" s="369"/>
      <c r="V59" s="370"/>
      <c r="W59" s="367"/>
      <c r="X59" s="367"/>
      <c r="AB59" s="371"/>
      <c r="AN59" s="367"/>
      <c r="AO59" s="367"/>
      <c r="AP59" s="368"/>
      <c r="AQ59" s="369"/>
      <c r="AR59" s="370"/>
      <c r="AS59" s="367"/>
      <c r="AT59" s="367"/>
      <c r="AU59" s="367"/>
      <c r="AV59" s="367"/>
      <c r="AW59" s="368"/>
      <c r="AX59" s="369"/>
      <c r="AY59" s="370"/>
      <c r="AZ59" s="367"/>
      <c r="BA59" s="367"/>
      <c r="BB59" s="367"/>
      <c r="BC59" s="367"/>
      <c r="BD59" s="368"/>
      <c r="BE59" s="369"/>
      <c r="BF59" s="370"/>
      <c r="BG59" s="367"/>
      <c r="BH59" s="367"/>
      <c r="BI59" s="367"/>
      <c r="BJ59" s="367"/>
      <c r="BK59" s="368"/>
      <c r="BL59" s="369"/>
      <c r="BM59" s="369"/>
      <c r="BN59" s="370"/>
      <c r="BO59" s="367"/>
      <c r="BP59" s="367"/>
      <c r="BU59" s="347"/>
      <c r="BY59" s="419" t="str">
        <f>IF(BY61="","",SUM(BY61:BZ65))</f>
        <v/>
      </c>
      <c r="BZ59" s="419"/>
      <c r="CA59" s="417"/>
      <c r="CC59" s="420" t="str">
        <f>IF(CC61="","",SUM(CC61:CD65))</f>
        <v/>
      </c>
      <c r="CD59" s="420"/>
      <c r="CK59" s="419" t="str">
        <f>IF(CK61="","",SUM(CK61:CL65))</f>
        <v/>
      </c>
      <c r="CL59" s="419"/>
      <c r="CN59" s="426"/>
      <c r="CO59" s="420" t="str">
        <f>IF(CO61="","",SUM(CO61:CP65))</f>
        <v/>
      </c>
      <c r="CP59" s="420"/>
      <c r="CW59" s="419" t="str">
        <f>IF(CW61="","",SUM(CW61:CX65))</f>
        <v/>
      </c>
      <c r="CX59" s="419"/>
      <c r="CY59" s="417"/>
      <c r="DA59" s="420" t="str">
        <f>IF(DA61="","",SUM(DA61:DB65))</f>
        <v/>
      </c>
      <c r="DB59" s="420"/>
      <c r="DI59" s="419" t="str">
        <f>IF(DI61="","",SUM(DI61:DJ65))</f>
        <v/>
      </c>
      <c r="DJ59" s="419"/>
      <c r="DL59" s="426"/>
      <c r="DM59" s="420" t="str">
        <f>IF(DM61="","",SUM(DM61:DN65))</f>
        <v/>
      </c>
      <c r="DN59" s="420"/>
    </row>
    <row r="60" spans="1:119" ht="7.5" customHeight="1" thickBot="1">
      <c r="BY60" s="421"/>
      <c r="BZ60" s="421"/>
      <c r="CA60" s="418"/>
      <c r="CB60" s="421"/>
      <c r="CC60" s="421"/>
      <c r="CD60" s="421"/>
      <c r="CK60" s="421"/>
      <c r="CL60" s="421"/>
      <c r="CM60" s="421"/>
      <c r="CN60" s="427"/>
      <c r="CO60" s="421"/>
      <c r="CP60" s="421"/>
      <c r="CW60" s="421"/>
      <c r="CX60" s="421"/>
      <c r="CY60" s="418"/>
      <c r="CZ60" s="421"/>
      <c r="DA60" s="421"/>
      <c r="DB60" s="421"/>
      <c r="DI60" s="421"/>
      <c r="DJ60" s="421"/>
      <c r="DK60" s="421"/>
      <c r="DL60" s="427"/>
      <c r="DM60" s="421"/>
      <c r="DN60" s="421"/>
    </row>
    <row r="61" spans="1:119" ht="14.25" thickTop="1">
      <c r="BW61" s="362"/>
      <c r="BX61" s="417"/>
      <c r="BY61" s="424"/>
      <c r="BZ61" s="424"/>
      <c r="CA61" s="413" t="s">
        <v>54</v>
      </c>
      <c r="CB61" s="413"/>
      <c r="CC61" s="425"/>
      <c r="CD61" s="425"/>
      <c r="CE61" s="426"/>
      <c r="CI61" s="362"/>
      <c r="CJ61" s="417"/>
      <c r="CK61" s="424"/>
      <c r="CL61" s="424"/>
      <c r="CM61" s="413" t="s">
        <v>54</v>
      </c>
      <c r="CN61" s="413"/>
      <c r="CO61" s="425"/>
      <c r="CP61" s="425"/>
      <c r="CQ61" s="426"/>
      <c r="CV61" s="417"/>
      <c r="CW61" s="424"/>
      <c r="CX61" s="424"/>
      <c r="CY61" s="413" t="s">
        <v>54</v>
      </c>
      <c r="CZ61" s="413"/>
      <c r="DA61" s="425"/>
      <c r="DB61" s="425"/>
      <c r="DC61" s="426"/>
      <c r="DG61" s="362"/>
      <c r="DH61" s="417"/>
      <c r="DI61" s="424"/>
      <c r="DJ61" s="424"/>
      <c r="DK61" s="413" t="s">
        <v>54</v>
      </c>
      <c r="DL61" s="413"/>
      <c r="DM61" s="425"/>
      <c r="DN61" s="425"/>
      <c r="DO61" s="426"/>
    </row>
    <row r="62" spans="1:119">
      <c r="BW62" s="362"/>
      <c r="BX62" s="417"/>
      <c r="BY62" s="424"/>
      <c r="BZ62" s="429"/>
      <c r="CA62" s="430" t="s">
        <v>54</v>
      </c>
      <c r="CB62" s="430"/>
      <c r="CC62" s="431"/>
      <c r="CD62" s="425"/>
      <c r="CE62" s="426"/>
      <c r="CI62" s="362"/>
      <c r="CJ62" s="417"/>
      <c r="CK62" s="424"/>
      <c r="CL62" s="429"/>
      <c r="CM62" s="430" t="s">
        <v>54</v>
      </c>
      <c r="CN62" s="430"/>
      <c r="CO62" s="431"/>
      <c r="CP62" s="425"/>
      <c r="CQ62" s="426"/>
      <c r="CV62" s="417"/>
      <c r="CW62" s="424"/>
      <c r="CX62" s="429"/>
      <c r="CY62" s="430" t="s">
        <v>54</v>
      </c>
      <c r="CZ62" s="430"/>
      <c r="DA62" s="431"/>
      <c r="DB62" s="425"/>
      <c r="DC62" s="426"/>
      <c r="DG62" s="362"/>
      <c r="DH62" s="417"/>
      <c r="DI62" s="424"/>
      <c r="DJ62" s="429"/>
      <c r="DK62" s="430" t="s">
        <v>54</v>
      </c>
      <c r="DL62" s="430"/>
      <c r="DM62" s="431"/>
      <c r="DN62" s="425"/>
      <c r="DO62" s="426"/>
    </row>
    <row r="63" spans="1:119">
      <c r="BW63" s="362"/>
      <c r="BX63" s="417"/>
      <c r="BY63" s="424"/>
      <c r="BZ63" s="429"/>
      <c r="CA63" s="430" t="str">
        <f>IF(BY63="","","－")</f>
        <v/>
      </c>
      <c r="CB63" s="430"/>
      <c r="CC63" s="431"/>
      <c r="CD63" s="425"/>
      <c r="CE63" s="426"/>
      <c r="CI63" s="362"/>
      <c r="CJ63" s="417"/>
      <c r="CK63" s="424"/>
      <c r="CL63" s="429"/>
      <c r="CM63" s="430" t="str">
        <f>IF(CK63="","","－")</f>
        <v/>
      </c>
      <c r="CN63" s="430"/>
      <c r="CO63" s="431"/>
      <c r="CP63" s="425"/>
      <c r="CQ63" s="426"/>
      <c r="CV63" s="417"/>
      <c r="CW63" s="424"/>
      <c r="CX63" s="429"/>
      <c r="CY63" s="430" t="str">
        <f>IF(CW63="","","－")</f>
        <v/>
      </c>
      <c r="CZ63" s="430"/>
      <c r="DA63" s="431"/>
      <c r="DB63" s="425"/>
      <c r="DC63" s="426"/>
      <c r="DG63" s="362"/>
      <c r="DH63" s="417"/>
      <c r="DI63" s="424"/>
      <c r="DJ63" s="429"/>
      <c r="DK63" s="430" t="str">
        <f>IF(DI63="","","－")</f>
        <v/>
      </c>
      <c r="DL63" s="430"/>
      <c r="DM63" s="431"/>
      <c r="DN63" s="425"/>
      <c r="DO63" s="426"/>
    </row>
    <row r="64" spans="1:119">
      <c r="BW64" s="362"/>
      <c r="BX64" s="417"/>
      <c r="BY64" s="424"/>
      <c r="BZ64" s="429"/>
      <c r="CA64" s="430" t="str">
        <f>IF(BY64="","","－")</f>
        <v/>
      </c>
      <c r="CB64" s="430"/>
      <c r="CC64" s="431"/>
      <c r="CD64" s="425"/>
      <c r="CE64" s="426"/>
      <c r="CI64" s="362"/>
      <c r="CJ64" s="417"/>
      <c r="CK64" s="424"/>
      <c r="CL64" s="429"/>
      <c r="CM64" s="430" t="str">
        <f>IF(CK64="","","－")</f>
        <v/>
      </c>
      <c r="CN64" s="430"/>
      <c r="CO64" s="431"/>
      <c r="CP64" s="425"/>
      <c r="CQ64" s="426"/>
      <c r="CV64" s="417"/>
      <c r="CW64" s="424"/>
      <c r="CX64" s="429"/>
      <c r="CY64" s="430" t="str">
        <f>IF(CW64="","","－")</f>
        <v/>
      </c>
      <c r="CZ64" s="430"/>
      <c r="DA64" s="431"/>
      <c r="DB64" s="425"/>
      <c r="DC64" s="426"/>
      <c r="DG64" s="362"/>
      <c r="DH64" s="417"/>
      <c r="DI64" s="424"/>
      <c r="DJ64" s="429"/>
      <c r="DK64" s="430" t="str">
        <f>IF(DI64="","","－")</f>
        <v/>
      </c>
      <c r="DL64" s="430"/>
      <c r="DM64" s="431"/>
      <c r="DN64" s="425"/>
      <c r="DO64" s="426"/>
    </row>
    <row r="65" spans="1:122">
      <c r="BW65" s="362"/>
      <c r="BX65" s="417"/>
      <c r="BY65" s="424"/>
      <c r="BZ65" s="429"/>
      <c r="CA65" s="430" t="str">
        <f>IF(BY65="","","PK")</f>
        <v/>
      </c>
      <c r="CB65" s="430"/>
      <c r="CC65" s="431"/>
      <c r="CD65" s="425"/>
      <c r="CE65" s="426"/>
      <c r="CI65" s="362"/>
      <c r="CJ65" s="417"/>
      <c r="CK65" s="424"/>
      <c r="CL65" s="429"/>
      <c r="CM65" s="430" t="str">
        <f>IF(CK65="","","PK")</f>
        <v/>
      </c>
      <c r="CN65" s="430"/>
      <c r="CO65" s="431"/>
      <c r="CP65" s="425"/>
      <c r="CQ65" s="426"/>
      <c r="CV65" s="417"/>
      <c r="CW65" s="424"/>
      <c r="CX65" s="429"/>
      <c r="CY65" s="430" t="str">
        <f>IF(CW65="","","PK")</f>
        <v/>
      </c>
      <c r="CZ65" s="430"/>
      <c r="DA65" s="431"/>
      <c r="DB65" s="425"/>
      <c r="DC65" s="426"/>
      <c r="DG65" s="362"/>
      <c r="DH65" s="417"/>
      <c r="DI65" s="424"/>
      <c r="DJ65" s="429"/>
      <c r="DK65" s="430" t="str">
        <f>IF(DI65="","","PK")</f>
        <v/>
      </c>
      <c r="DL65" s="430"/>
      <c r="DM65" s="431"/>
      <c r="DN65" s="425"/>
      <c r="DO65" s="426"/>
    </row>
    <row r="66" spans="1:122">
      <c r="BW66" s="362"/>
      <c r="BX66" s="417"/>
      <c r="CA66" s="430"/>
      <c r="CB66" s="430"/>
      <c r="CE66" s="426"/>
      <c r="CI66" s="362"/>
      <c r="CJ66" s="417"/>
      <c r="CM66" s="430"/>
      <c r="CN66" s="430"/>
      <c r="CQ66" s="426"/>
      <c r="CV66" s="417"/>
      <c r="CY66" s="430"/>
      <c r="CZ66" s="430"/>
      <c r="DC66" s="426"/>
      <c r="DG66" s="362"/>
      <c r="DH66" s="417"/>
      <c r="DK66" s="430"/>
      <c r="DL66" s="430"/>
      <c r="DO66" s="426"/>
    </row>
    <row r="67" spans="1:122" s="365" customFormat="1" ht="183.75" customHeight="1">
      <c r="A67" s="69"/>
      <c r="D67" s="69"/>
      <c r="E67" s="69"/>
      <c r="F67" s="141"/>
      <c r="G67" s="139"/>
      <c r="H67" s="346"/>
      <c r="I67" s="69"/>
      <c r="J67" s="69"/>
      <c r="K67" s="69"/>
      <c r="L67" s="69"/>
      <c r="M67" s="141"/>
      <c r="N67" s="139"/>
      <c r="O67" s="346"/>
      <c r="P67" s="69"/>
      <c r="Q67" s="69"/>
      <c r="R67" s="69"/>
      <c r="S67" s="69"/>
      <c r="T67" s="141"/>
      <c r="U67" s="139"/>
      <c r="V67" s="346"/>
      <c r="W67" s="69"/>
      <c r="X67" s="69"/>
      <c r="AB67" s="338"/>
      <c r="AN67" s="69"/>
      <c r="AO67" s="69"/>
      <c r="AP67" s="141"/>
      <c r="AQ67" s="139"/>
      <c r="AR67" s="346"/>
      <c r="AS67" s="69"/>
      <c r="AT67" s="69"/>
      <c r="AU67" s="69"/>
      <c r="AV67" s="69"/>
      <c r="AW67" s="141"/>
      <c r="AX67" s="139"/>
      <c r="AY67" s="346"/>
      <c r="AZ67" s="69"/>
      <c r="BA67" s="69"/>
      <c r="BB67" s="69"/>
      <c r="BC67" s="69"/>
      <c r="BD67" s="141"/>
      <c r="BE67" s="139"/>
      <c r="BF67" s="346"/>
      <c r="BG67" s="69"/>
      <c r="BH67" s="69"/>
      <c r="BI67" s="69"/>
      <c r="BJ67" s="69"/>
      <c r="BK67" s="141"/>
      <c r="BL67" s="139"/>
      <c r="BM67" s="139"/>
      <c r="BN67" s="346"/>
      <c r="BO67" s="69"/>
      <c r="BP67" s="69"/>
      <c r="BX67" s="435" t="str">
        <f>IF(ISERROR(MATCH(1,$AI$10:$AI$25,0)),"A1位(　　　　　)",INDEX($C$10:$C$25,MATCH(1,$AI$10:$AI$25,0),1))</f>
        <v>A1位(　　　　　)</v>
      </c>
      <c r="BY67" s="435"/>
      <c r="BZ67" s="372"/>
      <c r="CA67" s="372"/>
      <c r="CB67" s="372"/>
      <c r="CC67" s="372"/>
      <c r="CD67" s="435" t="str">
        <f>IF(ISERROR(MATCH(1,$BT$29:$BT$44,0)),"D1位(　　　　　)",INDEX($AM$29:$AM$44,MATCH(1,$BT$29:$BT$44,0),1))</f>
        <v>D1位(　　　　　)</v>
      </c>
      <c r="CE67" s="435"/>
      <c r="CF67" s="372"/>
      <c r="CG67" s="372"/>
      <c r="CH67" s="372"/>
      <c r="CI67" s="372"/>
      <c r="CJ67" s="435" t="str">
        <f>IF(ISERROR(MATCH(1,$BS$10:$BS$21,0)),"C1位(　　　　　)",INDEX($AM$10:$AM$25,MATCH(1,$BS$10:$BS$25,0),1))</f>
        <v>C1位(　　　　　)</v>
      </c>
      <c r="CK67" s="435"/>
      <c r="CL67" s="372"/>
      <c r="CM67" s="372"/>
      <c r="CN67" s="372"/>
      <c r="CO67" s="372"/>
      <c r="CP67" s="435" t="str">
        <f>IF(ISERROR(MATCH(1,$AI$29:$AI$44,0)),"B1位(　　　　　)",INDEX($C$29:$C$44,MATCH(1,$AI$29:$AI$44,0),1))</f>
        <v>B1位(　　　　　)</v>
      </c>
      <c r="CQ67" s="435"/>
      <c r="CR67" s="372"/>
      <c r="CS67" s="372"/>
      <c r="CT67" s="372"/>
      <c r="CU67" s="372"/>
      <c r="CV67" s="435" t="str">
        <f>IF(ISERROR(MATCH(2,$AI$10:$AI$25,0)),"A2位(　　　　　)",INDEX($C$10:$C$25,MATCH(2,$AI$10:$AI$25,0),1))</f>
        <v>A2位(　　　　　)</v>
      </c>
      <c r="CW67" s="435"/>
      <c r="CX67" s="372"/>
      <c r="CY67" s="372"/>
      <c r="CZ67" s="372"/>
      <c r="DA67" s="372"/>
      <c r="DB67" s="435" t="str">
        <f>IF(ISERROR(MATCH(2,$BT$29:$BT$44,0)),"D2位(　　　　　)",INDEX($AM$29:$AM$44,MATCH(2,$BT$29:$BT$44,0),1))</f>
        <v>D2位(　　　　　)</v>
      </c>
      <c r="DC67" s="435"/>
      <c r="DD67" s="372"/>
      <c r="DE67" s="372"/>
      <c r="DF67" s="372"/>
      <c r="DG67" s="372"/>
      <c r="DH67" s="435" t="str">
        <f>IF(ISERROR(MATCH(2,$BS$10:$BS$21,0)),"C2位(　　　　　)",INDEX($AM$10:$AM$25,MATCH(2,$BS$10:$BS$25,0),1))</f>
        <v>C2位(　　　　　)</v>
      </c>
      <c r="DI67" s="435"/>
      <c r="DJ67" s="372"/>
      <c r="DK67" s="372"/>
      <c r="DL67" s="372"/>
      <c r="DM67" s="372"/>
      <c r="DN67" s="435" t="str">
        <f>IF(ISERROR(MATCH(2,$AI$29:$AI$44,0)),"B2位(　　　　　)",INDEX($C$29:$C$44,MATCH(2,$AI$29:$AI$44,0),1))</f>
        <v>B2位(　　　　　)</v>
      </c>
      <c r="DO67" s="435"/>
      <c r="DP67" s="338"/>
      <c r="DQ67" s="338"/>
      <c r="DR67" s="338"/>
    </row>
  </sheetData>
  <sheetProtection sheet="1" objects="1" scenarios="1"/>
  <mergeCells count="397">
    <mergeCell ref="DH67:DI67"/>
    <mergeCell ref="DN67:DO67"/>
    <mergeCell ref="BX67:BY67"/>
    <mergeCell ref="CD67:CE67"/>
    <mergeCell ref="CJ67:CK67"/>
    <mergeCell ref="CP67:CQ67"/>
    <mergeCell ref="CV67:CW67"/>
    <mergeCell ref="DB67:DC67"/>
    <mergeCell ref="CY65:CZ65"/>
    <mergeCell ref="DA65:DB65"/>
    <mergeCell ref="DI65:DJ65"/>
    <mergeCell ref="DK65:DL65"/>
    <mergeCell ref="DM65:DN65"/>
    <mergeCell ref="CA66:CB66"/>
    <mergeCell ref="CM66:CN66"/>
    <mergeCell ref="CY66:CZ66"/>
    <mergeCell ref="DK66:DL66"/>
    <mergeCell ref="BX61:BX66"/>
    <mergeCell ref="DI64:DJ64"/>
    <mergeCell ref="DK64:DL64"/>
    <mergeCell ref="DM64:DN64"/>
    <mergeCell ref="DI63:DJ63"/>
    <mergeCell ref="BY65:BZ65"/>
    <mergeCell ref="CA65:CB65"/>
    <mergeCell ref="DK63:DL63"/>
    <mergeCell ref="DM63:DN63"/>
    <mergeCell ref="CO65:CP65"/>
    <mergeCell ref="BY64:BZ64"/>
    <mergeCell ref="CA64:CB64"/>
    <mergeCell ref="CC64:CD64"/>
    <mergeCell ref="CK64:CL64"/>
    <mergeCell ref="CM64:CN64"/>
    <mergeCell ref="CO64:CP64"/>
    <mergeCell ref="CJ61:CJ66"/>
    <mergeCell ref="BY62:BZ62"/>
    <mergeCell ref="CA62:CB62"/>
    <mergeCell ref="CC62:CD62"/>
    <mergeCell ref="CK62:CL62"/>
    <mergeCell ref="CM62:CN62"/>
    <mergeCell ref="CK61:CL61"/>
    <mergeCell ref="CM61:CN61"/>
    <mergeCell ref="CO61:CP61"/>
    <mergeCell ref="BY63:BZ63"/>
    <mergeCell ref="CA63:CB63"/>
    <mergeCell ref="CC63:CD63"/>
    <mergeCell ref="CK63:CL63"/>
    <mergeCell ref="CM63:CN63"/>
    <mergeCell ref="CO63:CP63"/>
    <mergeCell ref="CW63:CX63"/>
    <mergeCell ref="CY63:CZ63"/>
    <mergeCell ref="DA63:DB63"/>
    <mergeCell ref="CV61:CV66"/>
    <mergeCell ref="CW61:CX61"/>
    <mergeCell ref="CW65:CX65"/>
    <mergeCell ref="BY61:BZ61"/>
    <mergeCell ref="CA61:CB61"/>
    <mergeCell ref="CC61:CD61"/>
    <mergeCell ref="CE61:CE66"/>
    <mergeCell ref="CC65:CD65"/>
    <mergeCell ref="CK65:CL65"/>
    <mergeCell ref="CM65:CN65"/>
    <mergeCell ref="CO60:CP60"/>
    <mergeCell ref="CW60:CX60"/>
    <mergeCell ref="CZ60:DB60"/>
    <mergeCell ref="DI60:DK60"/>
    <mergeCell ref="DM60:DN60"/>
    <mergeCell ref="DM61:DN61"/>
    <mergeCell ref="DO61:DO66"/>
    <mergeCell ref="CO62:CP62"/>
    <mergeCell ref="CW62:CX62"/>
    <mergeCell ref="CY62:CZ62"/>
    <mergeCell ref="CY61:CZ61"/>
    <mergeCell ref="DA61:DB61"/>
    <mergeCell ref="DC61:DC66"/>
    <mergeCell ref="DH61:DH66"/>
    <mergeCell ref="DI61:DJ61"/>
    <mergeCell ref="DK61:DL61"/>
    <mergeCell ref="DA62:DB62"/>
    <mergeCell ref="DI62:DJ62"/>
    <mergeCell ref="DK62:DL62"/>
    <mergeCell ref="CW64:CX64"/>
    <mergeCell ref="CY64:CZ64"/>
    <mergeCell ref="DA64:DB64"/>
    <mergeCell ref="CQ61:CQ66"/>
    <mergeCell ref="DM62:DN62"/>
    <mergeCell ref="DC57:DD57"/>
    <mergeCell ref="DE57:DF57"/>
    <mergeCell ref="DG57:DH57"/>
    <mergeCell ref="DL53:DL60"/>
    <mergeCell ref="DA58:DB58"/>
    <mergeCell ref="DE58:DF58"/>
    <mergeCell ref="DI58:DJ58"/>
    <mergeCell ref="DM58:DN58"/>
    <mergeCell ref="BY59:BZ59"/>
    <mergeCell ref="CC59:CD59"/>
    <mergeCell ref="CK59:CL59"/>
    <mergeCell ref="CO59:CP59"/>
    <mergeCell ref="CW59:CX59"/>
    <mergeCell ref="DA59:DB59"/>
    <mergeCell ref="BY58:BZ58"/>
    <mergeCell ref="CC58:CD58"/>
    <mergeCell ref="CG58:CH58"/>
    <mergeCell ref="CK58:CL58"/>
    <mergeCell ref="CO58:CP58"/>
    <mergeCell ref="CW58:CX58"/>
    <mergeCell ref="DI59:DJ59"/>
    <mergeCell ref="DM59:DN59"/>
    <mergeCell ref="BY60:BZ60"/>
    <mergeCell ref="CB60:CD60"/>
    <mergeCell ref="DM53:DN56"/>
    <mergeCell ref="CE54:CF54"/>
    <mergeCell ref="CG54:CH54"/>
    <mergeCell ref="CI54:CJ54"/>
    <mergeCell ref="DC54:DD54"/>
    <mergeCell ref="DE54:DF54"/>
    <mergeCell ref="DG54:DH54"/>
    <mergeCell ref="CE55:CF55"/>
    <mergeCell ref="CG55:CH55"/>
    <mergeCell ref="CO53:CP56"/>
    <mergeCell ref="CW53:CX56"/>
    <mergeCell ref="CY53:CY60"/>
    <mergeCell ref="DC53:DD53"/>
    <mergeCell ref="DE53:DF53"/>
    <mergeCell ref="DG53:DH53"/>
    <mergeCell ref="DC55:DD55"/>
    <mergeCell ref="DE55:DF55"/>
    <mergeCell ref="DG55:DH55"/>
    <mergeCell ref="DC56:DD56"/>
    <mergeCell ref="DE56:DF56"/>
    <mergeCell ref="DG56:DH56"/>
    <mergeCell ref="CE57:CF57"/>
    <mergeCell ref="CG57:CH57"/>
    <mergeCell ref="CI57:CJ57"/>
    <mergeCell ref="BY53:BZ56"/>
    <mergeCell ref="CA53:CA60"/>
    <mergeCell ref="CE53:CF53"/>
    <mergeCell ref="CG53:CH53"/>
    <mergeCell ref="CI53:CJ53"/>
    <mergeCell ref="CN53:CN60"/>
    <mergeCell ref="CI55:CJ55"/>
    <mergeCell ref="CE56:CF56"/>
    <mergeCell ref="CG56:CH56"/>
    <mergeCell ref="CI56:CJ56"/>
    <mergeCell ref="CK60:CM60"/>
    <mergeCell ref="DG50:DH50"/>
    <mergeCell ref="CE51:CF51"/>
    <mergeCell ref="CI51:CJ51"/>
    <mergeCell ref="DC51:DD51"/>
    <mergeCell ref="DG51:DH51"/>
    <mergeCell ref="CB52:CF52"/>
    <mergeCell ref="CH52:CM52"/>
    <mergeCell ref="CZ52:DD52"/>
    <mergeCell ref="DF52:DK52"/>
    <mergeCell ref="BT41:BT44"/>
    <mergeCell ref="BX41:CX43"/>
    <mergeCell ref="CA47:CC47"/>
    <mergeCell ref="CY47:DA47"/>
    <mergeCell ref="CG49:CG52"/>
    <mergeCell ref="DE49:DE52"/>
    <mergeCell ref="CE50:CF50"/>
    <mergeCell ref="CI50:CJ50"/>
    <mergeCell ref="DC50:DD50"/>
    <mergeCell ref="BQ41:BQ44"/>
    <mergeCell ref="BR41:BR44"/>
    <mergeCell ref="BS41:BS44"/>
    <mergeCell ref="AI41:AI44"/>
    <mergeCell ref="AM41:AM44"/>
    <mergeCell ref="AN41:AP41"/>
    <mergeCell ref="AR41:AT41"/>
    <mergeCell ref="AU41:AW41"/>
    <mergeCell ref="AY41:BA41"/>
    <mergeCell ref="C41:C44"/>
    <mergeCell ref="D41:F41"/>
    <mergeCell ref="H41:J41"/>
    <mergeCell ref="K41:M41"/>
    <mergeCell ref="O41:Q41"/>
    <mergeCell ref="R41:T41"/>
    <mergeCell ref="BB41:BD41"/>
    <mergeCell ref="BF41:BH41"/>
    <mergeCell ref="BI41:BP44"/>
    <mergeCell ref="AY37:BA37"/>
    <mergeCell ref="BB37:BH40"/>
    <mergeCell ref="BI37:BK37"/>
    <mergeCell ref="V41:X41"/>
    <mergeCell ref="Y41:AA41"/>
    <mergeCell ref="AC41:AE41"/>
    <mergeCell ref="AF41:AF44"/>
    <mergeCell ref="AG41:AG44"/>
    <mergeCell ref="AH41:AH44"/>
    <mergeCell ref="AC37:AE37"/>
    <mergeCell ref="AF37:AF40"/>
    <mergeCell ref="AG37:AG40"/>
    <mergeCell ref="AH37:AH40"/>
    <mergeCell ref="AI37:AI40"/>
    <mergeCell ref="AM37:AM40"/>
    <mergeCell ref="AN37:AP37"/>
    <mergeCell ref="AR37:AT37"/>
    <mergeCell ref="AU37:AW37"/>
    <mergeCell ref="BT33:BT36"/>
    <mergeCell ref="BL34:BM34"/>
    <mergeCell ref="BL35:BM35"/>
    <mergeCell ref="BN33:BP33"/>
    <mergeCell ref="BQ33:BQ36"/>
    <mergeCell ref="BR33:BR36"/>
    <mergeCell ref="BS33:BS36"/>
    <mergeCell ref="BL37:BM37"/>
    <mergeCell ref="BN37:BP37"/>
    <mergeCell ref="BQ37:BQ40"/>
    <mergeCell ref="BR37:BR40"/>
    <mergeCell ref="BS37:BS40"/>
    <mergeCell ref="BT37:BT40"/>
    <mergeCell ref="BL38:BM38"/>
    <mergeCell ref="BL39:BM39"/>
    <mergeCell ref="C37:C40"/>
    <mergeCell ref="D37:F37"/>
    <mergeCell ref="H37:J37"/>
    <mergeCell ref="K37:M37"/>
    <mergeCell ref="O37:Q37"/>
    <mergeCell ref="R37:X40"/>
    <mergeCell ref="Y37:AA37"/>
    <mergeCell ref="BI33:BK33"/>
    <mergeCell ref="BL33:BM33"/>
    <mergeCell ref="AM33:AM36"/>
    <mergeCell ref="AN33:AP33"/>
    <mergeCell ref="AR33:AT33"/>
    <mergeCell ref="AU33:BA36"/>
    <mergeCell ref="BB33:BD33"/>
    <mergeCell ref="BF33:BH33"/>
    <mergeCell ref="Y33:AA33"/>
    <mergeCell ref="AC33:AE33"/>
    <mergeCell ref="AF33:AF36"/>
    <mergeCell ref="AG33:AG36"/>
    <mergeCell ref="AH33:AH36"/>
    <mergeCell ref="AI33:AI36"/>
    <mergeCell ref="C33:C36"/>
    <mergeCell ref="D33:F33"/>
    <mergeCell ref="H33:J33"/>
    <mergeCell ref="BT29:BT32"/>
    <mergeCell ref="BL30:BM30"/>
    <mergeCell ref="BL31:BM31"/>
    <mergeCell ref="AU29:AW29"/>
    <mergeCell ref="AY29:BA29"/>
    <mergeCell ref="BB29:BD29"/>
    <mergeCell ref="BF29:BH29"/>
    <mergeCell ref="BI29:BK29"/>
    <mergeCell ref="BL29:BM29"/>
    <mergeCell ref="K33:Q36"/>
    <mergeCell ref="R33:T33"/>
    <mergeCell ref="V33:X33"/>
    <mergeCell ref="BN29:BP29"/>
    <mergeCell ref="BQ29:BQ32"/>
    <mergeCell ref="BR29:BR32"/>
    <mergeCell ref="BS29:BS32"/>
    <mergeCell ref="AF29:AF32"/>
    <mergeCell ref="AG29:AG32"/>
    <mergeCell ref="AH29:AH32"/>
    <mergeCell ref="AI29:AI32"/>
    <mergeCell ref="AM29:AM32"/>
    <mergeCell ref="AN29:AT32"/>
    <mergeCell ref="BS18:BS21"/>
    <mergeCell ref="AY18:BA18"/>
    <mergeCell ref="BB18:BH21"/>
    <mergeCell ref="BS22:BS25"/>
    <mergeCell ref="AY22:BA22"/>
    <mergeCell ref="BB22:BD22"/>
    <mergeCell ref="BF22:BH22"/>
    <mergeCell ref="C29:C32"/>
    <mergeCell ref="D29:J32"/>
    <mergeCell ref="K29:M29"/>
    <mergeCell ref="O29:Q29"/>
    <mergeCell ref="R29:T29"/>
    <mergeCell ref="V29:X29"/>
    <mergeCell ref="Y29:AA29"/>
    <mergeCell ref="AC29:AE29"/>
    <mergeCell ref="D28:J28"/>
    <mergeCell ref="K28:Q28"/>
    <mergeCell ref="R28:X28"/>
    <mergeCell ref="Y28:AE28"/>
    <mergeCell ref="AN28:AT28"/>
    <mergeCell ref="AU28:BA28"/>
    <mergeCell ref="BB28:BH28"/>
    <mergeCell ref="BI28:BP28"/>
    <mergeCell ref="D22:F22"/>
    <mergeCell ref="BT22:BT25"/>
    <mergeCell ref="C27:J27"/>
    <mergeCell ref="AM27:AT27"/>
    <mergeCell ref="BI22:BP25"/>
    <mergeCell ref="BQ22:BQ25"/>
    <mergeCell ref="BR22:BR25"/>
    <mergeCell ref="H18:J18"/>
    <mergeCell ref="K18:M18"/>
    <mergeCell ref="O18:Q18"/>
    <mergeCell ref="R18:X21"/>
    <mergeCell ref="Y22:AA22"/>
    <mergeCell ref="AC22:AE22"/>
    <mergeCell ref="AF22:AF25"/>
    <mergeCell ref="AG22:AG25"/>
    <mergeCell ref="BI18:BL21"/>
    <mergeCell ref="R22:T22"/>
    <mergeCell ref="V22:X22"/>
    <mergeCell ref="AH22:AH25"/>
    <mergeCell ref="AI22:AI25"/>
    <mergeCell ref="AM22:AM25"/>
    <mergeCell ref="AN22:AP22"/>
    <mergeCell ref="AR22:AT22"/>
    <mergeCell ref="AU22:AW22"/>
    <mergeCell ref="C22:C25"/>
    <mergeCell ref="H22:J22"/>
    <mergeCell ref="K22:M22"/>
    <mergeCell ref="O22:Q22"/>
    <mergeCell ref="AM18:AM21"/>
    <mergeCell ref="AN18:AP18"/>
    <mergeCell ref="AR18:AT18"/>
    <mergeCell ref="AU18:AW18"/>
    <mergeCell ref="Y18:AA18"/>
    <mergeCell ref="AC18:AE18"/>
    <mergeCell ref="AF18:AF21"/>
    <mergeCell ref="AG18:AG21"/>
    <mergeCell ref="AH18:AH21"/>
    <mergeCell ref="AI18:AI21"/>
    <mergeCell ref="C18:C21"/>
    <mergeCell ref="D18:F18"/>
    <mergeCell ref="BQ10:BQ13"/>
    <mergeCell ref="BF14:BH14"/>
    <mergeCell ref="BI14:BL17"/>
    <mergeCell ref="BM14:BP17"/>
    <mergeCell ref="BQ14:BQ17"/>
    <mergeCell ref="BR14:BR17"/>
    <mergeCell ref="BR10:BR13"/>
    <mergeCell ref="AI10:AI13"/>
    <mergeCell ref="V14:X14"/>
    <mergeCell ref="Y14:AA14"/>
    <mergeCell ref="AC14:AE14"/>
    <mergeCell ref="AF14:AF17"/>
    <mergeCell ref="AG14:AG17"/>
    <mergeCell ref="AH14:AH17"/>
    <mergeCell ref="BM18:BP21"/>
    <mergeCell ref="BQ18:BQ21"/>
    <mergeCell ref="BR18:BR21"/>
    <mergeCell ref="BS14:BS17"/>
    <mergeCell ref="AI14:AI17"/>
    <mergeCell ref="AM14:AM17"/>
    <mergeCell ref="AN14:AP14"/>
    <mergeCell ref="AR14:AT14"/>
    <mergeCell ref="AU14:BA17"/>
    <mergeCell ref="BB14:BD14"/>
    <mergeCell ref="BS10:BS13"/>
    <mergeCell ref="C14:C17"/>
    <mergeCell ref="D14:F14"/>
    <mergeCell ref="H14:J14"/>
    <mergeCell ref="K14:Q17"/>
    <mergeCell ref="R14:T14"/>
    <mergeCell ref="AM10:AM13"/>
    <mergeCell ref="AN10:AT13"/>
    <mergeCell ref="AU10:AW10"/>
    <mergeCell ref="AY10:BA10"/>
    <mergeCell ref="BB10:BD10"/>
    <mergeCell ref="BF10:BH10"/>
    <mergeCell ref="Y10:AA10"/>
    <mergeCell ref="AC10:AE10"/>
    <mergeCell ref="AF10:AF13"/>
    <mergeCell ref="AG10:AG13"/>
    <mergeCell ref="AH10:AH13"/>
    <mergeCell ref="AU9:BA9"/>
    <mergeCell ref="BB9:BH9"/>
    <mergeCell ref="BI9:BL9"/>
    <mergeCell ref="BM9:BP9"/>
    <mergeCell ref="C10:C13"/>
    <mergeCell ref="D10:J13"/>
    <mergeCell ref="K10:M10"/>
    <mergeCell ref="O10:Q10"/>
    <mergeCell ref="R10:T10"/>
    <mergeCell ref="V10:X10"/>
    <mergeCell ref="BI10:BL13"/>
    <mergeCell ref="BM10:BP13"/>
    <mergeCell ref="I6:AG6"/>
    <mergeCell ref="AH6:AI6"/>
    <mergeCell ref="C8:J8"/>
    <mergeCell ref="AM8:AT8"/>
    <mergeCell ref="D9:J9"/>
    <mergeCell ref="K9:Q9"/>
    <mergeCell ref="R9:X9"/>
    <mergeCell ref="Y9:AE9"/>
    <mergeCell ref="AN9:AT9"/>
    <mergeCell ref="F4:H4"/>
    <mergeCell ref="I4:AG4"/>
    <mergeCell ref="AH4:AI4"/>
    <mergeCell ref="F5:H5"/>
    <mergeCell ref="I5:AG5"/>
    <mergeCell ref="AH5:AI5"/>
    <mergeCell ref="C1:BT1"/>
    <mergeCell ref="F3:H3"/>
    <mergeCell ref="I3:AG3"/>
    <mergeCell ref="AH3:AI3"/>
    <mergeCell ref="AK3:AM3"/>
    <mergeCell ref="AP3:BJ3"/>
    <mergeCell ref="BK3:BP3"/>
  </mergeCells>
  <phoneticPr fontId="2"/>
  <conditionalFormatting sqref="BX61:BX66">
    <cfRule type="expression" dxfId="127" priority="32" stopIfTrue="1">
      <formula>$BY$59&lt;=$CC$59</formula>
    </cfRule>
  </conditionalFormatting>
  <conditionalFormatting sqref="CJ61:CJ66">
    <cfRule type="expression" dxfId="126" priority="31" stopIfTrue="1">
      <formula>$CK$59&lt;=$CO$59</formula>
    </cfRule>
  </conditionalFormatting>
  <conditionalFormatting sqref="CV61:CV66">
    <cfRule type="expression" dxfId="125" priority="30" stopIfTrue="1">
      <formula>$CW$59&lt;=$DA$59</formula>
    </cfRule>
  </conditionalFormatting>
  <conditionalFormatting sqref="BY60:BZ60">
    <cfRule type="expression" dxfId="124" priority="29" stopIfTrue="1">
      <formula>$BY$59&lt;=$CC$59</formula>
    </cfRule>
  </conditionalFormatting>
  <conditionalFormatting sqref="CB60:CD60">
    <cfRule type="expression" dxfId="123" priority="28" stopIfTrue="1">
      <formula>$CC$59&lt;=$BY$59</formula>
    </cfRule>
  </conditionalFormatting>
  <conditionalFormatting sqref="CE61:CE66">
    <cfRule type="expression" dxfId="122" priority="27" stopIfTrue="1">
      <formula>$CC$59&lt;=$BY$59</formula>
    </cfRule>
  </conditionalFormatting>
  <conditionalFormatting sqref="CA53:CA60">
    <cfRule type="expression" dxfId="121" priority="25" stopIfTrue="1">
      <formula>$BY$59=$CC$59</formula>
    </cfRule>
    <cfRule type="expression" dxfId="120" priority="26" stopIfTrue="1">
      <formula>$BY$59&lt;$CC$59</formula>
    </cfRule>
  </conditionalFormatting>
  <conditionalFormatting sqref="CK60:CM60">
    <cfRule type="expression" dxfId="119" priority="24" stopIfTrue="1">
      <formula>$CK$59&lt;=$CO$59</formula>
    </cfRule>
  </conditionalFormatting>
  <conditionalFormatting sqref="CO60:CP60">
    <cfRule type="expression" dxfId="118" priority="23" stopIfTrue="1">
      <formula>$CO$59&lt;=$CK$59</formula>
    </cfRule>
  </conditionalFormatting>
  <conditionalFormatting sqref="CQ61:CQ66">
    <cfRule type="expression" dxfId="117" priority="22" stopIfTrue="1">
      <formula>$CO$59&lt;=$CK$59</formula>
    </cfRule>
  </conditionalFormatting>
  <conditionalFormatting sqref="CN53:CN60">
    <cfRule type="expression" dxfId="116" priority="20" stopIfTrue="1">
      <formula>$CO$59=$CK$59</formula>
    </cfRule>
    <cfRule type="expression" dxfId="115" priority="21" stopIfTrue="1">
      <formula>$CO$59&lt;$CK$59</formula>
    </cfRule>
  </conditionalFormatting>
  <conditionalFormatting sqref="CB52:CF52">
    <cfRule type="expression" dxfId="114" priority="19" stopIfTrue="1">
      <formula>$CE$51&lt;=$CI$51</formula>
    </cfRule>
  </conditionalFormatting>
  <conditionalFormatting sqref="CH52:CM52">
    <cfRule type="expression" dxfId="113" priority="18" stopIfTrue="1">
      <formula>$CI$51&lt;=$CE$51</formula>
    </cfRule>
  </conditionalFormatting>
  <conditionalFormatting sqref="CG49:CG52">
    <cfRule type="expression" dxfId="112" priority="16" stopIfTrue="1">
      <formula>$CE$51=$CI$51</formula>
    </cfRule>
    <cfRule type="expression" dxfId="111" priority="17" stopIfTrue="1">
      <formula>$CE$51&lt;$CI$51</formula>
    </cfRule>
  </conditionalFormatting>
  <conditionalFormatting sqref="DH61:DH66">
    <cfRule type="expression" dxfId="110" priority="15" stopIfTrue="1">
      <formula>$DI$59&lt;=$DM$59</formula>
    </cfRule>
  </conditionalFormatting>
  <conditionalFormatting sqref="CW60:CX60">
    <cfRule type="expression" dxfId="109" priority="14" stopIfTrue="1">
      <formula>$CW$59&lt;=$DA$59</formula>
    </cfRule>
  </conditionalFormatting>
  <conditionalFormatting sqref="CZ60:DB60">
    <cfRule type="expression" dxfId="108" priority="13" stopIfTrue="1">
      <formula>$DA$59&lt;=$CW$59</formula>
    </cfRule>
  </conditionalFormatting>
  <conditionalFormatting sqref="DC61:DC66">
    <cfRule type="expression" dxfId="107" priority="12" stopIfTrue="1">
      <formula>$DA$59&lt;=$CW$59</formula>
    </cfRule>
  </conditionalFormatting>
  <conditionalFormatting sqref="CY53:CY60">
    <cfRule type="expression" dxfId="106" priority="10" stopIfTrue="1">
      <formula>$CW$59=$DA$59</formula>
    </cfRule>
    <cfRule type="expression" dxfId="105" priority="11" stopIfTrue="1">
      <formula>$CW$59&lt;$DA$59</formula>
    </cfRule>
  </conditionalFormatting>
  <conditionalFormatting sqref="DI60:DK60">
    <cfRule type="expression" dxfId="104" priority="9" stopIfTrue="1">
      <formula>$DI$59&lt;=$DM$59</formula>
    </cfRule>
  </conditionalFormatting>
  <conditionalFormatting sqref="DM60:DN60">
    <cfRule type="expression" dxfId="103" priority="8" stopIfTrue="1">
      <formula>$DM$59&lt;=$DI$59</formula>
    </cfRule>
  </conditionalFormatting>
  <conditionalFormatting sqref="DO61:DO66">
    <cfRule type="expression" dxfId="102" priority="7" stopIfTrue="1">
      <formula>$DM$59&lt;=$DI$59</formula>
    </cfRule>
  </conditionalFormatting>
  <conditionalFormatting sqref="DL53:DL60">
    <cfRule type="expression" dxfId="101" priority="5" stopIfTrue="1">
      <formula>$DM$59=$DI$59</formula>
    </cfRule>
    <cfRule type="expression" dxfId="100" priority="6" stopIfTrue="1">
      <formula>$DM$59&lt;$DI$59</formula>
    </cfRule>
  </conditionalFormatting>
  <conditionalFormatting sqref="CZ52:DD52">
    <cfRule type="expression" dxfId="99" priority="4" stopIfTrue="1">
      <formula>$DC$51&lt;=$DG$51</formula>
    </cfRule>
  </conditionalFormatting>
  <conditionalFormatting sqref="DF52:DK52">
    <cfRule type="expression" dxfId="98" priority="3" stopIfTrue="1">
      <formula>$DG$51&lt;=$DC$51</formula>
    </cfRule>
  </conditionalFormatting>
  <conditionalFormatting sqref="DE49:DE52">
    <cfRule type="expression" dxfId="97" priority="1" stopIfTrue="1">
      <formula>$DC$51=$DG$51</formula>
    </cfRule>
    <cfRule type="expression" dxfId="96" priority="2" stopIfTrue="1">
      <formula>$DC$51&lt;$DG$51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7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DR67"/>
  <sheetViews>
    <sheetView showGridLines="0" topLeftCell="C1" zoomScale="70" zoomScaleNormal="70" workbookViewId="0">
      <selection activeCell="BX2" sqref="BX2"/>
    </sheetView>
  </sheetViews>
  <sheetFormatPr defaultColWidth="9" defaultRowHeight="13.5"/>
  <cols>
    <col min="1" max="1" width="9" style="75" hidden="1" customWidth="1"/>
    <col min="2" max="2" width="3.375" style="76" hidden="1" customWidth="1"/>
    <col min="3" max="3" width="4" style="76" bestFit="1" customWidth="1"/>
    <col min="4" max="5" width="0.625" style="75" customWidth="1"/>
    <col min="6" max="6" width="2.5" style="78" customWidth="1"/>
    <col min="7" max="7" width="2.5" style="79" customWidth="1"/>
    <col min="8" max="8" width="2.5" style="80" customWidth="1"/>
    <col min="9" max="12" width="0.625" style="75" customWidth="1"/>
    <col min="13" max="13" width="2.5" style="78" customWidth="1"/>
    <col min="14" max="14" width="2.5" style="79" customWidth="1"/>
    <col min="15" max="15" width="2.5" style="80" customWidth="1"/>
    <col min="16" max="19" width="0.625" style="75" customWidth="1"/>
    <col min="20" max="20" width="2.5" style="78" customWidth="1"/>
    <col min="21" max="21" width="2.5" style="79" customWidth="1"/>
    <col min="22" max="22" width="2.5" style="80" customWidth="1"/>
    <col min="23" max="24" width="0.625" style="75" customWidth="1"/>
    <col min="25" max="26" width="0.625" style="76" hidden="1" customWidth="1"/>
    <col min="27" max="27" width="2.375" style="76" hidden="1" customWidth="1"/>
    <col min="28" max="28" width="2.375" style="108" hidden="1" customWidth="1"/>
    <col min="29" max="29" width="2.375" style="76" hidden="1" customWidth="1"/>
    <col min="30" max="31" width="0.625" style="76" hidden="1" customWidth="1"/>
    <col min="32" max="35" width="5" style="76" customWidth="1"/>
    <col min="36" max="36" width="6.375" style="76" hidden="1" customWidth="1"/>
    <col min="37" max="37" width="1.875" style="76" customWidth="1"/>
    <col min="38" max="38" width="4.375" style="76" hidden="1" customWidth="1"/>
    <col min="39" max="39" width="4" style="76" customWidth="1"/>
    <col min="40" max="41" width="0.625" style="75" customWidth="1"/>
    <col min="42" max="42" width="2.5" style="78" customWidth="1"/>
    <col min="43" max="43" width="2.5" style="79" customWidth="1"/>
    <col min="44" max="44" width="2.5" style="80" customWidth="1"/>
    <col min="45" max="48" width="0.625" style="75" customWidth="1"/>
    <col min="49" max="49" width="2.5" style="78" customWidth="1"/>
    <col min="50" max="50" width="2.5" style="79" customWidth="1"/>
    <col min="51" max="51" width="2.5" style="80" customWidth="1"/>
    <col min="52" max="55" width="0.625" style="75" customWidth="1"/>
    <col min="56" max="56" width="2.5" style="78" customWidth="1"/>
    <col min="57" max="57" width="2.5" style="79" customWidth="1"/>
    <col min="58" max="58" width="2.5" style="80" customWidth="1"/>
    <col min="59" max="62" width="0.625" style="75" customWidth="1"/>
    <col min="63" max="63" width="2.5" style="78" customWidth="1"/>
    <col min="64" max="65" width="1.25" style="79" customWidth="1"/>
    <col min="66" max="66" width="2.5" style="80" customWidth="1"/>
    <col min="67" max="68" width="0.625" style="75" customWidth="1"/>
    <col min="69" max="72" width="5" style="76" customWidth="1"/>
    <col min="73" max="73" width="9" style="76" hidden="1" customWidth="1"/>
    <col min="74" max="74" width="9" style="76"/>
    <col min="75" max="122" width="2.375" style="76" customWidth="1"/>
    <col min="123" max="16384" width="9" style="76"/>
  </cols>
  <sheetData>
    <row r="1" spans="1:80" ht="24">
      <c r="C1" s="632" t="str">
        <f ca="1">"令和"&amp;IF(YEAR(NOW())=2019,"元",YEAR(NOW())-2018)&amp;"年度 第"&amp;YEAR(NOW())-1999&amp;"回 加賀地区中学校サッカー大会 《 南加賀ブロック 》"</f>
        <v>令和3年度 第22回 加賀地区中学校サッカー大会 《 南加賀ブロック 》</v>
      </c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632"/>
      <c r="AJ1" s="632"/>
      <c r="AK1" s="632"/>
      <c r="AL1" s="632"/>
      <c r="AM1" s="632"/>
      <c r="AN1" s="632"/>
      <c r="AO1" s="632"/>
      <c r="AP1" s="632"/>
      <c r="AQ1" s="632"/>
      <c r="AR1" s="632"/>
      <c r="AS1" s="632"/>
      <c r="AT1" s="632"/>
      <c r="AU1" s="632"/>
      <c r="AV1" s="632"/>
      <c r="AW1" s="632"/>
      <c r="AX1" s="632"/>
      <c r="AY1" s="632"/>
      <c r="AZ1" s="632"/>
      <c r="BA1" s="632"/>
      <c r="BB1" s="632"/>
      <c r="BC1" s="632"/>
      <c r="BD1" s="632"/>
      <c r="BE1" s="632"/>
      <c r="BF1" s="632"/>
      <c r="BG1" s="632"/>
      <c r="BH1" s="632"/>
      <c r="BI1" s="632"/>
      <c r="BJ1" s="632"/>
      <c r="BK1" s="632"/>
      <c r="BL1" s="632"/>
      <c r="BM1" s="632"/>
      <c r="BN1" s="632"/>
      <c r="BO1" s="632"/>
      <c r="BP1" s="632"/>
      <c r="BQ1" s="632"/>
      <c r="BR1" s="632"/>
      <c r="BS1" s="632"/>
      <c r="BT1" s="632"/>
      <c r="BW1" s="75" t="s">
        <v>213</v>
      </c>
      <c r="BX1" s="76">
        <v>19</v>
      </c>
      <c r="BY1" s="76" t="s">
        <v>214</v>
      </c>
      <c r="BZ1" s="76" t="str">
        <f t="shared" ref="BZ1:BZ10" si="0">CHAR(10)</f>
        <v xml:space="preserve">
</v>
      </c>
      <c r="CA1" s="121" t="s">
        <v>215</v>
      </c>
      <c r="CB1" s="76" t="str">
        <f>BX1&amp;BY1&amp;BZ1&amp;CA1</f>
        <v>19日
9:00</v>
      </c>
    </row>
    <row r="2" spans="1:80">
      <c r="A2" s="75" t="str">
        <f>IF(CE51=CI51,"",IF(CE51&gt;CI51,BY53,CO53))</f>
        <v/>
      </c>
      <c r="BW2" s="75" t="s">
        <v>216</v>
      </c>
      <c r="BX2" s="76">
        <f>BX1</f>
        <v>19</v>
      </c>
      <c r="BY2" s="76" t="s">
        <v>214</v>
      </c>
      <c r="BZ2" s="76" t="str">
        <f t="shared" si="0"/>
        <v xml:space="preserve">
</v>
      </c>
      <c r="CA2" s="121" t="s">
        <v>217</v>
      </c>
      <c r="CB2" s="76" t="str">
        <f t="shared" ref="CB2:CB10" si="1">BX2&amp;BY2&amp;BZ2&amp;CA2</f>
        <v>19日
10:15</v>
      </c>
    </row>
    <row r="3" spans="1:80" ht="25.5" customHeight="1">
      <c r="A3" s="75" t="str">
        <f>IF(CE51=CI51,"",IF(CE51&lt;CI51,BY53,CO53))</f>
        <v/>
      </c>
      <c r="F3" s="439" t="s">
        <v>140</v>
      </c>
      <c r="G3" s="439"/>
      <c r="H3" s="439"/>
      <c r="I3" s="654" t="str">
        <f>IF(A2="","",IF(VLOOKUP(A2,予選学校名!$I$3:$L$32,3,FALSE)="",IF(VLOOKUP(A2,予選学校名!$I$3:$L$32,4,FALSE)="","",VLOOKUP(A2,予選学校名!$I$3:$L$32,4,FALSE)),VLOOKUP(A2,予選学校名!$I$3:$L$32,3,FALSE)&amp;"立")&amp;A2&amp;"中学校")</f>
        <v/>
      </c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6" t="str">
        <f>IF(A2="","","("&amp;VLOOKUP(A2,予選学校名!$I$3:$L$32,2,FALSE)&amp;")")</f>
        <v/>
      </c>
      <c r="AI3" s="656"/>
      <c r="AK3" s="487" t="s">
        <v>52</v>
      </c>
      <c r="AL3" s="487"/>
      <c r="AM3" s="487"/>
      <c r="AN3" s="110"/>
      <c r="AO3" s="110"/>
      <c r="AP3" s="654" t="str">
        <f>IF(A6="","",IF(VLOOKUP(A6,予選学校名!$I$3:$L$32,3,FALSE)="",IF(VLOOKUP(A6,予選学校名!$I$3:$L$32,4,FALSE)="","",VLOOKUP(A6,予選学校名!$I$3:$L$32,4,FALSE)),VLOOKUP(A6,予選学校名!$I$3:$L$32,3,FALSE)&amp;"立")&amp;A6&amp;"中学校")</f>
        <v/>
      </c>
      <c r="AQ3" s="654"/>
      <c r="AR3" s="654"/>
      <c r="AS3" s="654"/>
      <c r="AT3" s="654"/>
      <c r="AU3" s="654"/>
      <c r="AV3" s="654"/>
      <c r="AW3" s="654"/>
      <c r="AX3" s="654"/>
      <c r="AY3" s="654"/>
      <c r="AZ3" s="654"/>
      <c r="BA3" s="654"/>
      <c r="BB3" s="654"/>
      <c r="BC3" s="654"/>
      <c r="BD3" s="654"/>
      <c r="BE3" s="654"/>
      <c r="BF3" s="654"/>
      <c r="BG3" s="654"/>
      <c r="BH3" s="654"/>
      <c r="BI3" s="654"/>
      <c r="BJ3" s="654"/>
      <c r="BK3" s="657" t="str">
        <f>IF(A6="","",IF(VLOOKUP(A6,予選学校名!$I$3:$L$32,3,FALSE)="",IF(VLOOKUP(A6,予選学校名!$I$3:$L$32,4,FALSE)="","",VLOOKUP(A6,予選学校名!$I$3:$L$32,4,FALSE)),"("&amp;VLOOKUP(A6,予選学校名!$I$3:$L$32,2,FALSE)&amp;")"))</f>
        <v/>
      </c>
      <c r="BL3" s="657"/>
      <c r="BM3" s="657"/>
      <c r="BN3" s="657"/>
      <c r="BO3" s="657"/>
      <c r="BP3" s="657"/>
      <c r="BW3" s="75" t="s">
        <v>218</v>
      </c>
      <c r="BX3" s="76">
        <f t="shared" ref="BX3:BX10" si="2">BX2</f>
        <v>19</v>
      </c>
      <c r="BY3" s="76" t="s">
        <v>214</v>
      </c>
      <c r="BZ3" s="76" t="str">
        <f t="shared" si="0"/>
        <v xml:space="preserve">
</v>
      </c>
      <c r="CA3" s="121" t="s">
        <v>219</v>
      </c>
      <c r="CB3" s="76" t="str">
        <f t="shared" si="1"/>
        <v>19日
11:30</v>
      </c>
    </row>
    <row r="4" spans="1:80" ht="25.5" customHeight="1">
      <c r="A4" s="75" t="str">
        <f>IF(CE51=CI51,"",IF(BY53=A2,A55,A56))</f>
        <v/>
      </c>
      <c r="F4" s="439" t="s">
        <v>142</v>
      </c>
      <c r="G4" s="439"/>
      <c r="H4" s="439"/>
      <c r="I4" s="650" t="str">
        <f>IF(A3="","",IF(VLOOKUP(A3,予選学校名!$I$3:$L$32,3,FALSE)="",IF(VLOOKUP(A3,予選学校名!$I$3:$L$32,4,FALSE)="","",VLOOKUP(A3,予選学校名!$I$3:$L$32,4,FALSE)),VLOOKUP(A3,予選学校名!$I$3:$L$32,3,FALSE)&amp;"立")&amp;A3&amp;"中学校")</f>
        <v/>
      </c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2" t="str">
        <f>IF(A3="","",IF(VLOOKUP(A3,予選学校名!$I$3:$L$32,3,FALSE)="",IF(VLOOKUP(A3,予選学校名!$I$3:$L$32,4,FALSE)="","",VLOOKUP(A3,予選学校名!$I$3:$L$32,4,FALSE)),"("&amp;VLOOKUP(A3,予選学校名!$I$3:$L$32,2,FALSE)&amp;")"))</f>
        <v/>
      </c>
      <c r="AI4" s="652"/>
      <c r="BW4" s="75" t="s">
        <v>220</v>
      </c>
      <c r="BX4" s="76">
        <f t="shared" si="2"/>
        <v>19</v>
      </c>
      <c r="BY4" s="76" t="s">
        <v>214</v>
      </c>
      <c r="BZ4" s="76" t="str">
        <f t="shared" si="0"/>
        <v xml:space="preserve">
</v>
      </c>
      <c r="CA4" s="121" t="s">
        <v>221</v>
      </c>
      <c r="CB4" s="76" t="str">
        <f t="shared" si="1"/>
        <v>19日
12:45</v>
      </c>
    </row>
    <row r="5" spans="1:80" ht="25.5" customHeight="1">
      <c r="A5" s="75" t="str">
        <f>IF(CE51=CI51,"",IF(BY53=A2,A56,A55))</f>
        <v/>
      </c>
      <c r="F5" s="439" t="s">
        <v>143</v>
      </c>
      <c r="G5" s="439"/>
      <c r="H5" s="439"/>
      <c r="I5" s="650" t="str">
        <f>IF(A4="","",IF(VLOOKUP(A4,予選学校名!$I$3:$L$32,3,FALSE)="",IF(VLOOKUP(A4,予選学校名!$I$3:$L$32,4,FALSE)="","",VLOOKUP(A4,予選学校名!$I$3:$L$32,4,FALSE)),VLOOKUP(A4,予選学校名!$I$3:$L$32,3,FALSE)&amp;"立")&amp;A4&amp;"中学校")</f>
        <v/>
      </c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2" t="str">
        <f>IF(A4="","",IF(VLOOKUP(A4,予選学校名!$I$3:$L$32,3,FALSE)="",IF(VLOOKUP(A4,予選学校名!$I$3:$L$32,4,FALSE)="","",VLOOKUP(A4,予選学校名!$I$3:$L$32,4,FALSE)),"("&amp;VLOOKUP(A4,予選学校名!$I$3:$L$32,2,FALSE)&amp;")"))</f>
        <v/>
      </c>
      <c r="AI5" s="652"/>
      <c r="BW5" s="75" t="s">
        <v>222</v>
      </c>
      <c r="BX5" s="76">
        <f t="shared" si="2"/>
        <v>19</v>
      </c>
      <c r="BY5" s="76" t="s">
        <v>214</v>
      </c>
      <c r="BZ5" s="76" t="str">
        <f t="shared" si="0"/>
        <v xml:space="preserve">
</v>
      </c>
      <c r="CA5" s="121" t="s">
        <v>223</v>
      </c>
      <c r="CB5" s="76" t="str">
        <f t="shared" si="1"/>
        <v>19日
14:00</v>
      </c>
    </row>
    <row r="6" spans="1:80" ht="25.5" customHeight="1">
      <c r="A6" s="75" t="str">
        <f>IF(DC51=DG51,"",IF(DC51&gt;DG51,CW53,DM53))</f>
        <v/>
      </c>
      <c r="I6" s="650" t="str">
        <f>IF(A5="","",IF(VLOOKUP(A5,予選学校名!$I$3:$L$32,3,FALSE)="",IF(VLOOKUP(A5,予選学校名!$I$3:$L$32,4,FALSE)="","",VLOOKUP(A5,予選学校名!$I$3:$L$32,4,FALSE)),VLOOKUP(A5,予選学校名!$I$3:$L$32,3,FALSE)&amp;"立")&amp;A5&amp;"中学校")</f>
        <v/>
      </c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651"/>
      <c r="AH6" s="652" t="str">
        <f>IF(A5="","",IF(VLOOKUP(A5,予選学校名!$I$3:$L$32,3,FALSE)="",IF(VLOOKUP(A5,予選学校名!$I$3:$L$32,4,FALSE)="","",VLOOKUP(A5,予選学校名!$I$3:$L$32,4,FALSE)),"("&amp;VLOOKUP(A5,予選学校名!$I$3:$L$32,2,FALSE)&amp;")"))</f>
        <v/>
      </c>
      <c r="AI6" s="652"/>
      <c r="BW6" s="75" t="s">
        <v>224</v>
      </c>
      <c r="BX6" s="76">
        <f>BX5</f>
        <v>19</v>
      </c>
      <c r="BY6" s="76" t="s">
        <v>214</v>
      </c>
      <c r="BZ6" s="76" t="str">
        <f t="shared" si="0"/>
        <v xml:space="preserve">
</v>
      </c>
      <c r="CA6" s="121" t="s">
        <v>225</v>
      </c>
      <c r="CB6" s="76" t="str">
        <f t="shared" si="1"/>
        <v>19日
15:15</v>
      </c>
    </row>
    <row r="7" spans="1:80">
      <c r="BW7" s="75" t="s">
        <v>226</v>
      </c>
      <c r="BX7" s="76">
        <f>BX6+1</f>
        <v>20</v>
      </c>
      <c r="BY7" s="76" t="s">
        <v>214</v>
      </c>
      <c r="BZ7" s="76" t="str">
        <f t="shared" si="0"/>
        <v xml:space="preserve">
</v>
      </c>
      <c r="CA7" s="121" t="s">
        <v>215</v>
      </c>
      <c r="CB7" s="76" t="str">
        <f t="shared" si="1"/>
        <v>20日
9:00</v>
      </c>
    </row>
    <row r="8" spans="1:80" s="85" customFormat="1" ht="17.25">
      <c r="A8" s="84"/>
      <c r="C8" s="653" t="s">
        <v>144</v>
      </c>
      <c r="D8" s="653"/>
      <c r="E8" s="653"/>
      <c r="F8" s="653"/>
      <c r="G8" s="653"/>
      <c r="H8" s="653"/>
      <c r="I8" s="653"/>
      <c r="J8" s="653"/>
      <c r="K8" s="84"/>
      <c r="L8" s="84"/>
      <c r="M8" s="86"/>
      <c r="N8" s="87"/>
      <c r="O8" s="88"/>
      <c r="P8" s="84"/>
      <c r="Q8" s="84"/>
      <c r="R8" s="84"/>
      <c r="S8" s="84"/>
      <c r="T8" s="86"/>
      <c r="U8" s="87"/>
      <c r="V8" s="88"/>
      <c r="W8" s="84"/>
      <c r="X8" s="84"/>
      <c r="AB8" s="118"/>
      <c r="AM8" s="653" t="s">
        <v>187</v>
      </c>
      <c r="AN8" s="653"/>
      <c r="AO8" s="653"/>
      <c r="AP8" s="653"/>
      <c r="AQ8" s="653"/>
      <c r="AR8" s="653"/>
      <c r="AS8" s="653"/>
      <c r="AT8" s="653"/>
      <c r="AU8" s="84"/>
      <c r="AV8" s="84"/>
      <c r="AW8" s="86"/>
      <c r="AX8" s="87"/>
      <c r="AY8" s="88"/>
      <c r="AZ8" s="84"/>
      <c r="BA8" s="84"/>
      <c r="BB8" s="84"/>
      <c r="BC8" s="84"/>
      <c r="BD8" s="86"/>
      <c r="BE8" s="87"/>
      <c r="BF8" s="88"/>
      <c r="BG8" s="84"/>
      <c r="BH8" s="84"/>
      <c r="BI8" s="84"/>
      <c r="BJ8" s="84"/>
      <c r="BK8" s="86"/>
      <c r="BL8" s="87"/>
      <c r="BM8" s="87"/>
      <c r="BN8" s="88"/>
      <c r="BO8" s="84"/>
      <c r="BP8" s="84"/>
      <c r="BW8" s="75" t="s">
        <v>227</v>
      </c>
      <c r="BX8" s="76">
        <f t="shared" si="2"/>
        <v>20</v>
      </c>
      <c r="BY8" s="76" t="s">
        <v>214</v>
      </c>
      <c r="BZ8" s="76" t="str">
        <f t="shared" si="0"/>
        <v xml:space="preserve">
</v>
      </c>
      <c r="CA8" s="121" t="s">
        <v>217</v>
      </c>
      <c r="CB8" s="76" t="str">
        <f t="shared" si="1"/>
        <v>20日
10:15</v>
      </c>
    </row>
    <row r="9" spans="1:80" ht="27">
      <c r="C9" s="89"/>
      <c r="D9" s="658" t="str">
        <f>C10</f>
        <v/>
      </c>
      <c r="E9" s="658"/>
      <c r="F9" s="658"/>
      <c r="G9" s="658"/>
      <c r="H9" s="658"/>
      <c r="I9" s="658"/>
      <c r="J9" s="658"/>
      <c r="K9" s="658" t="str">
        <f>C14</f>
        <v/>
      </c>
      <c r="L9" s="658"/>
      <c r="M9" s="658"/>
      <c r="N9" s="658"/>
      <c r="O9" s="658"/>
      <c r="P9" s="658"/>
      <c r="Q9" s="658"/>
      <c r="R9" s="658" t="str">
        <f>C18</f>
        <v/>
      </c>
      <c r="S9" s="658"/>
      <c r="T9" s="658"/>
      <c r="U9" s="658"/>
      <c r="V9" s="658"/>
      <c r="W9" s="658"/>
      <c r="X9" s="658"/>
      <c r="Y9" s="461">
        <f>J18</f>
        <v>0</v>
      </c>
      <c r="Z9" s="461"/>
      <c r="AA9" s="461"/>
      <c r="AB9" s="461"/>
      <c r="AC9" s="461"/>
      <c r="AD9" s="461"/>
      <c r="AE9" s="461"/>
      <c r="AF9" s="90" t="s">
        <v>150</v>
      </c>
      <c r="AG9" s="91" t="s">
        <v>188</v>
      </c>
      <c r="AH9" s="90" t="s">
        <v>152</v>
      </c>
      <c r="AI9" s="90" t="s">
        <v>0</v>
      </c>
      <c r="AJ9" s="93"/>
      <c r="AK9" s="93"/>
      <c r="AM9" s="89"/>
      <c r="AN9" s="658" t="str">
        <f>AM10</f>
        <v/>
      </c>
      <c r="AO9" s="658"/>
      <c r="AP9" s="658"/>
      <c r="AQ9" s="658"/>
      <c r="AR9" s="658"/>
      <c r="AS9" s="658"/>
      <c r="AT9" s="658"/>
      <c r="AU9" s="658" t="str">
        <f>AM14</f>
        <v/>
      </c>
      <c r="AV9" s="658"/>
      <c r="AW9" s="658"/>
      <c r="AX9" s="658"/>
      <c r="AY9" s="658"/>
      <c r="AZ9" s="658"/>
      <c r="BA9" s="658"/>
      <c r="BB9" s="658" t="str">
        <f>AM18</f>
        <v/>
      </c>
      <c r="BC9" s="658"/>
      <c r="BD9" s="658"/>
      <c r="BE9" s="658"/>
      <c r="BF9" s="658"/>
      <c r="BG9" s="658"/>
      <c r="BH9" s="658"/>
      <c r="BI9" s="659" t="s">
        <v>150</v>
      </c>
      <c r="BJ9" s="660"/>
      <c r="BK9" s="660"/>
      <c r="BL9" s="661"/>
      <c r="BM9" s="662" t="s">
        <v>189</v>
      </c>
      <c r="BN9" s="660"/>
      <c r="BO9" s="660"/>
      <c r="BP9" s="661"/>
      <c r="BQ9" s="90" t="s">
        <v>152</v>
      </c>
      <c r="BR9" s="90" t="s">
        <v>0</v>
      </c>
      <c r="BS9" s="239"/>
      <c r="BW9" s="75" t="s">
        <v>228</v>
      </c>
      <c r="BX9" s="76">
        <f t="shared" si="2"/>
        <v>20</v>
      </c>
      <c r="BY9" s="76" t="s">
        <v>214</v>
      </c>
      <c r="BZ9" s="76" t="str">
        <f t="shared" si="0"/>
        <v xml:space="preserve">
</v>
      </c>
      <c r="CA9" s="121" t="s">
        <v>219</v>
      </c>
      <c r="CB9" s="76" t="str">
        <f t="shared" si="1"/>
        <v>20日
11:30</v>
      </c>
    </row>
    <row r="10" spans="1:80">
      <c r="B10" s="76">
        <v>1</v>
      </c>
      <c r="C10" s="669" t="str">
        <f>IF(ISERROR(MATCH('南(13時刻)'!B10,予選学校名!$H$3:$H$16,0)),"",INDEX(予選学校名!$H$3:$K$16,MATCH('南(13時刻)'!B10,予選学校名!$H$3:$H$16,0),2))</f>
        <v/>
      </c>
      <c r="D10" s="670"/>
      <c r="E10" s="444"/>
      <c r="F10" s="444"/>
      <c r="G10" s="671"/>
      <c r="H10" s="671"/>
      <c r="I10" s="671"/>
      <c r="J10" s="672"/>
      <c r="K10" s="452" t="str">
        <f>VLOOKUP(D14,$BW$1:$CB$10,6)</f>
        <v>20日
12:45</v>
      </c>
      <c r="L10" s="453"/>
      <c r="M10" s="453"/>
      <c r="N10" s="453"/>
      <c r="O10" s="453"/>
      <c r="P10" s="453"/>
      <c r="Q10" s="454"/>
      <c r="R10" s="452" t="str">
        <f>VLOOKUP(D18,$BW$1:$CB$10,6)</f>
        <v>19日
10:15</v>
      </c>
      <c r="S10" s="453"/>
      <c r="T10" s="453"/>
      <c r="U10" s="453"/>
      <c r="V10" s="453"/>
      <c r="W10" s="453"/>
      <c r="X10" s="454"/>
      <c r="Y10" s="679"/>
      <c r="Z10" s="474"/>
      <c r="AA10" s="474"/>
      <c r="AB10" s="240"/>
      <c r="AC10" s="474"/>
      <c r="AD10" s="474"/>
      <c r="AE10" s="680"/>
      <c r="AF10" s="461" t="str">
        <f>IF(COUNT(D11:AE11)=0,"",COUNTIF(D10:AE10,"○")*3+COUNTIF(D10:AE10,"△"))</f>
        <v/>
      </c>
      <c r="AG10" s="461" t="str">
        <f>IF(AF10="","",SUM(H10:H21)/2-SUM(F10:F21))</f>
        <v/>
      </c>
      <c r="AH10" s="461" t="str">
        <f>IF(AF10="","",SUM(H10:H21)/2)</f>
        <v/>
      </c>
      <c r="AI10" s="461" t="str">
        <f>IF(OR(AF10="",MOD(COUNT(D10:AE10),2)=1),"",RANK(AJ10,$AJ$10:$AJ$25))</f>
        <v/>
      </c>
      <c r="AJ10" s="93" t="str">
        <f>IF(OR(AF10="",MOD(COUNT(D10:AE10),2)=1),"",AF10*10000+AG10*100+AH10)</f>
        <v/>
      </c>
      <c r="AK10" s="93"/>
      <c r="AL10" s="76">
        <v>7</v>
      </c>
      <c r="AM10" s="669" t="str">
        <f>IF(ISERROR(MATCH('南(13時刻)'!AL10,予選学校名!$H$3:$H$16,0)),"",INDEX(予選学校名!$H$3:$K$16,MATCH('南(13時刻)'!AL10,予選学校名!$H$3:$H$16,0),2))</f>
        <v/>
      </c>
      <c r="AN10" s="670"/>
      <c r="AO10" s="444"/>
      <c r="AP10" s="444"/>
      <c r="AQ10" s="671"/>
      <c r="AR10" s="671"/>
      <c r="AS10" s="671"/>
      <c r="AT10" s="672"/>
      <c r="AU10" s="452" t="str">
        <f>VLOOKUP(AN14,$BW$1:$CB$10,6)</f>
        <v>20日
10:15</v>
      </c>
      <c r="AV10" s="453"/>
      <c r="AW10" s="453"/>
      <c r="AX10" s="453"/>
      <c r="AY10" s="453"/>
      <c r="AZ10" s="453"/>
      <c r="BA10" s="454"/>
      <c r="BB10" s="452" t="str">
        <f>VLOOKUP(AN18,$BW$1:$CB$10,6)</f>
        <v>19日
12:45</v>
      </c>
      <c r="BC10" s="453"/>
      <c r="BD10" s="453"/>
      <c r="BE10" s="453"/>
      <c r="BF10" s="453"/>
      <c r="BG10" s="453"/>
      <c r="BH10" s="454"/>
      <c r="BI10" s="692" t="str">
        <f>IF(COUNT(AN11:BH11)=0,"",COUNTIF(AN10:BH10,"○")*3+COUNTIF(AN10:BH10,"△"))</f>
        <v/>
      </c>
      <c r="BJ10" s="663"/>
      <c r="BK10" s="663"/>
      <c r="BL10" s="664"/>
      <c r="BM10" s="663" t="str">
        <f>IF(BI10="","",SUM(AR10:AR21)/2-SUM(AP10:AP21))</f>
        <v/>
      </c>
      <c r="BN10" s="663"/>
      <c r="BO10" s="663"/>
      <c r="BP10" s="664"/>
      <c r="BQ10" s="461" t="str">
        <f>IF(BI10="","",SUM(AR10:AR21)/2)</f>
        <v/>
      </c>
      <c r="BR10" s="461" t="str">
        <f>IF(OR(BI10="",MOD(COUNT(AN10:BH10),2)=1),"",RANK(BU10,$BU$10:$BU$25))</f>
        <v/>
      </c>
      <c r="BS10" s="681"/>
      <c r="BT10" s="241" t="str">
        <f>IF(OR(BI10="",MOD(COUNT(AN10:BH10),2)=1),"",BI10*10000+BQ10*100+BR10)</f>
        <v/>
      </c>
      <c r="BU10" s="93" t="str">
        <f>IF(OR(BI10="",MOD(COUNT(AN10:BH10),2)=1),"",BI10*10000+BM10*100+BQ10)</f>
        <v/>
      </c>
      <c r="BW10" s="76" t="s">
        <v>229</v>
      </c>
      <c r="BX10" s="76">
        <f t="shared" si="2"/>
        <v>20</v>
      </c>
      <c r="BY10" s="76" t="s">
        <v>214</v>
      </c>
      <c r="BZ10" s="76" t="str">
        <f t="shared" si="0"/>
        <v xml:space="preserve">
</v>
      </c>
      <c r="CA10" s="76" t="s">
        <v>221</v>
      </c>
      <c r="CB10" s="76" t="str">
        <f t="shared" si="1"/>
        <v>20日
12:45</v>
      </c>
    </row>
    <row r="11" spans="1:80">
      <c r="C11" s="669"/>
      <c r="D11" s="673"/>
      <c r="E11" s="674"/>
      <c r="F11" s="674"/>
      <c r="G11" s="674"/>
      <c r="H11" s="674"/>
      <c r="I11" s="674"/>
      <c r="J11" s="675"/>
      <c r="K11" s="455"/>
      <c r="L11" s="456"/>
      <c r="M11" s="456"/>
      <c r="N11" s="456"/>
      <c r="O11" s="456"/>
      <c r="P11" s="456"/>
      <c r="Q11" s="457"/>
      <c r="R11" s="455"/>
      <c r="S11" s="456"/>
      <c r="T11" s="456"/>
      <c r="U11" s="456"/>
      <c r="V11" s="456"/>
      <c r="W11" s="456"/>
      <c r="X11" s="457"/>
      <c r="Y11" s="242"/>
      <c r="Z11" s="106"/>
      <c r="AA11" s="106"/>
      <c r="AB11" s="93" t="s">
        <v>54</v>
      </c>
      <c r="AC11" s="106"/>
      <c r="AD11" s="106"/>
      <c r="AE11" s="243"/>
      <c r="AF11" s="461"/>
      <c r="AG11" s="461"/>
      <c r="AH11" s="461"/>
      <c r="AI11" s="461"/>
      <c r="AJ11" s="93"/>
      <c r="AK11" s="93"/>
      <c r="AM11" s="669"/>
      <c r="AN11" s="673"/>
      <c r="AO11" s="674"/>
      <c r="AP11" s="674"/>
      <c r="AQ11" s="674"/>
      <c r="AR11" s="674"/>
      <c r="AS11" s="674"/>
      <c r="AT11" s="675"/>
      <c r="AU11" s="455"/>
      <c r="AV11" s="456"/>
      <c r="AW11" s="456"/>
      <c r="AX11" s="456"/>
      <c r="AY11" s="456"/>
      <c r="AZ11" s="456"/>
      <c r="BA11" s="457"/>
      <c r="BB11" s="455"/>
      <c r="BC11" s="456"/>
      <c r="BD11" s="456"/>
      <c r="BE11" s="456"/>
      <c r="BF11" s="456"/>
      <c r="BG11" s="456"/>
      <c r="BH11" s="457"/>
      <c r="BI11" s="693"/>
      <c r="BJ11" s="476"/>
      <c r="BK11" s="476"/>
      <c r="BL11" s="665"/>
      <c r="BM11" s="476"/>
      <c r="BN11" s="476"/>
      <c r="BO11" s="476"/>
      <c r="BP11" s="665"/>
      <c r="BQ11" s="461"/>
      <c r="BR11" s="461"/>
      <c r="BS11" s="681"/>
      <c r="BT11" s="241"/>
      <c r="BU11" s="93"/>
    </row>
    <row r="12" spans="1:80">
      <c r="C12" s="669"/>
      <c r="D12" s="673"/>
      <c r="E12" s="674"/>
      <c r="F12" s="674"/>
      <c r="G12" s="674"/>
      <c r="H12" s="674"/>
      <c r="I12" s="674"/>
      <c r="J12" s="675"/>
      <c r="K12" s="455"/>
      <c r="L12" s="456"/>
      <c r="M12" s="456"/>
      <c r="N12" s="456"/>
      <c r="O12" s="456"/>
      <c r="P12" s="456"/>
      <c r="Q12" s="457"/>
      <c r="R12" s="455"/>
      <c r="S12" s="456"/>
      <c r="T12" s="456"/>
      <c r="U12" s="456"/>
      <c r="V12" s="456"/>
      <c r="W12" s="456"/>
      <c r="X12" s="457"/>
      <c r="Y12" s="242"/>
      <c r="Z12" s="106"/>
      <c r="AA12" s="106"/>
      <c r="AB12" s="93" t="s">
        <v>54</v>
      </c>
      <c r="AC12" s="106"/>
      <c r="AD12" s="106"/>
      <c r="AE12" s="243"/>
      <c r="AF12" s="461"/>
      <c r="AG12" s="461"/>
      <c r="AH12" s="461"/>
      <c r="AI12" s="461"/>
      <c r="AJ12" s="93"/>
      <c r="AK12" s="93"/>
      <c r="AM12" s="669"/>
      <c r="AN12" s="673"/>
      <c r="AO12" s="674"/>
      <c r="AP12" s="674"/>
      <c r="AQ12" s="674"/>
      <c r="AR12" s="674"/>
      <c r="AS12" s="674"/>
      <c r="AT12" s="675"/>
      <c r="AU12" s="455"/>
      <c r="AV12" s="456"/>
      <c r="AW12" s="456"/>
      <c r="AX12" s="456"/>
      <c r="AY12" s="456"/>
      <c r="AZ12" s="456"/>
      <c r="BA12" s="457"/>
      <c r="BB12" s="455"/>
      <c r="BC12" s="456"/>
      <c r="BD12" s="456"/>
      <c r="BE12" s="456"/>
      <c r="BF12" s="456"/>
      <c r="BG12" s="456"/>
      <c r="BH12" s="457"/>
      <c r="BI12" s="693"/>
      <c r="BJ12" s="476"/>
      <c r="BK12" s="476"/>
      <c r="BL12" s="665"/>
      <c r="BM12" s="476"/>
      <c r="BN12" s="476"/>
      <c r="BO12" s="476"/>
      <c r="BP12" s="665"/>
      <c r="BQ12" s="461"/>
      <c r="BR12" s="461"/>
      <c r="BS12" s="681"/>
      <c r="BT12" s="241"/>
      <c r="BU12" s="93"/>
    </row>
    <row r="13" spans="1:80" ht="3.75" customHeight="1">
      <c r="C13" s="669"/>
      <c r="D13" s="676"/>
      <c r="E13" s="677"/>
      <c r="F13" s="677"/>
      <c r="G13" s="677"/>
      <c r="H13" s="677"/>
      <c r="I13" s="677"/>
      <c r="J13" s="678"/>
      <c r="K13" s="458"/>
      <c r="L13" s="459"/>
      <c r="M13" s="459"/>
      <c r="N13" s="459"/>
      <c r="O13" s="459"/>
      <c r="P13" s="459"/>
      <c r="Q13" s="460"/>
      <c r="R13" s="458"/>
      <c r="S13" s="459"/>
      <c r="T13" s="459"/>
      <c r="U13" s="459"/>
      <c r="V13" s="459"/>
      <c r="W13" s="459"/>
      <c r="X13" s="460"/>
      <c r="Y13" s="244"/>
      <c r="Z13" s="245"/>
      <c r="AA13" s="245"/>
      <c r="AB13" s="246"/>
      <c r="AC13" s="245"/>
      <c r="AD13" s="245"/>
      <c r="AE13" s="247"/>
      <c r="AF13" s="461"/>
      <c r="AG13" s="461"/>
      <c r="AH13" s="461"/>
      <c r="AI13" s="461"/>
      <c r="AJ13" s="93"/>
      <c r="AK13" s="93"/>
      <c r="AM13" s="669"/>
      <c r="AN13" s="676"/>
      <c r="AO13" s="677"/>
      <c r="AP13" s="677"/>
      <c r="AQ13" s="677"/>
      <c r="AR13" s="677"/>
      <c r="AS13" s="677"/>
      <c r="AT13" s="678"/>
      <c r="AU13" s="458"/>
      <c r="AV13" s="459"/>
      <c r="AW13" s="459"/>
      <c r="AX13" s="459"/>
      <c r="AY13" s="459"/>
      <c r="AZ13" s="459"/>
      <c r="BA13" s="460"/>
      <c r="BB13" s="458"/>
      <c r="BC13" s="459"/>
      <c r="BD13" s="459"/>
      <c r="BE13" s="459"/>
      <c r="BF13" s="459"/>
      <c r="BG13" s="459"/>
      <c r="BH13" s="460"/>
      <c r="BI13" s="694"/>
      <c r="BJ13" s="666"/>
      <c r="BK13" s="666"/>
      <c r="BL13" s="667"/>
      <c r="BM13" s="666"/>
      <c r="BN13" s="666"/>
      <c r="BO13" s="666"/>
      <c r="BP13" s="667"/>
      <c r="BQ13" s="461"/>
      <c r="BR13" s="461"/>
      <c r="BS13" s="681"/>
      <c r="BT13" s="241"/>
      <c r="BU13" s="93" t="str">
        <f t="shared" ref="BU13:BU21" si="3">IF(OR(BI13="",MOD(COUNT(AN13:BH13),2)=1),"",BI13*10000+BM13*100+BQ13)</f>
        <v/>
      </c>
    </row>
    <row r="14" spans="1:80">
      <c r="B14" s="76">
        <v>2</v>
      </c>
      <c r="C14" s="669" t="str">
        <f>IF(ISERROR(MATCH('南(13時刻)'!B14,予選学校名!$H$3:$H$16,0)),"",INDEX(予選学校名!$H$3:$K$16,MATCH('南(13時刻)'!B14,予選学校名!$H$3:$H$16,0),2))</f>
        <v/>
      </c>
      <c r="D14" s="668" t="s">
        <v>230</v>
      </c>
      <c r="E14" s="463"/>
      <c r="F14" s="463"/>
      <c r="G14" s="463"/>
      <c r="H14" s="463"/>
      <c r="I14" s="463"/>
      <c r="J14" s="464"/>
      <c r="K14" s="682"/>
      <c r="L14" s="683"/>
      <c r="M14" s="683"/>
      <c r="N14" s="684"/>
      <c r="O14" s="684"/>
      <c r="P14" s="684"/>
      <c r="Q14" s="685"/>
      <c r="R14" s="452" t="str">
        <f>VLOOKUP(K18,$BW$1:$CB$10,6)</f>
        <v>20日
9:00</v>
      </c>
      <c r="S14" s="453"/>
      <c r="T14" s="453"/>
      <c r="U14" s="453"/>
      <c r="V14" s="453"/>
      <c r="W14" s="453"/>
      <c r="X14" s="454"/>
      <c r="Y14" s="679"/>
      <c r="Z14" s="474"/>
      <c r="AA14" s="474"/>
      <c r="AB14" s="240"/>
      <c r="AC14" s="474"/>
      <c r="AD14" s="474"/>
      <c r="AE14" s="680"/>
      <c r="AF14" s="461" t="str">
        <f>IF(COUNT(D15:AE15)=0,"",COUNTIF(D14:AE14,"○")*3+COUNTIF(D14:AE14,"△"))</f>
        <v/>
      </c>
      <c r="AG14" s="461" t="str">
        <f>IF(AF14="","",SUM(O10:O21)/2-SUM(M10:M21))</f>
        <v/>
      </c>
      <c r="AH14" s="461" t="str">
        <f>IF(AF14="","",SUM(O10:O21)/2)</f>
        <v/>
      </c>
      <c r="AI14" s="461" t="str">
        <f>IF(OR(AF14="",MOD(COUNT(D14:AE14),2)=1),"",RANK(AJ14,$AJ$10:$AJ$25))</f>
        <v/>
      </c>
      <c r="AJ14" s="93" t="str">
        <f>IF(OR(AF14="",MOD(COUNT(D14:AE14),2)=1),"",AF14*10000+AG14*100+AH14)</f>
        <v/>
      </c>
      <c r="AK14" s="93"/>
      <c r="AL14" s="76">
        <v>8</v>
      </c>
      <c r="AM14" s="669" t="str">
        <f>IF(ISERROR(MATCH('南(13時刻)'!AL14,予選学校名!$H$3:$H$16,0)),"",INDEX(予選学校名!$H$3:$K$16,MATCH('南(13時刻)'!AL14,予選学校名!$H$3:$H$16,0),2))</f>
        <v/>
      </c>
      <c r="AN14" s="668" t="s">
        <v>204</v>
      </c>
      <c r="AO14" s="463"/>
      <c r="AP14" s="463"/>
      <c r="AQ14" s="463"/>
      <c r="AR14" s="463"/>
      <c r="AS14" s="463"/>
      <c r="AT14" s="464"/>
      <c r="AU14" s="682"/>
      <c r="AV14" s="683"/>
      <c r="AW14" s="683"/>
      <c r="AX14" s="684"/>
      <c r="AY14" s="684"/>
      <c r="AZ14" s="684"/>
      <c r="BA14" s="685"/>
      <c r="BB14" s="452" t="str">
        <f>VLOOKUP(AU18,$BW$1:$CB$10,6)</f>
        <v>19日
9:00</v>
      </c>
      <c r="BC14" s="453"/>
      <c r="BD14" s="453"/>
      <c r="BE14" s="453"/>
      <c r="BF14" s="453"/>
      <c r="BG14" s="453"/>
      <c r="BH14" s="454"/>
      <c r="BI14" s="692" t="str">
        <f>IF(COUNT(AN15:BH15)=0,"",COUNTIF(AN14:BH14,"○")*3+COUNTIF(AN14:BH14,"△"))</f>
        <v/>
      </c>
      <c r="BJ14" s="663"/>
      <c r="BK14" s="663"/>
      <c r="BL14" s="664"/>
      <c r="BM14" s="663" t="str">
        <f>IF(BI14="","",SUM(AY10:AY21)/2-SUM(AW10:AW21))</f>
        <v/>
      </c>
      <c r="BN14" s="663"/>
      <c r="BO14" s="663"/>
      <c r="BP14" s="664"/>
      <c r="BQ14" s="461" t="str">
        <f>IF(BI14="","",SUM(AY10:AY21)/2)</f>
        <v/>
      </c>
      <c r="BR14" s="461" t="str">
        <f t="shared" ref="BR14" si="4">IF(OR(BI14="",MOD(COUNT(AN14:BH14),2)=1),"",RANK(BU14,$BU$10:$BU$25))</f>
        <v/>
      </c>
      <c r="BS14" s="681"/>
      <c r="BT14" s="241" t="str">
        <f t="shared" ref="BT14" si="5">IF(OR(BI14="",MOD(COUNT(AN14:BH14),2)=1),"",BI14*10000+BQ14*100+BR14)</f>
        <v/>
      </c>
      <c r="BU14" s="93" t="str">
        <f t="shared" si="3"/>
        <v/>
      </c>
    </row>
    <row r="15" spans="1:80">
      <c r="C15" s="669"/>
      <c r="D15" s="465"/>
      <c r="E15" s="466"/>
      <c r="F15" s="466"/>
      <c r="G15" s="466"/>
      <c r="H15" s="466"/>
      <c r="I15" s="466"/>
      <c r="J15" s="467"/>
      <c r="K15" s="686"/>
      <c r="L15" s="687"/>
      <c r="M15" s="687"/>
      <c r="N15" s="687"/>
      <c r="O15" s="687"/>
      <c r="P15" s="687"/>
      <c r="Q15" s="688"/>
      <c r="R15" s="455"/>
      <c r="S15" s="456"/>
      <c r="T15" s="456"/>
      <c r="U15" s="456"/>
      <c r="V15" s="456"/>
      <c r="W15" s="456"/>
      <c r="X15" s="457"/>
      <c r="Y15" s="242"/>
      <c r="Z15" s="106"/>
      <c r="AA15" s="106"/>
      <c r="AB15" s="93" t="s">
        <v>54</v>
      </c>
      <c r="AC15" s="106"/>
      <c r="AD15" s="106"/>
      <c r="AE15" s="243"/>
      <c r="AF15" s="461"/>
      <c r="AG15" s="461"/>
      <c r="AH15" s="461"/>
      <c r="AI15" s="461"/>
      <c r="AJ15" s="93"/>
      <c r="AK15" s="93"/>
      <c r="AM15" s="669"/>
      <c r="AN15" s="465"/>
      <c r="AO15" s="466"/>
      <c r="AP15" s="466"/>
      <c r="AQ15" s="466"/>
      <c r="AR15" s="466"/>
      <c r="AS15" s="466"/>
      <c r="AT15" s="467"/>
      <c r="AU15" s="686"/>
      <c r="AV15" s="687"/>
      <c r="AW15" s="687"/>
      <c r="AX15" s="687"/>
      <c r="AY15" s="687"/>
      <c r="AZ15" s="687"/>
      <c r="BA15" s="688"/>
      <c r="BB15" s="455"/>
      <c r="BC15" s="456"/>
      <c r="BD15" s="456"/>
      <c r="BE15" s="456"/>
      <c r="BF15" s="456"/>
      <c r="BG15" s="456"/>
      <c r="BH15" s="457"/>
      <c r="BI15" s="693"/>
      <c r="BJ15" s="476"/>
      <c r="BK15" s="476"/>
      <c r="BL15" s="665"/>
      <c r="BM15" s="476"/>
      <c r="BN15" s="476"/>
      <c r="BO15" s="476"/>
      <c r="BP15" s="665"/>
      <c r="BQ15" s="461"/>
      <c r="BR15" s="461"/>
      <c r="BS15" s="681"/>
      <c r="BT15" s="241"/>
      <c r="BU15" s="93"/>
    </row>
    <row r="16" spans="1:80">
      <c r="C16" s="669"/>
      <c r="D16" s="465"/>
      <c r="E16" s="466"/>
      <c r="F16" s="466"/>
      <c r="G16" s="466"/>
      <c r="H16" s="466"/>
      <c r="I16" s="466"/>
      <c r="J16" s="467"/>
      <c r="K16" s="686"/>
      <c r="L16" s="687"/>
      <c r="M16" s="687"/>
      <c r="N16" s="687"/>
      <c r="O16" s="687"/>
      <c r="P16" s="687"/>
      <c r="Q16" s="688"/>
      <c r="R16" s="455"/>
      <c r="S16" s="456"/>
      <c r="T16" s="456"/>
      <c r="U16" s="456"/>
      <c r="V16" s="456"/>
      <c r="W16" s="456"/>
      <c r="X16" s="457"/>
      <c r="Y16" s="242"/>
      <c r="Z16" s="106"/>
      <c r="AA16" s="106"/>
      <c r="AB16" s="93" t="s">
        <v>54</v>
      </c>
      <c r="AC16" s="106"/>
      <c r="AD16" s="106"/>
      <c r="AE16" s="243"/>
      <c r="AF16" s="461"/>
      <c r="AG16" s="461"/>
      <c r="AH16" s="461"/>
      <c r="AI16" s="461"/>
      <c r="AJ16" s="93"/>
      <c r="AK16" s="93"/>
      <c r="AM16" s="669"/>
      <c r="AN16" s="465"/>
      <c r="AO16" s="466"/>
      <c r="AP16" s="466"/>
      <c r="AQ16" s="466"/>
      <c r="AR16" s="466"/>
      <c r="AS16" s="466"/>
      <c r="AT16" s="467"/>
      <c r="AU16" s="686"/>
      <c r="AV16" s="687"/>
      <c r="AW16" s="687"/>
      <c r="AX16" s="687"/>
      <c r="AY16" s="687"/>
      <c r="AZ16" s="687"/>
      <c r="BA16" s="688"/>
      <c r="BB16" s="455"/>
      <c r="BC16" s="456"/>
      <c r="BD16" s="456"/>
      <c r="BE16" s="456"/>
      <c r="BF16" s="456"/>
      <c r="BG16" s="456"/>
      <c r="BH16" s="457"/>
      <c r="BI16" s="693"/>
      <c r="BJ16" s="476"/>
      <c r="BK16" s="476"/>
      <c r="BL16" s="665"/>
      <c r="BM16" s="476"/>
      <c r="BN16" s="476"/>
      <c r="BO16" s="476"/>
      <c r="BP16" s="665"/>
      <c r="BQ16" s="461"/>
      <c r="BR16" s="461"/>
      <c r="BS16" s="681"/>
      <c r="BT16" s="241"/>
      <c r="BU16" s="93"/>
    </row>
    <row r="17" spans="1:73" ht="3.75" customHeight="1">
      <c r="C17" s="669"/>
      <c r="D17" s="468"/>
      <c r="E17" s="469"/>
      <c r="F17" s="469"/>
      <c r="G17" s="469"/>
      <c r="H17" s="469"/>
      <c r="I17" s="469"/>
      <c r="J17" s="470"/>
      <c r="K17" s="689"/>
      <c r="L17" s="690"/>
      <c r="M17" s="690"/>
      <c r="N17" s="690"/>
      <c r="O17" s="690"/>
      <c r="P17" s="690"/>
      <c r="Q17" s="691"/>
      <c r="R17" s="458"/>
      <c r="S17" s="459"/>
      <c r="T17" s="459"/>
      <c r="U17" s="459"/>
      <c r="V17" s="459"/>
      <c r="W17" s="459"/>
      <c r="X17" s="460"/>
      <c r="Y17" s="244"/>
      <c r="Z17" s="245"/>
      <c r="AA17" s="245"/>
      <c r="AB17" s="246"/>
      <c r="AC17" s="245"/>
      <c r="AD17" s="245"/>
      <c r="AE17" s="247"/>
      <c r="AF17" s="461"/>
      <c r="AG17" s="461"/>
      <c r="AH17" s="461"/>
      <c r="AI17" s="461"/>
      <c r="AJ17" s="93"/>
      <c r="AK17" s="93"/>
      <c r="AM17" s="669"/>
      <c r="AN17" s="468"/>
      <c r="AO17" s="469"/>
      <c r="AP17" s="469"/>
      <c r="AQ17" s="469"/>
      <c r="AR17" s="469"/>
      <c r="AS17" s="469"/>
      <c r="AT17" s="470"/>
      <c r="AU17" s="689"/>
      <c r="AV17" s="690"/>
      <c r="AW17" s="690"/>
      <c r="AX17" s="690"/>
      <c r="AY17" s="690"/>
      <c r="AZ17" s="690"/>
      <c r="BA17" s="691"/>
      <c r="BB17" s="458"/>
      <c r="BC17" s="459"/>
      <c r="BD17" s="459"/>
      <c r="BE17" s="459"/>
      <c r="BF17" s="459"/>
      <c r="BG17" s="459"/>
      <c r="BH17" s="460"/>
      <c r="BI17" s="694"/>
      <c r="BJ17" s="666"/>
      <c r="BK17" s="666"/>
      <c r="BL17" s="667"/>
      <c r="BM17" s="666"/>
      <c r="BN17" s="666"/>
      <c r="BO17" s="666"/>
      <c r="BP17" s="667"/>
      <c r="BQ17" s="461"/>
      <c r="BR17" s="461"/>
      <c r="BS17" s="681"/>
      <c r="BT17" s="241"/>
      <c r="BU17" s="93" t="str">
        <f t="shared" si="3"/>
        <v/>
      </c>
    </row>
    <row r="18" spans="1:73">
      <c r="B18" s="76">
        <v>3</v>
      </c>
      <c r="C18" s="669" t="str">
        <f>IF(ISERROR(MATCH('南(13時刻)'!B18,予選学校名!$H$3:$H$16,0)),"",INDEX(予選学校名!$H$3:$K$16,MATCH('南(13時刻)'!B18,予選学校名!$H$3:$H$16,0),2))</f>
        <v/>
      </c>
      <c r="D18" s="668" t="s">
        <v>195</v>
      </c>
      <c r="E18" s="463"/>
      <c r="F18" s="463"/>
      <c r="G18" s="463"/>
      <c r="H18" s="463"/>
      <c r="I18" s="463"/>
      <c r="J18" s="464"/>
      <c r="K18" s="668" t="s">
        <v>203</v>
      </c>
      <c r="L18" s="463"/>
      <c r="M18" s="463"/>
      <c r="N18" s="463"/>
      <c r="O18" s="463"/>
      <c r="P18" s="463"/>
      <c r="Q18" s="464"/>
      <c r="R18" s="670"/>
      <c r="S18" s="444"/>
      <c r="T18" s="444"/>
      <c r="U18" s="671"/>
      <c r="V18" s="671"/>
      <c r="W18" s="671"/>
      <c r="X18" s="672"/>
      <c r="Y18" s="679"/>
      <c r="Z18" s="474"/>
      <c r="AA18" s="474"/>
      <c r="AB18" s="240"/>
      <c r="AC18" s="474"/>
      <c r="AD18" s="474"/>
      <c r="AE18" s="680"/>
      <c r="AF18" s="461" t="str">
        <f>IF(COUNT(D19:AE19)=0,"",COUNTIF(D18:AE18,"○")*3+COUNTIF(D18:AE18,"△"))</f>
        <v/>
      </c>
      <c r="AG18" s="461" t="str">
        <f>IF(AF18="","",SUM(V10:V21)/2-SUM(T10:T21))</f>
        <v/>
      </c>
      <c r="AH18" s="461" t="str">
        <f>IF(AF18="","",SUM(V10:V21)/2)</f>
        <v/>
      </c>
      <c r="AI18" s="461" t="str">
        <f>IF(OR(AF18="",MOD(COUNT(D18:AE18),2)=1),"",RANK(AJ18,$AJ$10:$AJ$25))</f>
        <v/>
      </c>
      <c r="AJ18" s="93" t="str">
        <f>IF(OR(AF18="",MOD(COUNT(D18:AE18),2)=1),"",AF18*10000+AG18*100+AH18)</f>
        <v/>
      </c>
      <c r="AK18" s="93"/>
      <c r="AL18" s="76">
        <v>9</v>
      </c>
      <c r="AM18" s="669" t="str">
        <f>IF(ISERROR(MATCH('南(13時刻)'!AL18,予選学校名!$H$3:$H$16,0)),"",INDEX(予選学校名!$H$3:$K$16,MATCH('南(13時刻)'!AL18,予選学校名!$H$3:$H$16,0),2))</f>
        <v/>
      </c>
      <c r="AN18" s="668" t="s">
        <v>199</v>
      </c>
      <c r="AO18" s="463"/>
      <c r="AP18" s="463"/>
      <c r="AQ18" s="463"/>
      <c r="AR18" s="463"/>
      <c r="AS18" s="463"/>
      <c r="AT18" s="464"/>
      <c r="AU18" s="668" t="s">
        <v>194</v>
      </c>
      <c r="AV18" s="463"/>
      <c r="AW18" s="463"/>
      <c r="AX18" s="463"/>
      <c r="AY18" s="463"/>
      <c r="AZ18" s="463"/>
      <c r="BA18" s="464"/>
      <c r="BB18" s="670"/>
      <c r="BC18" s="444"/>
      <c r="BD18" s="444"/>
      <c r="BE18" s="671"/>
      <c r="BF18" s="671"/>
      <c r="BG18" s="671"/>
      <c r="BH18" s="672"/>
      <c r="BI18" s="692" t="str">
        <f>IF(COUNT(AN19:BH19)=0,"",COUNTIF(AN18:BH18,"○")*3+COUNTIF(AN18:BH18,"△"))</f>
        <v/>
      </c>
      <c r="BJ18" s="663"/>
      <c r="BK18" s="663"/>
      <c r="BL18" s="664"/>
      <c r="BM18" s="663" t="str">
        <f>IF(BI18="","",SUM(BF10:BF21)/2-SUM(BD10:BD21))</f>
        <v/>
      </c>
      <c r="BN18" s="663"/>
      <c r="BO18" s="663"/>
      <c r="BP18" s="664"/>
      <c r="BQ18" s="461" t="str">
        <f>IF(BI18="","",SUM(BF10:BF21)/2)</f>
        <v/>
      </c>
      <c r="BR18" s="461" t="str">
        <f t="shared" ref="BR18" si="6">IF(OR(BI18="",MOD(COUNT(AN18:BH18),2)=1),"",RANK(BU18,$BU$10:$BU$25))</f>
        <v/>
      </c>
      <c r="BS18" s="681"/>
      <c r="BT18" s="241" t="str">
        <f t="shared" ref="BT18" si="7">IF(OR(BI18="",MOD(COUNT(AN18:BH18),2)=1),"",BI18*10000+BQ18*100+BR18)</f>
        <v/>
      </c>
      <c r="BU18" s="93" t="str">
        <f t="shared" si="3"/>
        <v/>
      </c>
    </row>
    <row r="19" spans="1:73">
      <c r="C19" s="669"/>
      <c r="D19" s="465"/>
      <c r="E19" s="466"/>
      <c r="F19" s="466"/>
      <c r="G19" s="466"/>
      <c r="H19" s="466"/>
      <c r="I19" s="466"/>
      <c r="J19" s="467"/>
      <c r="K19" s="465"/>
      <c r="L19" s="466"/>
      <c r="M19" s="466"/>
      <c r="N19" s="466"/>
      <c r="O19" s="466"/>
      <c r="P19" s="466"/>
      <c r="Q19" s="467"/>
      <c r="R19" s="673"/>
      <c r="S19" s="674"/>
      <c r="T19" s="674"/>
      <c r="U19" s="674"/>
      <c r="V19" s="674"/>
      <c r="W19" s="674"/>
      <c r="X19" s="675"/>
      <c r="Y19" s="242"/>
      <c r="Z19" s="106"/>
      <c r="AA19" s="106"/>
      <c r="AB19" s="93"/>
      <c r="AC19" s="106"/>
      <c r="AD19" s="106"/>
      <c r="AE19" s="243"/>
      <c r="AF19" s="461"/>
      <c r="AG19" s="461"/>
      <c r="AH19" s="461"/>
      <c r="AI19" s="461"/>
      <c r="AJ19" s="93"/>
      <c r="AK19" s="93"/>
      <c r="AM19" s="669"/>
      <c r="AN19" s="465"/>
      <c r="AO19" s="466"/>
      <c r="AP19" s="466"/>
      <c r="AQ19" s="466"/>
      <c r="AR19" s="466"/>
      <c r="AS19" s="466"/>
      <c r="AT19" s="467"/>
      <c r="AU19" s="465"/>
      <c r="AV19" s="466"/>
      <c r="AW19" s="466"/>
      <c r="AX19" s="466"/>
      <c r="AY19" s="466"/>
      <c r="AZ19" s="466"/>
      <c r="BA19" s="467"/>
      <c r="BB19" s="673"/>
      <c r="BC19" s="674"/>
      <c r="BD19" s="674"/>
      <c r="BE19" s="674"/>
      <c r="BF19" s="674"/>
      <c r="BG19" s="674"/>
      <c r="BH19" s="675"/>
      <c r="BI19" s="693"/>
      <c r="BJ19" s="476"/>
      <c r="BK19" s="476"/>
      <c r="BL19" s="665"/>
      <c r="BM19" s="476"/>
      <c r="BN19" s="476"/>
      <c r="BO19" s="476"/>
      <c r="BP19" s="665"/>
      <c r="BQ19" s="461"/>
      <c r="BR19" s="461"/>
      <c r="BS19" s="681"/>
      <c r="BT19" s="241"/>
      <c r="BU19" s="93"/>
    </row>
    <row r="20" spans="1:73">
      <c r="C20" s="669"/>
      <c r="D20" s="465"/>
      <c r="E20" s="466"/>
      <c r="F20" s="466"/>
      <c r="G20" s="466"/>
      <c r="H20" s="466"/>
      <c r="I20" s="466"/>
      <c r="J20" s="467"/>
      <c r="K20" s="465"/>
      <c r="L20" s="466"/>
      <c r="M20" s="466"/>
      <c r="N20" s="466"/>
      <c r="O20" s="466"/>
      <c r="P20" s="466"/>
      <c r="Q20" s="467"/>
      <c r="R20" s="673"/>
      <c r="S20" s="674"/>
      <c r="T20" s="674"/>
      <c r="U20" s="674"/>
      <c r="V20" s="674"/>
      <c r="W20" s="674"/>
      <c r="X20" s="675"/>
      <c r="Y20" s="242"/>
      <c r="Z20" s="106"/>
      <c r="AA20" s="106"/>
      <c r="AB20" s="93"/>
      <c r="AC20" s="106"/>
      <c r="AD20" s="106"/>
      <c r="AE20" s="243"/>
      <c r="AF20" s="461"/>
      <c r="AG20" s="461"/>
      <c r="AH20" s="461"/>
      <c r="AI20" s="461"/>
      <c r="AJ20" s="93"/>
      <c r="AK20" s="93"/>
      <c r="AM20" s="669"/>
      <c r="AN20" s="465"/>
      <c r="AO20" s="466"/>
      <c r="AP20" s="466"/>
      <c r="AQ20" s="466"/>
      <c r="AR20" s="466"/>
      <c r="AS20" s="466"/>
      <c r="AT20" s="467"/>
      <c r="AU20" s="465"/>
      <c r="AV20" s="466"/>
      <c r="AW20" s="466"/>
      <c r="AX20" s="466"/>
      <c r="AY20" s="466"/>
      <c r="AZ20" s="466"/>
      <c r="BA20" s="467"/>
      <c r="BB20" s="673"/>
      <c r="BC20" s="674"/>
      <c r="BD20" s="674"/>
      <c r="BE20" s="674"/>
      <c r="BF20" s="674"/>
      <c r="BG20" s="674"/>
      <c r="BH20" s="675"/>
      <c r="BI20" s="693"/>
      <c r="BJ20" s="476"/>
      <c r="BK20" s="476"/>
      <c r="BL20" s="665"/>
      <c r="BM20" s="476"/>
      <c r="BN20" s="476"/>
      <c r="BO20" s="476"/>
      <c r="BP20" s="665"/>
      <c r="BQ20" s="461"/>
      <c r="BR20" s="461"/>
      <c r="BS20" s="681"/>
      <c r="BT20" s="241"/>
      <c r="BU20" s="93"/>
    </row>
    <row r="21" spans="1:73" ht="3.75" customHeight="1">
      <c r="C21" s="669"/>
      <c r="D21" s="468"/>
      <c r="E21" s="469"/>
      <c r="F21" s="469"/>
      <c r="G21" s="469"/>
      <c r="H21" s="469"/>
      <c r="I21" s="469"/>
      <c r="J21" s="470"/>
      <c r="K21" s="468"/>
      <c r="L21" s="469"/>
      <c r="M21" s="469"/>
      <c r="N21" s="469"/>
      <c r="O21" s="469"/>
      <c r="P21" s="469"/>
      <c r="Q21" s="470"/>
      <c r="R21" s="676"/>
      <c r="S21" s="677"/>
      <c r="T21" s="677"/>
      <c r="U21" s="677"/>
      <c r="V21" s="677"/>
      <c r="W21" s="677"/>
      <c r="X21" s="678"/>
      <c r="Y21" s="244"/>
      <c r="Z21" s="245"/>
      <c r="AA21" s="245"/>
      <c r="AB21" s="246"/>
      <c r="AC21" s="245"/>
      <c r="AD21" s="245"/>
      <c r="AE21" s="247"/>
      <c r="AF21" s="461"/>
      <c r="AG21" s="461"/>
      <c r="AH21" s="461"/>
      <c r="AI21" s="461"/>
      <c r="AJ21" s="93"/>
      <c r="AK21" s="93"/>
      <c r="AM21" s="669"/>
      <c r="AN21" s="468"/>
      <c r="AO21" s="469"/>
      <c r="AP21" s="469"/>
      <c r="AQ21" s="469"/>
      <c r="AR21" s="469"/>
      <c r="AS21" s="469"/>
      <c r="AT21" s="470"/>
      <c r="AU21" s="468"/>
      <c r="AV21" s="469"/>
      <c r="AW21" s="469"/>
      <c r="AX21" s="469"/>
      <c r="AY21" s="469"/>
      <c r="AZ21" s="469"/>
      <c r="BA21" s="470"/>
      <c r="BB21" s="676"/>
      <c r="BC21" s="677"/>
      <c r="BD21" s="677"/>
      <c r="BE21" s="677"/>
      <c r="BF21" s="677"/>
      <c r="BG21" s="677"/>
      <c r="BH21" s="678"/>
      <c r="BI21" s="694"/>
      <c r="BJ21" s="666"/>
      <c r="BK21" s="666"/>
      <c r="BL21" s="667"/>
      <c r="BM21" s="666"/>
      <c r="BN21" s="666"/>
      <c r="BO21" s="666"/>
      <c r="BP21" s="667"/>
      <c r="BQ21" s="461"/>
      <c r="BR21" s="461"/>
      <c r="BS21" s="681"/>
      <c r="BT21" s="241"/>
      <c r="BU21" s="93" t="str">
        <f t="shared" si="3"/>
        <v/>
      </c>
    </row>
    <row r="22" spans="1:73" hidden="1">
      <c r="C22" s="475"/>
      <c r="D22" s="663"/>
      <c r="E22" s="663"/>
      <c r="F22" s="663"/>
      <c r="G22" s="92"/>
      <c r="H22" s="663"/>
      <c r="I22" s="663"/>
      <c r="J22" s="663"/>
      <c r="K22" s="663"/>
      <c r="L22" s="663"/>
      <c r="M22" s="663"/>
      <c r="N22" s="92"/>
      <c r="O22" s="663"/>
      <c r="P22" s="663"/>
      <c r="Q22" s="663"/>
      <c r="R22" s="663"/>
      <c r="S22" s="663"/>
      <c r="T22" s="663"/>
      <c r="U22" s="92"/>
      <c r="V22" s="663"/>
      <c r="W22" s="663"/>
      <c r="X22" s="663"/>
      <c r="Y22" s="474"/>
      <c r="Z22" s="474"/>
      <c r="AA22" s="474"/>
      <c r="AB22" s="240"/>
      <c r="AC22" s="474"/>
      <c r="AD22" s="474"/>
      <c r="AE22" s="474"/>
      <c r="AF22" s="474"/>
      <c r="AG22" s="474"/>
      <c r="AH22" s="474"/>
      <c r="AI22" s="474"/>
      <c r="AJ22" s="93"/>
      <c r="AK22" s="93"/>
      <c r="AL22" s="76">
        <v>10</v>
      </c>
      <c r="AM22" s="669" t="str">
        <f>IF(ISERROR(MATCH('南(13時刻)'!AL22,予選学校名!$H$3:$H$16,0)),"",INDEX(予選学校名!$H$3:$K$16,MATCH('南(13時刻)'!AL22,予選学校名!$H$3:$H$16,0),2))</f>
        <v/>
      </c>
      <c r="AN22" s="692" t="str">
        <f>IF(AP23="","",SUM(AP23,AP24))</f>
        <v/>
      </c>
      <c r="AO22" s="663"/>
      <c r="AP22" s="663"/>
      <c r="AQ22" s="92" t="str">
        <f>IF(AN22="","",IF(AN22&gt;AR22,"○",IF(AN22&lt;AR22,"●","△")))</f>
        <v/>
      </c>
      <c r="AR22" s="663" t="str">
        <f>IF(AR23="","",SUM(AR23,AR24))</f>
        <v/>
      </c>
      <c r="AS22" s="663"/>
      <c r="AT22" s="664"/>
      <c r="AU22" s="692" t="str">
        <f>IF(AW23="","",SUM(AW23,AW24))</f>
        <v/>
      </c>
      <c r="AV22" s="663"/>
      <c r="AW22" s="663"/>
      <c r="AX22" s="92" t="str">
        <f>IF(AU22="","",IF(AU22&gt;AY22,"○",IF(AU22&lt;AY22,"●","△")))</f>
        <v/>
      </c>
      <c r="AY22" s="663" t="str">
        <f>IF(AY23="","",SUM(AY23,AY24))</f>
        <v/>
      </c>
      <c r="AZ22" s="663"/>
      <c r="BA22" s="664"/>
      <c r="BB22" s="692" t="str">
        <f>IF(BD23="","",SUM(BD23,BD24))</f>
        <v/>
      </c>
      <c r="BC22" s="663"/>
      <c r="BD22" s="663"/>
      <c r="BE22" s="92" t="str">
        <f>IF(BB22="","",IF(BB22&gt;BF22,"○",IF(BB22&lt;BF22,"●","△")))</f>
        <v/>
      </c>
      <c r="BF22" s="663" t="str">
        <f>IF(BF23="","",SUM(BF23,BF24))</f>
        <v/>
      </c>
      <c r="BG22" s="663"/>
      <c r="BH22" s="664"/>
      <c r="BI22" s="670"/>
      <c r="BJ22" s="444"/>
      <c r="BK22" s="444"/>
      <c r="BL22" s="671"/>
      <c r="BM22" s="671"/>
      <c r="BN22" s="671"/>
      <c r="BO22" s="671"/>
      <c r="BP22" s="672"/>
      <c r="BQ22" s="461" t="str">
        <f>IF(COUNT(AN23:BP23)=0,"",COUNTIF(AN22:BP22,"○")*3+COUNTIF(AN22:BP22,"△"))</f>
        <v/>
      </c>
      <c r="BR22" s="461" t="str">
        <f>IF(BQ22="","",SUM(BN10:BN25)/2-SUM(BI10:BI25))</f>
        <v/>
      </c>
      <c r="BS22" s="695" t="str">
        <f>IF(BQ22="","",SUM(BN10:BN25)/2)</f>
        <v/>
      </c>
      <c r="BT22" s="461" t="str">
        <f>IF(OR(BQ22="",MOD(COUNT(AN22:BP22),2)=1),"",RANK(BU22,$BU$10:$BU$25))</f>
        <v/>
      </c>
      <c r="BU22" s="93" t="str">
        <f>IF(OR(BQ22="",MOD(COUNT(AN22:BP22),2)=1),"",BQ22*10000+BR22*100+BS22)</f>
        <v/>
      </c>
    </row>
    <row r="23" spans="1:73" hidden="1">
      <c r="C23" s="475"/>
      <c r="D23" s="95"/>
      <c r="E23" s="95"/>
      <c r="F23" s="96"/>
      <c r="G23" s="97"/>
      <c r="H23" s="98"/>
      <c r="I23" s="95"/>
      <c r="J23" s="95"/>
      <c r="K23" s="95"/>
      <c r="L23" s="95"/>
      <c r="M23" s="96"/>
      <c r="N23" s="97"/>
      <c r="O23" s="98"/>
      <c r="P23" s="95"/>
      <c r="Q23" s="95"/>
      <c r="R23" s="95"/>
      <c r="S23" s="95"/>
      <c r="T23" s="96"/>
      <c r="U23" s="97"/>
      <c r="V23" s="98"/>
      <c r="W23" s="95"/>
      <c r="X23" s="95"/>
      <c r="Y23" s="106"/>
      <c r="Z23" s="106"/>
      <c r="AA23" s="106"/>
      <c r="AB23" s="93"/>
      <c r="AC23" s="106"/>
      <c r="AD23" s="106"/>
      <c r="AE23" s="106"/>
      <c r="AF23" s="475"/>
      <c r="AG23" s="475"/>
      <c r="AH23" s="475"/>
      <c r="AI23" s="475"/>
      <c r="AJ23" s="93"/>
      <c r="AK23" s="93"/>
      <c r="AM23" s="669"/>
      <c r="AN23" s="94"/>
      <c r="AO23" s="95"/>
      <c r="AP23" s="96" t="str">
        <f>IF(BN11="","",BN11)</f>
        <v/>
      </c>
      <c r="AQ23" s="97" t="s">
        <v>54</v>
      </c>
      <c r="AR23" s="98" t="str">
        <f>IF(BK11="","",BK11)</f>
        <v/>
      </c>
      <c r="AS23" s="95"/>
      <c r="AT23" s="99"/>
      <c r="AU23" s="94"/>
      <c r="AV23" s="95"/>
      <c r="AW23" s="96" t="str">
        <f>IF(BN15="","",BN15)</f>
        <v/>
      </c>
      <c r="AX23" s="97" t="s">
        <v>54</v>
      </c>
      <c r="AY23" s="98" t="str">
        <f>IF(BK15="","",BK15)</f>
        <v/>
      </c>
      <c r="AZ23" s="95"/>
      <c r="BA23" s="99"/>
      <c r="BB23" s="94"/>
      <c r="BC23" s="95"/>
      <c r="BD23" s="96" t="str">
        <f>IF(BN19="","",BN19)</f>
        <v/>
      </c>
      <c r="BE23" s="97" t="s">
        <v>54</v>
      </c>
      <c r="BF23" s="98" t="str">
        <f>IF(BK19="","",BK19)</f>
        <v/>
      </c>
      <c r="BG23" s="95"/>
      <c r="BH23" s="99"/>
      <c r="BI23" s="673"/>
      <c r="BJ23" s="674"/>
      <c r="BK23" s="674"/>
      <c r="BL23" s="674"/>
      <c r="BM23" s="674"/>
      <c r="BN23" s="674"/>
      <c r="BO23" s="674"/>
      <c r="BP23" s="675"/>
      <c r="BQ23" s="461"/>
      <c r="BR23" s="461"/>
      <c r="BS23" s="461"/>
      <c r="BT23" s="461"/>
      <c r="BU23" s="93"/>
    </row>
    <row r="24" spans="1:73" hidden="1">
      <c r="C24" s="475"/>
      <c r="D24" s="95"/>
      <c r="E24" s="95"/>
      <c r="F24" s="96"/>
      <c r="G24" s="97"/>
      <c r="H24" s="98"/>
      <c r="I24" s="95"/>
      <c r="J24" s="95"/>
      <c r="K24" s="95"/>
      <c r="L24" s="95"/>
      <c r="M24" s="96"/>
      <c r="N24" s="97"/>
      <c r="O24" s="98"/>
      <c r="P24" s="95"/>
      <c r="Q24" s="95"/>
      <c r="R24" s="95"/>
      <c r="S24" s="95"/>
      <c r="T24" s="96"/>
      <c r="U24" s="97"/>
      <c r="V24" s="98"/>
      <c r="W24" s="95"/>
      <c r="X24" s="95"/>
      <c r="Y24" s="106"/>
      <c r="Z24" s="106"/>
      <c r="AA24" s="106"/>
      <c r="AB24" s="93"/>
      <c r="AC24" s="106"/>
      <c r="AD24" s="106"/>
      <c r="AE24" s="106"/>
      <c r="AF24" s="475"/>
      <c r="AG24" s="475"/>
      <c r="AH24" s="475"/>
      <c r="AI24" s="475"/>
      <c r="AJ24" s="93"/>
      <c r="AK24" s="93"/>
      <c r="AM24" s="669"/>
      <c r="AN24" s="94"/>
      <c r="AO24" s="95"/>
      <c r="AP24" s="96" t="str">
        <f>IF(BN12="","",BN12)</f>
        <v/>
      </c>
      <c r="AQ24" s="97" t="s">
        <v>54</v>
      </c>
      <c r="AR24" s="98" t="str">
        <f>IF(BK12="","",BK12)</f>
        <v/>
      </c>
      <c r="AS24" s="95"/>
      <c r="AT24" s="99"/>
      <c r="AU24" s="94"/>
      <c r="AV24" s="95"/>
      <c r="AW24" s="96" t="str">
        <f>IF(BN16="","",BN16)</f>
        <v/>
      </c>
      <c r="AX24" s="97" t="s">
        <v>54</v>
      </c>
      <c r="AY24" s="98" t="str">
        <f>IF(BK16="","",BK16)</f>
        <v/>
      </c>
      <c r="AZ24" s="95"/>
      <c r="BA24" s="99"/>
      <c r="BB24" s="94"/>
      <c r="BC24" s="95"/>
      <c r="BD24" s="96" t="str">
        <f>IF(BN20="","",BN20)</f>
        <v/>
      </c>
      <c r="BE24" s="97" t="s">
        <v>54</v>
      </c>
      <c r="BF24" s="98" t="str">
        <f>IF(BK20="","",BK20)</f>
        <v/>
      </c>
      <c r="BG24" s="95"/>
      <c r="BH24" s="99"/>
      <c r="BI24" s="673"/>
      <c r="BJ24" s="674"/>
      <c r="BK24" s="674"/>
      <c r="BL24" s="674"/>
      <c r="BM24" s="674"/>
      <c r="BN24" s="674"/>
      <c r="BO24" s="674"/>
      <c r="BP24" s="675"/>
      <c r="BQ24" s="461"/>
      <c r="BR24" s="461"/>
      <c r="BS24" s="461"/>
      <c r="BT24" s="461"/>
      <c r="BU24" s="93"/>
    </row>
    <row r="25" spans="1:73" ht="3.75" hidden="1" customHeight="1">
      <c r="C25" s="475"/>
      <c r="D25" s="95"/>
      <c r="E25" s="95"/>
      <c r="F25" s="96"/>
      <c r="G25" s="97"/>
      <c r="H25" s="98"/>
      <c r="I25" s="95"/>
      <c r="J25" s="95"/>
      <c r="K25" s="95"/>
      <c r="L25" s="95"/>
      <c r="M25" s="96"/>
      <c r="N25" s="97"/>
      <c r="O25" s="98"/>
      <c r="P25" s="95"/>
      <c r="Q25" s="95"/>
      <c r="R25" s="95"/>
      <c r="S25" s="95"/>
      <c r="T25" s="96"/>
      <c r="U25" s="97"/>
      <c r="V25" s="98"/>
      <c r="W25" s="95"/>
      <c r="X25" s="95"/>
      <c r="Y25" s="106"/>
      <c r="Z25" s="106"/>
      <c r="AA25" s="106"/>
      <c r="AB25" s="93"/>
      <c r="AC25" s="106"/>
      <c r="AD25" s="106"/>
      <c r="AE25" s="106"/>
      <c r="AF25" s="475"/>
      <c r="AG25" s="475"/>
      <c r="AH25" s="475"/>
      <c r="AI25" s="475"/>
      <c r="AJ25" s="93"/>
      <c r="AK25" s="93"/>
      <c r="AM25" s="669"/>
      <c r="AN25" s="100"/>
      <c r="AO25" s="101"/>
      <c r="AP25" s="102"/>
      <c r="AQ25" s="103"/>
      <c r="AR25" s="104"/>
      <c r="AS25" s="101"/>
      <c r="AT25" s="105"/>
      <c r="AU25" s="100"/>
      <c r="AV25" s="101"/>
      <c r="AW25" s="102"/>
      <c r="AX25" s="103"/>
      <c r="AY25" s="104"/>
      <c r="AZ25" s="101"/>
      <c r="BA25" s="105"/>
      <c r="BB25" s="100"/>
      <c r="BC25" s="101"/>
      <c r="BD25" s="102"/>
      <c r="BE25" s="103"/>
      <c r="BF25" s="104"/>
      <c r="BG25" s="101"/>
      <c r="BH25" s="105"/>
      <c r="BI25" s="676"/>
      <c r="BJ25" s="677"/>
      <c r="BK25" s="677"/>
      <c r="BL25" s="677"/>
      <c r="BM25" s="677"/>
      <c r="BN25" s="677"/>
      <c r="BO25" s="677"/>
      <c r="BP25" s="678"/>
      <c r="BQ25" s="461"/>
      <c r="BR25" s="461"/>
      <c r="BS25" s="461"/>
      <c r="BT25" s="461"/>
      <c r="BU25" s="93"/>
    </row>
    <row r="26" spans="1:73" ht="7.5" customHeight="1"/>
    <row r="27" spans="1:73" s="85" customFormat="1" ht="17.25">
      <c r="A27" s="84"/>
      <c r="C27" s="653" t="s">
        <v>145</v>
      </c>
      <c r="D27" s="653"/>
      <c r="E27" s="653"/>
      <c r="F27" s="653"/>
      <c r="G27" s="653"/>
      <c r="H27" s="653"/>
      <c r="I27" s="653"/>
      <c r="J27" s="653"/>
      <c r="K27" s="84"/>
      <c r="L27" s="84"/>
      <c r="M27" s="86"/>
      <c r="N27" s="87"/>
      <c r="O27" s="88"/>
      <c r="P27" s="84"/>
      <c r="Q27" s="84"/>
      <c r="R27" s="84"/>
      <c r="S27" s="84"/>
      <c r="T27" s="86"/>
      <c r="U27" s="87"/>
      <c r="V27" s="88"/>
      <c r="W27" s="84"/>
      <c r="X27" s="84"/>
      <c r="AB27" s="118"/>
      <c r="AM27" s="653" t="s">
        <v>190</v>
      </c>
      <c r="AN27" s="653"/>
      <c r="AO27" s="653"/>
      <c r="AP27" s="653"/>
      <c r="AQ27" s="653"/>
      <c r="AR27" s="653"/>
      <c r="AS27" s="653"/>
      <c r="AT27" s="653"/>
      <c r="AU27" s="84"/>
      <c r="AV27" s="84"/>
      <c r="AW27" s="86"/>
      <c r="AX27" s="87"/>
      <c r="AY27" s="88"/>
      <c r="AZ27" s="84"/>
      <c r="BA27" s="84"/>
      <c r="BB27" s="84"/>
      <c r="BC27" s="84"/>
      <c r="BD27" s="86"/>
      <c r="BE27" s="87"/>
      <c r="BF27" s="88"/>
      <c r="BG27" s="84"/>
      <c r="BH27" s="84"/>
      <c r="BI27" s="84"/>
      <c r="BJ27" s="84"/>
      <c r="BK27" s="86"/>
      <c r="BL27" s="87"/>
      <c r="BM27" s="87"/>
      <c r="BN27" s="88"/>
      <c r="BO27" s="84"/>
      <c r="BP27" s="84"/>
    </row>
    <row r="28" spans="1:73" ht="27">
      <c r="C28" s="89"/>
      <c r="D28" s="658" t="str">
        <f>C29</f>
        <v/>
      </c>
      <c r="E28" s="658"/>
      <c r="F28" s="658"/>
      <c r="G28" s="658"/>
      <c r="H28" s="658"/>
      <c r="I28" s="658"/>
      <c r="J28" s="658"/>
      <c r="K28" s="658" t="str">
        <f>C33</f>
        <v/>
      </c>
      <c r="L28" s="658"/>
      <c r="M28" s="658"/>
      <c r="N28" s="658"/>
      <c r="O28" s="658"/>
      <c r="P28" s="658"/>
      <c r="Q28" s="658"/>
      <c r="R28" s="658" t="str">
        <f>C37</f>
        <v/>
      </c>
      <c r="S28" s="658"/>
      <c r="T28" s="658"/>
      <c r="U28" s="658"/>
      <c r="V28" s="658"/>
      <c r="W28" s="658"/>
      <c r="X28" s="658"/>
      <c r="Y28" s="461">
        <f>J37</f>
        <v>0</v>
      </c>
      <c r="Z28" s="461"/>
      <c r="AA28" s="461"/>
      <c r="AB28" s="461"/>
      <c r="AC28" s="461"/>
      <c r="AD28" s="461"/>
      <c r="AE28" s="461"/>
      <c r="AF28" s="90" t="s">
        <v>150</v>
      </c>
      <c r="AG28" s="91" t="s">
        <v>188</v>
      </c>
      <c r="AH28" s="90" t="s">
        <v>152</v>
      </c>
      <c r="AI28" s="90" t="s">
        <v>0</v>
      </c>
      <c r="AJ28" s="93"/>
      <c r="AK28" s="93"/>
      <c r="AM28" s="89"/>
      <c r="AN28" s="658" t="str">
        <f>AM29</f>
        <v/>
      </c>
      <c r="AO28" s="658"/>
      <c r="AP28" s="658"/>
      <c r="AQ28" s="658"/>
      <c r="AR28" s="658"/>
      <c r="AS28" s="658"/>
      <c r="AT28" s="658"/>
      <c r="AU28" s="658" t="str">
        <f>AM33</f>
        <v/>
      </c>
      <c r="AV28" s="658"/>
      <c r="AW28" s="658"/>
      <c r="AX28" s="658"/>
      <c r="AY28" s="658"/>
      <c r="AZ28" s="658"/>
      <c r="BA28" s="658"/>
      <c r="BB28" s="658" t="str">
        <f>AM37</f>
        <v/>
      </c>
      <c r="BC28" s="658"/>
      <c r="BD28" s="658"/>
      <c r="BE28" s="658"/>
      <c r="BF28" s="658"/>
      <c r="BG28" s="658"/>
      <c r="BH28" s="658"/>
      <c r="BI28" s="658" t="str">
        <f>AM41</f>
        <v/>
      </c>
      <c r="BJ28" s="658"/>
      <c r="BK28" s="658"/>
      <c r="BL28" s="658"/>
      <c r="BM28" s="658"/>
      <c r="BN28" s="658"/>
      <c r="BO28" s="658"/>
      <c r="BP28" s="658"/>
      <c r="BQ28" s="90" t="s">
        <v>150</v>
      </c>
      <c r="BR28" s="91" t="s">
        <v>188</v>
      </c>
      <c r="BS28" s="90" t="s">
        <v>152</v>
      </c>
      <c r="BT28" s="90" t="s">
        <v>0</v>
      </c>
    </row>
    <row r="29" spans="1:73">
      <c r="B29" s="76">
        <v>4</v>
      </c>
      <c r="C29" s="669" t="str">
        <f>IF(ISERROR(MATCH('南(13時刻)'!B29,予選学校名!$H$3:$H$16,0)),"",INDEX(予選学校名!$H$3:$K$16,MATCH('南(13時刻)'!B29,予選学校名!$H$3:$H$16,0),2))</f>
        <v/>
      </c>
      <c r="D29" s="670"/>
      <c r="E29" s="444"/>
      <c r="F29" s="444"/>
      <c r="G29" s="671"/>
      <c r="H29" s="671"/>
      <c r="I29" s="671"/>
      <c r="J29" s="672"/>
      <c r="K29" s="452" t="str">
        <f>VLOOKUP(D33,$BW$1:$CB$10,6)</f>
        <v>20日
12:45</v>
      </c>
      <c r="L29" s="453"/>
      <c r="M29" s="453"/>
      <c r="N29" s="453"/>
      <c r="O29" s="453"/>
      <c r="P29" s="453"/>
      <c r="Q29" s="454"/>
      <c r="R29" s="452" t="str">
        <f>VLOOKUP(D37,$BW$1:$CB$10,6)</f>
        <v>19日
11:30</v>
      </c>
      <c r="S29" s="453"/>
      <c r="T29" s="453"/>
      <c r="U29" s="453"/>
      <c r="V29" s="453"/>
      <c r="W29" s="453"/>
      <c r="X29" s="454"/>
      <c r="Y29" s="679"/>
      <c r="Z29" s="474"/>
      <c r="AA29" s="474"/>
      <c r="AB29" s="240"/>
      <c r="AC29" s="474"/>
      <c r="AD29" s="474"/>
      <c r="AE29" s="680"/>
      <c r="AF29" s="461" t="str">
        <f>IF(COUNT(D30:AE30)=0,"",COUNTIF(D29:AE29,"○")*3+COUNTIF(D29:AE29,"△"))</f>
        <v/>
      </c>
      <c r="AG29" s="461" t="str">
        <f>IF(AF29="","",SUM(H29:H40)/2-SUM(F29:F40))</f>
        <v/>
      </c>
      <c r="AH29" s="461" t="str">
        <f>IF(AF29="","",SUM(H29:H40)/2)</f>
        <v/>
      </c>
      <c r="AI29" s="461" t="str">
        <f>IF(OR(AF29="",MOD(COUNT(D29:AE29),2)=1),"",RANK(AJ29,$AJ$29:$AJ$44))</f>
        <v/>
      </c>
      <c r="AJ29" s="93" t="str">
        <f>IF(OR(AF29="",MOD(COUNT(D29:AE29),2)=1),"",AF29*10000+AG29*100+AH29)</f>
        <v/>
      </c>
      <c r="AK29" s="93"/>
      <c r="AL29" s="76">
        <v>10</v>
      </c>
      <c r="AM29" s="669" t="str">
        <f>IF(ISERROR(MATCH('南(13時刻)'!AL29,予選学校名!$H$3:$H$16,0)),"",INDEX(予選学校名!$H$3:$K$16,MATCH('南(13時刻)'!AL29,予選学校名!$H$3:$H$16,0),2))</f>
        <v/>
      </c>
      <c r="AN29" s="704"/>
      <c r="AO29" s="705"/>
      <c r="AP29" s="705"/>
      <c r="AQ29" s="706"/>
      <c r="AR29" s="706"/>
      <c r="AS29" s="706"/>
      <c r="AT29" s="707"/>
      <c r="AU29" s="452" t="str">
        <f>VLOOKUP(AN33,$BW$1:$CB$10,6)</f>
        <v>20日
10:15</v>
      </c>
      <c r="AV29" s="453"/>
      <c r="AW29" s="453"/>
      <c r="AX29" s="453"/>
      <c r="AY29" s="453"/>
      <c r="AZ29" s="453"/>
      <c r="BA29" s="454"/>
      <c r="BB29" s="452" t="str">
        <f>VLOOKUP(AN37,$BW$1:$CB$10,6)</f>
        <v>19日
14:00</v>
      </c>
      <c r="BC29" s="453"/>
      <c r="BD29" s="453"/>
      <c r="BE29" s="453"/>
      <c r="BF29" s="453"/>
      <c r="BG29" s="453"/>
      <c r="BH29" s="454"/>
      <c r="BI29" s="452" t="str">
        <f>VLOOKUP(AN41,$BW$1:$CB$10,6)</f>
        <v>19日
9:00</v>
      </c>
      <c r="BJ29" s="696"/>
      <c r="BK29" s="696"/>
      <c r="BL29" s="696"/>
      <c r="BM29" s="696"/>
      <c r="BN29" s="696"/>
      <c r="BO29" s="696"/>
      <c r="BP29" s="697"/>
      <c r="BQ29" s="461" t="str">
        <f>IF(COUNT(AN30:BP30)=0,"",COUNTIF(AN29:BP29,"○")*3+COUNTIF(AN29:BP29,"△"))</f>
        <v/>
      </c>
      <c r="BR29" s="461" t="str">
        <f>IF(BQ29="","",SUM(AR29:AR44)/2-SUM(AN29:AN44))</f>
        <v/>
      </c>
      <c r="BS29" s="461" t="str">
        <f>IF(BQ29="","",SUM(AR29:AR44)/2)</f>
        <v/>
      </c>
      <c r="BT29" s="461" t="str">
        <f>IF(OR(BQ29="",MOD(COUNT(AN29:BP29),2)=1),"",RANK(BU29,$BU$29:$BU$44))</f>
        <v/>
      </c>
      <c r="BU29" s="93" t="str">
        <f>IF(OR(BQ29="",MOD(COUNT(AN29:BP29),2)=1),"",BQ29*10000+BR29*100+BS29)</f>
        <v/>
      </c>
    </row>
    <row r="30" spans="1:73">
      <c r="C30" s="669"/>
      <c r="D30" s="673"/>
      <c r="E30" s="674"/>
      <c r="F30" s="674"/>
      <c r="G30" s="674"/>
      <c r="H30" s="674"/>
      <c r="I30" s="674"/>
      <c r="J30" s="675"/>
      <c r="K30" s="455"/>
      <c r="L30" s="456"/>
      <c r="M30" s="456"/>
      <c r="N30" s="456"/>
      <c r="O30" s="456"/>
      <c r="P30" s="456"/>
      <c r="Q30" s="457"/>
      <c r="R30" s="455"/>
      <c r="S30" s="456"/>
      <c r="T30" s="456"/>
      <c r="U30" s="456"/>
      <c r="V30" s="456"/>
      <c r="W30" s="456"/>
      <c r="X30" s="457"/>
      <c r="Y30" s="242"/>
      <c r="Z30" s="106"/>
      <c r="AA30" s="106"/>
      <c r="AB30" s="93" t="s">
        <v>54</v>
      </c>
      <c r="AC30" s="106"/>
      <c r="AD30" s="106"/>
      <c r="AE30" s="243"/>
      <c r="AF30" s="461"/>
      <c r="AG30" s="461"/>
      <c r="AH30" s="461"/>
      <c r="AI30" s="461"/>
      <c r="AJ30" s="93"/>
      <c r="AK30" s="93"/>
      <c r="AM30" s="669"/>
      <c r="AN30" s="708"/>
      <c r="AO30" s="709"/>
      <c r="AP30" s="709"/>
      <c r="AQ30" s="709"/>
      <c r="AR30" s="709"/>
      <c r="AS30" s="709"/>
      <c r="AT30" s="710"/>
      <c r="AU30" s="455"/>
      <c r="AV30" s="456"/>
      <c r="AW30" s="456"/>
      <c r="AX30" s="456"/>
      <c r="AY30" s="456"/>
      <c r="AZ30" s="456"/>
      <c r="BA30" s="457"/>
      <c r="BB30" s="455"/>
      <c r="BC30" s="456"/>
      <c r="BD30" s="456"/>
      <c r="BE30" s="456"/>
      <c r="BF30" s="456"/>
      <c r="BG30" s="456"/>
      <c r="BH30" s="457"/>
      <c r="BI30" s="698"/>
      <c r="BJ30" s="699"/>
      <c r="BK30" s="699"/>
      <c r="BL30" s="699"/>
      <c r="BM30" s="699"/>
      <c r="BN30" s="699"/>
      <c r="BO30" s="699"/>
      <c r="BP30" s="700"/>
      <c r="BQ30" s="461"/>
      <c r="BR30" s="461"/>
      <c r="BS30" s="461"/>
      <c r="BT30" s="461"/>
      <c r="BU30" s="93"/>
    </row>
    <row r="31" spans="1:73">
      <c r="C31" s="669"/>
      <c r="D31" s="673"/>
      <c r="E31" s="674"/>
      <c r="F31" s="674"/>
      <c r="G31" s="674"/>
      <c r="H31" s="674"/>
      <c r="I31" s="674"/>
      <c r="J31" s="675"/>
      <c r="K31" s="455"/>
      <c r="L31" s="456"/>
      <c r="M31" s="456"/>
      <c r="N31" s="456"/>
      <c r="O31" s="456"/>
      <c r="P31" s="456"/>
      <c r="Q31" s="457"/>
      <c r="R31" s="455"/>
      <c r="S31" s="456"/>
      <c r="T31" s="456"/>
      <c r="U31" s="456"/>
      <c r="V31" s="456"/>
      <c r="W31" s="456"/>
      <c r="X31" s="457"/>
      <c r="Y31" s="242"/>
      <c r="Z31" s="106"/>
      <c r="AA31" s="106"/>
      <c r="AB31" s="93" t="s">
        <v>54</v>
      </c>
      <c r="AC31" s="106"/>
      <c r="AD31" s="106"/>
      <c r="AE31" s="243"/>
      <c r="AF31" s="461"/>
      <c r="AG31" s="461"/>
      <c r="AH31" s="461"/>
      <c r="AI31" s="461"/>
      <c r="AJ31" s="93"/>
      <c r="AK31" s="93"/>
      <c r="AM31" s="669"/>
      <c r="AN31" s="708"/>
      <c r="AO31" s="709"/>
      <c r="AP31" s="709"/>
      <c r="AQ31" s="709"/>
      <c r="AR31" s="709"/>
      <c r="AS31" s="709"/>
      <c r="AT31" s="710"/>
      <c r="AU31" s="455"/>
      <c r="AV31" s="456"/>
      <c r="AW31" s="456"/>
      <c r="AX31" s="456"/>
      <c r="AY31" s="456"/>
      <c r="AZ31" s="456"/>
      <c r="BA31" s="457"/>
      <c r="BB31" s="455"/>
      <c r="BC31" s="456"/>
      <c r="BD31" s="456"/>
      <c r="BE31" s="456"/>
      <c r="BF31" s="456"/>
      <c r="BG31" s="456"/>
      <c r="BH31" s="457"/>
      <c r="BI31" s="698"/>
      <c r="BJ31" s="699"/>
      <c r="BK31" s="699"/>
      <c r="BL31" s="699"/>
      <c r="BM31" s="699"/>
      <c r="BN31" s="699"/>
      <c r="BO31" s="699"/>
      <c r="BP31" s="700"/>
      <c r="BQ31" s="461"/>
      <c r="BR31" s="461"/>
      <c r="BS31" s="461"/>
      <c r="BT31" s="461"/>
      <c r="BU31" s="93"/>
    </row>
    <row r="32" spans="1:73" ht="3.75" customHeight="1">
      <c r="C32" s="669"/>
      <c r="D32" s="676"/>
      <c r="E32" s="677"/>
      <c r="F32" s="677"/>
      <c r="G32" s="677"/>
      <c r="H32" s="677"/>
      <c r="I32" s="677"/>
      <c r="J32" s="678"/>
      <c r="K32" s="458"/>
      <c r="L32" s="459"/>
      <c r="M32" s="459"/>
      <c r="N32" s="459"/>
      <c r="O32" s="459"/>
      <c r="P32" s="459"/>
      <c r="Q32" s="460"/>
      <c r="R32" s="458"/>
      <c r="S32" s="459"/>
      <c r="T32" s="459"/>
      <c r="U32" s="459"/>
      <c r="V32" s="459"/>
      <c r="W32" s="459"/>
      <c r="X32" s="460"/>
      <c r="Y32" s="244"/>
      <c r="Z32" s="245"/>
      <c r="AA32" s="245"/>
      <c r="AB32" s="246"/>
      <c r="AC32" s="245"/>
      <c r="AD32" s="245"/>
      <c r="AE32" s="247"/>
      <c r="AF32" s="461"/>
      <c r="AG32" s="461"/>
      <c r="AH32" s="461"/>
      <c r="AI32" s="461"/>
      <c r="AJ32" s="93"/>
      <c r="AK32" s="93"/>
      <c r="AM32" s="669"/>
      <c r="AN32" s="711"/>
      <c r="AO32" s="712"/>
      <c r="AP32" s="712"/>
      <c r="AQ32" s="712"/>
      <c r="AR32" s="712"/>
      <c r="AS32" s="712"/>
      <c r="AT32" s="713"/>
      <c r="AU32" s="458"/>
      <c r="AV32" s="459"/>
      <c r="AW32" s="459"/>
      <c r="AX32" s="459"/>
      <c r="AY32" s="459"/>
      <c r="AZ32" s="459"/>
      <c r="BA32" s="460"/>
      <c r="BB32" s="458"/>
      <c r="BC32" s="459"/>
      <c r="BD32" s="459"/>
      <c r="BE32" s="459"/>
      <c r="BF32" s="459"/>
      <c r="BG32" s="459"/>
      <c r="BH32" s="460"/>
      <c r="BI32" s="701"/>
      <c r="BJ32" s="702"/>
      <c r="BK32" s="702"/>
      <c r="BL32" s="702"/>
      <c r="BM32" s="702"/>
      <c r="BN32" s="702"/>
      <c r="BO32" s="702"/>
      <c r="BP32" s="703"/>
      <c r="BQ32" s="461"/>
      <c r="BR32" s="461"/>
      <c r="BS32" s="461"/>
      <c r="BT32" s="461"/>
      <c r="BU32" s="93"/>
    </row>
    <row r="33" spans="1:113" ht="14.25" customHeight="1">
      <c r="A33" s="76"/>
      <c r="B33" s="76">
        <v>5</v>
      </c>
      <c r="C33" s="669" t="str">
        <f>IF(ISERROR(MATCH('南(13時刻)'!B33,予選学校名!$H$3:$H$16,0)),"",INDEX(予選学校名!$H$3:$K$16,MATCH('南(13時刻)'!B33,予選学校名!$H$3:$H$16,0),2))</f>
        <v/>
      </c>
      <c r="D33" s="668" t="s">
        <v>230</v>
      </c>
      <c r="E33" s="463"/>
      <c r="F33" s="463"/>
      <c r="G33" s="463"/>
      <c r="H33" s="463"/>
      <c r="I33" s="463"/>
      <c r="J33" s="464"/>
      <c r="K33" s="682"/>
      <c r="L33" s="683"/>
      <c r="M33" s="683"/>
      <c r="N33" s="684"/>
      <c r="O33" s="684"/>
      <c r="P33" s="684"/>
      <c r="Q33" s="685"/>
      <c r="R33" s="452" t="str">
        <f>VLOOKUP(K37,$BW$1:$CB$10,6)</f>
        <v>20日
9:00</v>
      </c>
      <c r="S33" s="453"/>
      <c r="T33" s="453"/>
      <c r="U33" s="453"/>
      <c r="V33" s="453"/>
      <c r="W33" s="453"/>
      <c r="X33" s="454"/>
      <c r="Y33" s="679"/>
      <c r="Z33" s="474"/>
      <c r="AA33" s="474"/>
      <c r="AB33" s="240"/>
      <c r="AC33" s="474"/>
      <c r="AD33" s="474"/>
      <c r="AE33" s="680"/>
      <c r="AF33" s="461" t="str">
        <f>IF(COUNT(D34:AE34)=0,"",COUNTIF(D33:AE33,"○")*3+COUNTIF(D33:AE33,"△"))</f>
        <v/>
      </c>
      <c r="AG33" s="461" t="str">
        <f>IF(AF33="","",SUM(O29:O40)/2-SUM(M29:M40))</f>
        <v/>
      </c>
      <c r="AH33" s="461" t="str">
        <f>IF(AF33="","",SUM(O29:O40)/2)</f>
        <v/>
      </c>
      <c r="AI33" s="461" t="str">
        <f>IF(OR(AF33="",MOD(COUNT(D33:AE33),2)=1),"",RANK(AJ33,$AJ$29:$AJ$44))</f>
        <v/>
      </c>
      <c r="AJ33" s="93" t="str">
        <f>IF(OR(AF33="",MOD(COUNT(D33:AE33),2)=1),"",AF33*10000+AG33*100+AH33)</f>
        <v/>
      </c>
      <c r="AK33" s="93"/>
      <c r="AL33" s="76">
        <v>11</v>
      </c>
      <c r="AM33" s="669" t="str">
        <f>IF(ISERROR(MATCH('南(13時刻)'!AL33,予選学校名!$H$3:$H$16,0)),"",INDEX(予選学校名!$H$3:$K$16,MATCH('南(13時刻)'!AL33,予選学校名!$H$3:$H$16,0),2))</f>
        <v/>
      </c>
      <c r="AN33" s="668" t="s">
        <v>204</v>
      </c>
      <c r="AO33" s="463"/>
      <c r="AP33" s="463"/>
      <c r="AQ33" s="463"/>
      <c r="AR33" s="463"/>
      <c r="AS33" s="463"/>
      <c r="AT33" s="464"/>
      <c r="AU33" s="682"/>
      <c r="AV33" s="683"/>
      <c r="AW33" s="683"/>
      <c r="AX33" s="684"/>
      <c r="AY33" s="684"/>
      <c r="AZ33" s="684"/>
      <c r="BA33" s="685"/>
      <c r="BB33" s="452" t="str">
        <f>VLOOKUP(AU37,$BW$1:$CB$10,6)</f>
        <v>19日
10:15</v>
      </c>
      <c r="BC33" s="453"/>
      <c r="BD33" s="453"/>
      <c r="BE33" s="453"/>
      <c r="BF33" s="453"/>
      <c r="BG33" s="453"/>
      <c r="BH33" s="454"/>
      <c r="BI33" s="452" t="str">
        <f>VLOOKUP(AU41,$BW$1:$CB$10,6)</f>
        <v>19日
15:15</v>
      </c>
      <c r="BJ33" s="696"/>
      <c r="BK33" s="696"/>
      <c r="BL33" s="696"/>
      <c r="BM33" s="696"/>
      <c r="BN33" s="696"/>
      <c r="BO33" s="696"/>
      <c r="BP33" s="697"/>
      <c r="BQ33" s="461" t="str">
        <f>IF(COUNT(AN34:BP34)=0,"",COUNTIF(AN33:BP33,"○")*3+COUNTIF(AN33:BP33,"△"))</f>
        <v/>
      </c>
      <c r="BR33" s="461" t="str">
        <f>IF(BQ33="","",SUM(AY29:AY44)/2-SUM(AU29:AU44))</f>
        <v/>
      </c>
      <c r="BS33" s="461" t="str">
        <f>IF(BQ33="","",SUM(AY29:AY44)/2)</f>
        <v/>
      </c>
      <c r="BT33" s="461" t="str">
        <f>IF(OR(BQ33="",MOD(COUNT(AN33:BP33),2)=1),"",RANK(BU33,$BU$29:$BU$44))</f>
        <v/>
      </c>
      <c r="BU33" s="93" t="str">
        <f>IF(OR(BQ33="",MOD(COUNT(AN33:BP33),2)=1),"",BQ33*10000+BR33*100+BS33)</f>
        <v/>
      </c>
    </row>
    <row r="34" spans="1:113" ht="14.25" customHeight="1">
      <c r="A34" s="76"/>
      <c r="C34" s="669"/>
      <c r="D34" s="465"/>
      <c r="E34" s="466"/>
      <c r="F34" s="466"/>
      <c r="G34" s="466"/>
      <c r="H34" s="466"/>
      <c r="I34" s="466"/>
      <c r="J34" s="467"/>
      <c r="K34" s="686"/>
      <c r="L34" s="687"/>
      <c r="M34" s="687"/>
      <c r="N34" s="687"/>
      <c r="O34" s="687"/>
      <c r="P34" s="687"/>
      <c r="Q34" s="688"/>
      <c r="R34" s="455"/>
      <c r="S34" s="456"/>
      <c r="T34" s="456"/>
      <c r="U34" s="456"/>
      <c r="V34" s="456"/>
      <c r="W34" s="456"/>
      <c r="X34" s="457"/>
      <c r="Y34" s="242"/>
      <c r="Z34" s="106"/>
      <c r="AA34" s="106"/>
      <c r="AB34" s="93" t="s">
        <v>54</v>
      </c>
      <c r="AC34" s="106"/>
      <c r="AD34" s="106"/>
      <c r="AE34" s="243"/>
      <c r="AF34" s="461"/>
      <c r="AG34" s="461"/>
      <c r="AH34" s="461"/>
      <c r="AI34" s="461"/>
      <c r="AJ34" s="93"/>
      <c r="AK34" s="93"/>
      <c r="AM34" s="669"/>
      <c r="AN34" s="465"/>
      <c r="AO34" s="466"/>
      <c r="AP34" s="466"/>
      <c r="AQ34" s="466"/>
      <c r="AR34" s="466"/>
      <c r="AS34" s="466"/>
      <c r="AT34" s="467"/>
      <c r="AU34" s="686"/>
      <c r="AV34" s="687"/>
      <c r="AW34" s="687"/>
      <c r="AX34" s="687"/>
      <c r="AY34" s="687"/>
      <c r="AZ34" s="687"/>
      <c r="BA34" s="688"/>
      <c r="BB34" s="455"/>
      <c r="BC34" s="456"/>
      <c r="BD34" s="456"/>
      <c r="BE34" s="456"/>
      <c r="BF34" s="456"/>
      <c r="BG34" s="456"/>
      <c r="BH34" s="457"/>
      <c r="BI34" s="698"/>
      <c r="BJ34" s="699"/>
      <c r="BK34" s="699"/>
      <c r="BL34" s="699"/>
      <c r="BM34" s="699"/>
      <c r="BN34" s="699"/>
      <c r="BO34" s="699"/>
      <c r="BP34" s="700"/>
      <c r="BQ34" s="461"/>
      <c r="BR34" s="461"/>
      <c r="BS34" s="461"/>
      <c r="BT34" s="461"/>
      <c r="BU34" s="93"/>
    </row>
    <row r="35" spans="1:113" ht="14.25" customHeight="1">
      <c r="A35" s="76"/>
      <c r="C35" s="669"/>
      <c r="D35" s="465"/>
      <c r="E35" s="466"/>
      <c r="F35" s="466"/>
      <c r="G35" s="466"/>
      <c r="H35" s="466"/>
      <c r="I35" s="466"/>
      <c r="J35" s="467"/>
      <c r="K35" s="686"/>
      <c r="L35" s="687"/>
      <c r="M35" s="687"/>
      <c r="N35" s="687"/>
      <c r="O35" s="687"/>
      <c r="P35" s="687"/>
      <c r="Q35" s="688"/>
      <c r="R35" s="455"/>
      <c r="S35" s="456"/>
      <c r="T35" s="456"/>
      <c r="U35" s="456"/>
      <c r="V35" s="456"/>
      <c r="W35" s="456"/>
      <c r="X35" s="457"/>
      <c r="Y35" s="242"/>
      <c r="Z35" s="106"/>
      <c r="AA35" s="106"/>
      <c r="AB35" s="93" t="s">
        <v>54</v>
      </c>
      <c r="AC35" s="106"/>
      <c r="AD35" s="106"/>
      <c r="AE35" s="243"/>
      <c r="AF35" s="461"/>
      <c r="AG35" s="461"/>
      <c r="AH35" s="461"/>
      <c r="AI35" s="461"/>
      <c r="AJ35" s="93"/>
      <c r="AK35" s="93"/>
      <c r="AM35" s="669"/>
      <c r="AN35" s="465"/>
      <c r="AO35" s="466"/>
      <c r="AP35" s="466"/>
      <c r="AQ35" s="466"/>
      <c r="AR35" s="466"/>
      <c r="AS35" s="466"/>
      <c r="AT35" s="467"/>
      <c r="AU35" s="686"/>
      <c r="AV35" s="687"/>
      <c r="AW35" s="687"/>
      <c r="AX35" s="687"/>
      <c r="AY35" s="687"/>
      <c r="AZ35" s="687"/>
      <c r="BA35" s="688"/>
      <c r="BB35" s="455"/>
      <c r="BC35" s="456"/>
      <c r="BD35" s="456"/>
      <c r="BE35" s="456"/>
      <c r="BF35" s="456"/>
      <c r="BG35" s="456"/>
      <c r="BH35" s="457"/>
      <c r="BI35" s="698"/>
      <c r="BJ35" s="699"/>
      <c r="BK35" s="699"/>
      <c r="BL35" s="699"/>
      <c r="BM35" s="699"/>
      <c r="BN35" s="699"/>
      <c r="BO35" s="699"/>
      <c r="BP35" s="700"/>
      <c r="BQ35" s="461"/>
      <c r="BR35" s="461"/>
      <c r="BS35" s="461"/>
      <c r="BT35" s="461"/>
      <c r="BU35" s="93"/>
    </row>
    <row r="36" spans="1:113" ht="3.75" customHeight="1">
      <c r="A36" s="76"/>
      <c r="C36" s="669"/>
      <c r="D36" s="468"/>
      <c r="E36" s="469"/>
      <c r="F36" s="469"/>
      <c r="G36" s="469"/>
      <c r="H36" s="469"/>
      <c r="I36" s="469"/>
      <c r="J36" s="470"/>
      <c r="K36" s="689"/>
      <c r="L36" s="690"/>
      <c r="M36" s="690"/>
      <c r="N36" s="690"/>
      <c r="O36" s="690"/>
      <c r="P36" s="690"/>
      <c r="Q36" s="691"/>
      <c r="R36" s="458"/>
      <c r="S36" s="459"/>
      <c r="T36" s="459"/>
      <c r="U36" s="459"/>
      <c r="V36" s="459"/>
      <c r="W36" s="459"/>
      <c r="X36" s="460"/>
      <c r="Y36" s="244"/>
      <c r="Z36" s="245"/>
      <c r="AA36" s="245"/>
      <c r="AB36" s="246"/>
      <c r="AC36" s="245"/>
      <c r="AD36" s="245"/>
      <c r="AE36" s="247"/>
      <c r="AF36" s="461"/>
      <c r="AG36" s="461"/>
      <c r="AH36" s="461"/>
      <c r="AI36" s="461"/>
      <c r="AJ36" s="93"/>
      <c r="AK36" s="93"/>
      <c r="AM36" s="669"/>
      <c r="AN36" s="468"/>
      <c r="AO36" s="469"/>
      <c r="AP36" s="469"/>
      <c r="AQ36" s="469"/>
      <c r="AR36" s="469"/>
      <c r="AS36" s="469"/>
      <c r="AT36" s="470"/>
      <c r="AU36" s="689"/>
      <c r="AV36" s="690"/>
      <c r="AW36" s="690"/>
      <c r="AX36" s="690"/>
      <c r="AY36" s="690"/>
      <c r="AZ36" s="690"/>
      <c r="BA36" s="691"/>
      <c r="BB36" s="458"/>
      <c r="BC36" s="459"/>
      <c r="BD36" s="459"/>
      <c r="BE36" s="459"/>
      <c r="BF36" s="459"/>
      <c r="BG36" s="459"/>
      <c r="BH36" s="460"/>
      <c r="BI36" s="701"/>
      <c r="BJ36" s="702"/>
      <c r="BK36" s="702"/>
      <c r="BL36" s="702"/>
      <c r="BM36" s="702"/>
      <c r="BN36" s="702"/>
      <c r="BO36" s="702"/>
      <c r="BP36" s="703"/>
      <c r="BQ36" s="461"/>
      <c r="BR36" s="461"/>
      <c r="BS36" s="461"/>
      <c r="BT36" s="461"/>
      <c r="BU36" s="93"/>
    </row>
    <row r="37" spans="1:113" ht="14.25" customHeight="1">
      <c r="A37" s="76"/>
      <c r="B37" s="76">
        <v>6</v>
      </c>
      <c r="C37" s="669" t="str">
        <f>IF(ISERROR(MATCH('南(13時刻)'!B37,予選学校名!$H$3:$H$16,0)),"",INDEX(予選学校名!$H$3:$K$16,MATCH('南(13時刻)'!B37,予選学校名!$H$3:$H$16,0),2))</f>
        <v/>
      </c>
      <c r="D37" s="668" t="s">
        <v>197</v>
      </c>
      <c r="E37" s="463"/>
      <c r="F37" s="463"/>
      <c r="G37" s="463"/>
      <c r="H37" s="463"/>
      <c r="I37" s="463"/>
      <c r="J37" s="464"/>
      <c r="K37" s="668" t="s">
        <v>203</v>
      </c>
      <c r="L37" s="463"/>
      <c r="M37" s="463"/>
      <c r="N37" s="463"/>
      <c r="O37" s="463"/>
      <c r="P37" s="463"/>
      <c r="Q37" s="464"/>
      <c r="R37" s="670"/>
      <c r="S37" s="444"/>
      <c r="T37" s="444"/>
      <c r="U37" s="671"/>
      <c r="V37" s="671"/>
      <c r="W37" s="671"/>
      <c r="X37" s="672"/>
      <c r="Y37" s="679"/>
      <c r="Z37" s="474"/>
      <c r="AA37" s="474"/>
      <c r="AB37" s="240"/>
      <c r="AC37" s="474"/>
      <c r="AD37" s="474"/>
      <c r="AE37" s="680"/>
      <c r="AF37" s="461" t="str">
        <f>IF(COUNT(D38:AE38)=0,"",COUNTIF(D37:AE37,"○")*3+COUNTIF(D37:AE37,"△"))</f>
        <v/>
      </c>
      <c r="AG37" s="461" t="str">
        <f>IF(AF37="","",SUM(V29:V40)/2-SUM(T29:T40))</f>
        <v/>
      </c>
      <c r="AH37" s="461" t="str">
        <f>IF(AF37="","",SUM(V29:V40)/2)</f>
        <v/>
      </c>
      <c r="AI37" s="461" t="str">
        <f>IF(OR(AF37="",MOD(COUNT(D37:AE37),2)=1),"",RANK(AJ37,$AJ$29:$AJ$44))</f>
        <v/>
      </c>
      <c r="AJ37" s="93" t="str">
        <f>IF(OR(AF37="",MOD(COUNT(D37:AE37),2)=1),"",AF37*10000+AG37*100+AH37)</f>
        <v/>
      </c>
      <c r="AK37" s="93"/>
      <c r="AL37" s="76">
        <v>12</v>
      </c>
      <c r="AM37" s="669" t="str">
        <f>IF(ISERROR(MATCH('南(13時刻)'!AL37,予選学校名!$H$3:$H$16,0)),"",INDEX(予選学校名!$H$3:$K$16,MATCH('南(13時刻)'!AL37,予選学校名!$H$3:$H$16,0),2))</f>
        <v/>
      </c>
      <c r="AN37" s="668" t="s">
        <v>200</v>
      </c>
      <c r="AO37" s="463"/>
      <c r="AP37" s="463"/>
      <c r="AQ37" s="463"/>
      <c r="AR37" s="463"/>
      <c r="AS37" s="463"/>
      <c r="AT37" s="464"/>
      <c r="AU37" s="668" t="s">
        <v>195</v>
      </c>
      <c r="AV37" s="463"/>
      <c r="AW37" s="463"/>
      <c r="AX37" s="463"/>
      <c r="AY37" s="463"/>
      <c r="AZ37" s="463"/>
      <c r="BA37" s="464"/>
      <c r="BB37" s="704"/>
      <c r="BC37" s="705"/>
      <c r="BD37" s="705"/>
      <c r="BE37" s="706"/>
      <c r="BF37" s="706"/>
      <c r="BG37" s="706"/>
      <c r="BH37" s="707"/>
      <c r="BI37" s="452" t="str">
        <f>VLOOKUP(BB41,$BW$1:$CB$10,6)</f>
        <v>20日
11:30</v>
      </c>
      <c r="BJ37" s="696"/>
      <c r="BK37" s="696"/>
      <c r="BL37" s="696"/>
      <c r="BM37" s="696"/>
      <c r="BN37" s="696"/>
      <c r="BO37" s="696"/>
      <c r="BP37" s="697"/>
      <c r="BQ37" s="461" t="str">
        <f>IF(COUNT(AN38:BP38)=0,"",COUNTIF(AN37:BP37,"○")*3+COUNTIF(AN37:BP37,"△"))</f>
        <v/>
      </c>
      <c r="BR37" s="461" t="str">
        <f>IF(BQ37="","",SUM(BF29:BF44)/2-SUM(BB29:BB44))</f>
        <v/>
      </c>
      <c r="BS37" s="461" t="str">
        <f>IF(BQ37="","",SUM(BF29:BF44)/2)</f>
        <v/>
      </c>
      <c r="BT37" s="461" t="str">
        <f>IF(OR(BQ37="",MOD(COUNT(AN37:BP37),2)=1),"",RANK(BU37,$BU$29:$BU$44))</f>
        <v/>
      </c>
      <c r="BU37" s="93" t="str">
        <f>IF(OR(BQ37="",MOD(COUNT(AN37:BP37),2)=1),"",BQ37*10000+BR37*100+BS37)</f>
        <v/>
      </c>
    </row>
    <row r="38" spans="1:113" ht="14.25" customHeight="1">
      <c r="A38" s="76"/>
      <c r="C38" s="669"/>
      <c r="D38" s="465"/>
      <c r="E38" s="466"/>
      <c r="F38" s="466"/>
      <c r="G38" s="466"/>
      <c r="H38" s="466"/>
      <c r="I38" s="466"/>
      <c r="J38" s="467"/>
      <c r="K38" s="465"/>
      <c r="L38" s="466"/>
      <c r="M38" s="466"/>
      <c r="N38" s="466"/>
      <c r="O38" s="466"/>
      <c r="P38" s="466"/>
      <c r="Q38" s="467"/>
      <c r="R38" s="673"/>
      <c r="S38" s="674"/>
      <c r="T38" s="674"/>
      <c r="U38" s="674"/>
      <c r="V38" s="674"/>
      <c r="W38" s="674"/>
      <c r="X38" s="675"/>
      <c r="Y38" s="242"/>
      <c r="Z38" s="106"/>
      <c r="AA38" s="106"/>
      <c r="AB38" s="93"/>
      <c r="AC38" s="106"/>
      <c r="AD38" s="106"/>
      <c r="AE38" s="243"/>
      <c r="AF38" s="461"/>
      <c r="AG38" s="461"/>
      <c r="AH38" s="461"/>
      <c r="AI38" s="461"/>
      <c r="AJ38" s="93"/>
      <c r="AK38" s="93"/>
      <c r="AM38" s="669"/>
      <c r="AN38" s="465"/>
      <c r="AO38" s="466"/>
      <c r="AP38" s="466"/>
      <c r="AQ38" s="466"/>
      <c r="AR38" s="466"/>
      <c r="AS38" s="466"/>
      <c r="AT38" s="467"/>
      <c r="AU38" s="465"/>
      <c r="AV38" s="466"/>
      <c r="AW38" s="466"/>
      <c r="AX38" s="466"/>
      <c r="AY38" s="466"/>
      <c r="AZ38" s="466"/>
      <c r="BA38" s="467"/>
      <c r="BB38" s="708"/>
      <c r="BC38" s="709"/>
      <c r="BD38" s="709"/>
      <c r="BE38" s="709"/>
      <c r="BF38" s="709"/>
      <c r="BG38" s="709"/>
      <c r="BH38" s="710"/>
      <c r="BI38" s="698"/>
      <c r="BJ38" s="699"/>
      <c r="BK38" s="699"/>
      <c r="BL38" s="699"/>
      <c r="BM38" s="699"/>
      <c r="BN38" s="699"/>
      <c r="BO38" s="699"/>
      <c r="BP38" s="700"/>
      <c r="BQ38" s="461"/>
      <c r="BR38" s="461"/>
      <c r="BS38" s="461"/>
      <c r="BT38" s="461"/>
      <c r="BU38" s="93"/>
    </row>
    <row r="39" spans="1:113" ht="14.25" customHeight="1">
      <c r="A39" s="76"/>
      <c r="C39" s="669"/>
      <c r="D39" s="465"/>
      <c r="E39" s="466"/>
      <c r="F39" s="466"/>
      <c r="G39" s="466"/>
      <c r="H39" s="466"/>
      <c r="I39" s="466"/>
      <c r="J39" s="467"/>
      <c r="K39" s="465"/>
      <c r="L39" s="466"/>
      <c r="M39" s="466"/>
      <c r="N39" s="466"/>
      <c r="O39" s="466"/>
      <c r="P39" s="466"/>
      <c r="Q39" s="467"/>
      <c r="R39" s="673"/>
      <c r="S39" s="674"/>
      <c r="T39" s="674"/>
      <c r="U39" s="674"/>
      <c r="V39" s="674"/>
      <c r="W39" s="674"/>
      <c r="X39" s="675"/>
      <c r="Y39" s="242"/>
      <c r="Z39" s="106"/>
      <c r="AA39" s="106"/>
      <c r="AB39" s="93"/>
      <c r="AC39" s="106"/>
      <c r="AD39" s="106"/>
      <c r="AE39" s="243"/>
      <c r="AF39" s="461"/>
      <c r="AG39" s="461"/>
      <c r="AH39" s="461"/>
      <c r="AI39" s="461"/>
      <c r="AJ39" s="93"/>
      <c r="AK39" s="93"/>
      <c r="AM39" s="669"/>
      <c r="AN39" s="465"/>
      <c r="AO39" s="466"/>
      <c r="AP39" s="466"/>
      <c r="AQ39" s="466"/>
      <c r="AR39" s="466"/>
      <c r="AS39" s="466"/>
      <c r="AT39" s="467"/>
      <c r="AU39" s="465"/>
      <c r="AV39" s="466"/>
      <c r="AW39" s="466"/>
      <c r="AX39" s="466"/>
      <c r="AY39" s="466"/>
      <c r="AZ39" s="466"/>
      <c r="BA39" s="467"/>
      <c r="BB39" s="708"/>
      <c r="BC39" s="709"/>
      <c r="BD39" s="709"/>
      <c r="BE39" s="709"/>
      <c r="BF39" s="709"/>
      <c r="BG39" s="709"/>
      <c r="BH39" s="710"/>
      <c r="BI39" s="698"/>
      <c r="BJ39" s="699"/>
      <c r="BK39" s="699"/>
      <c r="BL39" s="699"/>
      <c r="BM39" s="699"/>
      <c r="BN39" s="699"/>
      <c r="BO39" s="699"/>
      <c r="BP39" s="700"/>
      <c r="BQ39" s="461"/>
      <c r="BR39" s="461"/>
      <c r="BS39" s="461"/>
      <c r="BT39" s="461"/>
      <c r="BU39" s="93"/>
    </row>
    <row r="40" spans="1:113" ht="3.75" customHeight="1">
      <c r="A40" s="76"/>
      <c r="C40" s="669"/>
      <c r="D40" s="468"/>
      <c r="E40" s="469"/>
      <c r="F40" s="469"/>
      <c r="G40" s="469"/>
      <c r="H40" s="469"/>
      <c r="I40" s="469"/>
      <c r="J40" s="470"/>
      <c r="K40" s="468"/>
      <c r="L40" s="469"/>
      <c r="M40" s="469"/>
      <c r="N40" s="469"/>
      <c r="O40" s="469"/>
      <c r="P40" s="469"/>
      <c r="Q40" s="470"/>
      <c r="R40" s="676"/>
      <c r="S40" s="677"/>
      <c r="T40" s="677"/>
      <c r="U40" s="677"/>
      <c r="V40" s="677"/>
      <c r="W40" s="677"/>
      <c r="X40" s="678"/>
      <c r="Y40" s="244"/>
      <c r="Z40" s="245"/>
      <c r="AA40" s="245"/>
      <c r="AB40" s="246"/>
      <c r="AC40" s="245"/>
      <c r="AD40" s="245"/>
      <c r="AE40" s="247"/>
      <c r="AF40" s="461"/>
      <c r="AG40" s="461"/>
      <c r="AH40" s="461"/>
      <c r="AI40" s="461"/>
      <c r="AJ40" s="93"/>
      <c r="AK40" s="93"/>
      <c r="AM40" s="669"/>
      <c r="AN40" s="468"/>
      <c r="AO40" s="469"/>
      <c r="AP40" s="469"/>
      <c r="AQ40" s="469"/>
      <c r="AR40" s="469"/>
      <c r="AS40" s="469"/>
      <c r="AT40" s="470"/>
      <c r="AU40" s="468"/>
      <c r="AV40" s="469"/>
      <c r="AW40" s="469"/>
      <c r="AX40" s="469"/>
      <c r="AY40" s="469"/>
      <c r="AZ40" s="469"/>
      <c r="BA40" s="470"/>
      <c r="BB40" s="711"/>
      <c r="BC40" s="712"/>
      <c r="BD40" s="712"/>
      <c r="BE40" s="712"/>
      <c r="BF40" s="712"/>
      <c r="BG40" s="712"/>
      <c r="BH40" s="713"/>
      <c r="BI40" s="701"/>
      <c r="BJ40" s="702"/>
      <c r="BK40" s="702"/>
      <c r="BL40" s="702"/>
      <c r="BM40" s="702"/>
      <c r="BN40" s="702"/>
      <c r="BO40" s="702"/>
      <c r="BP40" s="703"/>
      <c r="BQ40" s="461"/>
      <c r="BR40" s="461"/>
      <c r="BS40" s="461"/>
      <c r="BT40" s="461"/>
      <c r="BU40" s="93"/>
    </row>
    <row r="41" spans="1:113">
      <c r="A41" s="76"/>
      <c r="C41" s="474"/>
      <c r="D41" s="663"/>
      <c r="E41" s="663"/>
      <c r="F41" s="663"/>
      <c r="G41" s="92"/>
      <c r="H41" s="663"/>
      <c r="I41" s="663"/>
      <c r="J41" s="663"/>
      <c r="K41" s="663"/>
      <c r="L41" s="663"/>
      <c r="M41" s="663"/>
      <c r="N41" s="92"/>
      <c r="O41" s="663"/>
      <c r="P41" s="663"/>
      <c r="Q41" s="663"/>
      <c r="R41" s="663"/>
      <c r="S41" s="663"/>
      <c r="T41" s="663"/>
      <c r="U41" s="92"/>
      <c r="V41" s="663"/>
      <c r="W41" s="663"/>
      <c r="X41" s="663"/>
      <c r="Y41" s="474"/>
      <c r="Z41" s="474"/>
      <c r="AA41" s="474"/>
      <c r="AB41" s="240"/>
      <c r="AC41" s="474"/>
      <c r="AD41" s="474"/>
      <c r="AE41" s="474"/>
      <c r="AF41" s="474"/>
      <c r="AG41" s="474"/>
      <c r="AH41" s="474"/>
      <c r="AI41" s="474"/>
      <c r="AJ41" s="93"/>
      <c r="AK41" s="93"/>
      <c r="AL41" s="76">
        <v>13</v>
      </c>
      <c r="AM41" s="669" t="str">
        <f>IF(ISERROR(MATCH('南(13時刻)'!AL41,予選学校名!$H$3:$H$16,0)),"",INDEX(予選学校名!$H$3:$K$16,MATCH('南(13時刻)'!AL41,予選学校名!$H$3:$H$16,0),2))</f>
        <v/>
      </c>
      <c r="AN41" s="668" t="s">
        <v>194</v>
      </c>
      <c r="AO41" s="463"/>
      <c r="AP41" s="463"/>
      <c r="AQ41" s="463"/>
      <c r="AR41" s="463"/>
      <c r="AS41" s="463"/>
      <c r="AT41" s="464"/>
      <c r="AU41" s="668" t="s">
        <v>202</v>
      </c>
      <c r="AV41" s="463"/>
      <c r="AW41" s="463"/>
      <c r="AX41" s="463"/>
      <c r="AY41" s="463"/>
      <c r="AZ41" s="463"/>
      <c r="BA41" s="464"/>
      <c r="BB41" s="668" t="s">
        <v>205</v>
      </c>
      <c r="BC41" s="463"/>
      <c r="BD41" s="463"/>
      <c r="BE41" s="463"/>
      <c r="BF41" s="463"/>
      <c r="BG41" s="463"/>
      <c r="BH41" s="464"/>
      <c r="BI41" s="714"/>
      <c r="BJ41" s="715"/>
      <c r="BK41" s="715"/>
      <c r="BL41" s="716"/>
      <c r="BM41" s="716"/>
      <c r="BN41" s="716"/>
      <c r="BO41" s="716"/>
      <c r="BP41" s="717"/>
      <c r="BQ41" s="461" t="str">
        <f>IF(COUNT(AN42:BP42)=0,"",COUNTIF(AN41:BP41,"○")*3+COUNTIF(AN41:BP41,"△"))</f>
        <v/>
      </c>
      <c r="BR41" s="461" t="str">
        <f>IF(BQ41="","",SUM(BN29:BN44)/2-SUM(BI29:BI44))</f>
        <v/>
      </c>
      <c r="BS41" s="461" t="str">
        <f>IF(BQ41="","",SUM(BN29:BN44)/2)</f>
        <v/>
      </c>
      <c r="BT41" s="461" t="str">
        <f>IF(OR(BQ41="",MOD(COUNT(AN41:BP41),2)=1),"",RANK(BU41,$BU$29:$BU$44))</f>
        <v/>
      </c>
      <c r="BU41" s="93" t="str">
        <f>IF(OR(BQ41="",MOD(COUNT(AN41:BP41),2)=1),"",BQ41*10000+BR41*100+BS41)</f>
        <v/>
      </c>
      <c r="BX41" s="477" t="s">
        <v>153</v>
      </c>
      <c r="BY41" s="477"/>
      <c r="BZ41" s="477"/>
      <c r="CA41" s="477"/>
      <c r="CB41" s="477"/>
      <c r="CC41" s="477"/>
      <c r="CD41" s="477"/>
      <c r="CE41" s="477"/>
      <c r="CF41" s="477"/>
      <c r="CG41" s="477"/>
      <c r="CH41" s="477"/>
      <c r="CI41" s="477"/>
      <c r="CJ41" s="477"/>
      <c r="CK41" s="477"/>
      <c r="CL41" s="477"/>
      <c r="CM41" s="477"/>
      <c r="CN41" s="477"/>
      <c r="CO41" s="477"/>
      <c r="CP41" s="477"/>
      <c r="CQ41" s="477"/>
      <c r="CR41" s="477"/>
      <c r="CS41" s="477"/>
      <c r="CT41" s="477"/>
      <c r="CU41" s="477"/>
      <c r="CV41" s="477"/>
      <c r="CW41" s="477"/>
      <c r="CX41" s="477"/>
    </row>
    <row r="42" spans="1:113">
      <c r="A42" s="76"/>
      <c r="C42" s="475"/>
      <c r="D42" s="95"/>
      <c r="E42" s="95"/>
      <c r="F42" s="96"/>
      <c r="G42" s="97"/>
      <c r="H42" s="98"/>
      <c r="I42" s="95"/>
      <c r="J42" s="95"/>
      <c r="K42" s="95"/>
      <c r="L42" s="95"/>
      <c r="M42" s="96"/>
      <c r="N42" s="97"/>
      <c r="O42" s="98"/>
      <c r="P42" s="95"/>
      <c r="Q42" s="95"/>
      <c r="R42" s="95"/>
      <c r="S42" s="95"/>
      <c r="T42" s="96"/>
      <c r="U42" s="97"/>
      <c r="V42" s="98"/>
      <c r="W42" s="95"/>
      <c r="X42" s="95"/>
      <c r="Y42" s="106"/>
      <c r="Z42" s="106"/>
      <c r="AA42" s="106"/>
      <c r="AB42" s="93"/>
      <c r="AC42" s="106"/>
      <c r="AD42" s="106"/>
      <c r="AE42" s="106"/>
      <c r="AF42" s="475"/>
      <c r="AG42" s="475"/>
      <c r="AH42" s="475"/>
      <c r="AI42" s="475"/>
      <c r="AJ42" s="93"/>
      <c r="AK42" s="93"/>
      <c r="AM42" s="669"/>
      <c r="AN42" s="465"/>
      <c r="AO42" s="466"/>
      <c r="AP42" s="466"/>
      <c r="AQ42" s="466"/>
      <c r="AR42" s="466"/>
      <c r="AS42" s="466"/>
      <c r="AT42" s="467"/>
      <c r="AU42" s="465"/>
      <c r="AV42" s="466"/>
      <c r="AW42" s="466"/>
      <c r="AX42" s="466"/>
      <c r="AY42" s="466"/>
      <c r="AZ42" s="466"/>
      <c r="BA42" s="467"/>
      <c r="BB42" s="465"/>
      <c r="BC42" s="466"/>
      <c r="BD42" s="466"/>
      <c r="BE42" s="466"/>
      <c r="BF42" s="466"/>
      <c r="BG42" s="466"/>
      <c r="BH42" s="467"/>
      <c r="BI42" s="718"/>
      <c r="BJ42" s="719"/>
      <c r="BK42" s="719"/>
      <c r="BL42" s="719"/>
      <c r="BM42" s="719"/>
      <c r="BN42" s="719"/>
      <c r="BO42" s="719"/>
      <c r="BP42" s="720"/>
      <c r="BQ42" s="461"/>
      <c r="BR42" s="461"/>
      <c r="BS42" s="461"/>
      <c r="BT42" s="461"/>
      <c r="BU42" s="93"/>
      <c r="BX42" s="477"/>
      <c r="BY42" s="477"/>
      <c r="BZ42" s="477"/>
      <c r="CA42" s="477"/>
      <c r="CB42" s="477"/>
      <c r="CC42" s="477"/>
      <c r="CD42" s="477"/>
      <c r="CE42" s="477"/>
      <c r="CF42" s="477"/>
      <c r="CG42" s="477"/>
      <c r="CH42" s="477"/>
      <c r="CI42" s="477"/>
      <c r="CJ42" s="477"/>
      <c r="CK42" s="477"/>
      <c r="CL42" s="477"/>
      <c r="CM42" s="477"/>
      <c r="CN42" s="477"/>
      <c r="CO42" s="477"/>
      <c r="CP42" s="477"/>
      <c r="CQ42" s="477"/>
      <c r="CR42" s="477"/>
      <c r="CS42" s="477"/>
      <c r="CT42" s="477"/>
      <c r="CU42" s="477"/>
      <c r="CV42" s="477"/>
      <c r="CW42" s="477"/>
      <c r="CX42" s="477"/>
    </row>
    <row r="43" spans="1:113">
      <c r="A43" s="76"/>
      <c r="C43" s="475"/>
      <c r="D43" s="95"/>
      <c r="E43" s="95"/>
      <c r="F43" s="96"/>
      <c r="G43" s="97"/>
      <c r="H43" s="98"/>
      <c r="I43" s="95"/>
      <c r="J43" s="95"/>
      <c r="K43" s="95"/>
      <c r="L43" s="95"/>
      <c r="M43" s="96"/>
      <c r="N43" s="97"/>
      <c r="O43" s="98"/>
      <c r="P43" s="95"/>
      <c r="Q43" s="95"/>
      <c r="R43" s="95"/>
      <c r="S43" s="95"/>
      <c r="T43" s="96"/>
      <c r="U43" s="97"/>
      <c r="V43" s="98"/>
      <c r="W43" s="95"/>
      <c r="X43" s="95"/>
      <c r="Y43" s="106"/>
      <c r="Z43" s="106"/>
      <c r="AA43" s="106"/>
      <c r="AB43" s="93"/>
      <c r="AC43" s="106"/>
      <c r="AD43" s="106"/>
      <c r="AE43" s="106"/>
      <c r="AF43" s="475"/>
      <c r="AG43" s="475"/>
      <c r="AH43" s="475"/>
      <c r="AI43" s="475"/>
      <c r="AJ43" s="93"/>
      <c r="AK43" s="93"/>
      <c r="AM43" s="669"/>
      <c r="AN43" s="465"/>
      <c r="AO43" s="466"/>
      <c r="AP43" s="466"/>
      <c r="AQ43" s="466"/>
      <c r="AR43" s="466"/>
      <c r="AS43" s="466"/>
      <c r="AT43" s="467"/>
      <c r="AU43" s="465"/>
      <c r="AV43" s="466"/>
      <c r="AW43" s="466"/>
      <c r="AX43" s="466"/>
      <c r="AY43" s="466"/>
      <c r="AZ43" s="466"/>
      <c r="BA43" s="467"/>
      <c r="BB43" s="465"/>
      <c r="BC43" s="466"/>
      <c r="BD43" s="466"/>
      <c r="BE43" s="466"/>
      <c r="BF43" s="466"/>
      <c r="BG43" s="466"/>
      <c r="BH43" s="467"/>
      <c r="BI43" s="718"/>
      <c r="BJ43" s="719"/>
      <c r="BK43" s="719"/>
      <c r="BL43" s="719"/>
      <c r="BM43" s="719"/>
      <c r="BN43" s="719"/>
      <c r="BO43" s="719"/>
      <c r="BP43" s="720"/>
      <c r="BQ43" s="461"/>
      <c r="BR43" s="461"/>
      <c r="BS43" s="461"/>
      <c r="BT43" s="461"/>
      <c r="BU43" s="93"/>
      <c r="BX43" s="477"/>
      <c r="BY43" s="477"/>
      <c r="BZ43" s="477"/>
      <c r="CA43" s="477"/>
      <c r="CB43" s="477"/>
      <c r="CC43" s="477"/>
      <c r="CD43" s="477"/>
      <c r="CE43" s="477"/>
      <c r="CF43" s="477"/>
      <c r="CG43" s="477"/>
      <c r="CH43" s="477"/>
      <c r="CI43" s="477"/>
      <c r="CJ43" s="477"/>
      <c r="CK43" s="477"/>
      <c r="CL43" s="477"/>
      <c r="CM43" s="477"/>
      <c r="CN43" s="477"/>
      <c r="CO43" s="477"/>
      <c r="CP43" s="477"/>
      <c r="CQ43" s="477"/>
      <c r="CR43" s="477"/>
      <c r="CS43" s="477"/>
      <c r="CT43" s="477"/>
      <c r="CU43" s="477"/>
      <c r="CV43" s="477"/>
      <c r="CW43" s="477"/>
      <c r="CX43" s="477"/>
    </row>
    <row r="44" spans="1:113" ht="3.75" customHeight="1">
      <c r="A44" s="76"/>
      <c r="C44" s="475"/>
      <c r="D44" s="95"/>
      <c r="E44" s="95"/>
      <c r="F44" s="96"/>
      <c r="G44" s="97"/>
      <c r="H44" s="98"/>
      <c r="I44" s="95"/>
      <c r="J44" s="95"/>
      <c r="K44" s="95"/>
      <c r="L44" s="95"/>
      <c r="M44" s="96"/>
      <c r="N44" s="97"/>
      <c r="O44" s="98"/>
      <c r="P44" s="95"/>
      <c r="Q44" s="95"/>
      <c r="R44" s="95"/>
      <c r="S44" s="95"/>
      <c r="T44" s="96"/>
      <c r="U44" s="97"/>
      <c r="V44" s="98"/>
      <c r="W44" s="95"/>
      <c r="X44" s="95"/>
      <c r="Y44" s="106"/>
      <c r="Z44" s="106"/>
      <c r="AA44" s="106"/>
      <c r="AB44" s="93"/>
      <c r="AC44" s="106"/>
      <c r="AD44" s="106"/>
      <c r="AE44" s="106"/>
      <c r="AF44" s="475"/>
      <c r="AG44" s="475"/>
      <c r="AH44" s="475"/>
      <c r="AI44" s="475"/>
      <c r="AJ44" s="93"/>
      <c r="AK44" s="93"/>
      <c r="AM44" s="669"/>
      <c r="AN44" s="468"/>
      <c r="AO44" s="469"/>
      <c r="AP44" s="469"/>
      <c r="AQ44" s="469"/>
      <c r="AR44" s="469"/>
      <c r="AS44" s="469"/>
      <c r="AT44" s="470"/>
      <c r="AU44" s="468"/>
      <c r="AV44" s="469"/>
      <c r="AW44" s="469"/>
      <c r="AX44" s="469"/>
      <c r="AY44" s="469"/>
      <c r="AZ44" s="469"/>
      <c r="BA44" s="470"/>
      <c r="BB44" s="468"/>
      <c r="BC44" s="469"/>
      <c r="BD44" s="469"/>
      <c r="BE44" s="469"/>
      <c r="BF44" s="469"/>
      <c r="BG44" s="469"/>
      <c r="BH44" s="470"/>
      <c r="BI44" s="721"/>
      <c r="BJ44" s="722"/>
      <c r="BK44" s="722"/>
      <c r="BL44" s="722"/>
      <c r="BM44" s="722"/>
      <c r="BN44" s="722"/>
      <c r="BO44" s="722"/>
      <c r="BP44" s="723"/>
      <c r="BQ44" s="461"/>
      <c r="BR44" s="461"/>
      <c r="BS44" s="461"/>
      <c r="BT44" s="461"/>
      <c r="BU44" s="93"/>
    </row>
    <row r="46" spans="1:113" ht="43.5" customHeight="1">
      <c r="A46" s="76"/>
      <c r="BX46" s="109" t="s">
        <v>191</v>
      </c>
      <c r="CV46" s="109" t="s">
        <v>192</v>
      </c>
    </row>
    <row r="47" spans="1:113" ht="22.5" customHeight="1">
      <c r="A47" s="76"/>
      <c r="BY47" s="110"/>
      <c r="CA47" s="478" t="s">
        <v>79</v>
      </c>
      <c r="CB47" s="478"/>
      <c r="CC47" s="478"/>
      <c r="CD47" s="248" t="str">
        <f>IF(I3="","",I3)</f>
        <v/>
      </c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Y47" s="478" t="s">
        <v>193</v>
      </c>
      <c r="CZ47" s="478"/>
      <c r="DA47" s="478"/>
      <c r="DB47" s="249" t="str">
        <f>IF(AP3="","",AP3)</f>
        <v/>
      </c>
      <c r="DC47" s="110"/>
      <c r="DD47" s="110"/>
      <c r="DE47" s="110"/>
      <c r="DF47" s="110"/>
      <c r="DG47" s="110"/>
      <c r="DH47" s="110"/>
      <c r="DI47" s="110"/>
    </row>
    <row r="48" spans="1:113" ht="3" customHeight="1">
      <c r="A48" s="76"/>
      <c r="BY48" s="110"/>
      <c r="CA48" s="112"/>
      <c r="CB48" s="112"/>
      <c r="CC48" s="112"/>
      <c r="CD48" s="248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Y48" s="112"/>
      <c r="CZ48" s="112"/>
      <c r="DA48" s="112"/>
      <c r="DB48" s="249"/>
      <c r="DC48" s="110"/>
      <c r="DD48" s="110"/>
      <c r="DE48" s="110"/>
      <c r="DF48" s="110"/>
      <c r="DG48" s="110"/>
      <c r="DH48" s="110"/>
      <c r="DI48" s="110"/>
    </row>
    <row r="49" spans="1:119">
      <c r="A49" s="76"/>
      <c r="CG49" s="479"/>
      <c r="DE49" s="479"/>
    </row>
    <row r="50" spans="1:119">
      <c r="CE50" s="478" t="str">
        <f>IF(CE53="","",SUM(CE53:CF56))</f>
        <v/>
      </c>
      <c r="CF50" s="478"/>
      <c r="CG50" s="479"/>
      <c r="CI50" s="481" t="str">
        <f>IF(CI53="","",SUM(CI53:CJ56))</f>
        <v/>
      </c>
      <c r="CJ50" s="481"/>
      <c r="DC50" s="478" t="str">
        <f>IF(DC53="","",SUM(DC53:DD56))</f>
        <v/>
      </c>
      <c r="DD50" s="478"/>
      <c r="DE50" s="479"/>
      <c r="DG50" s="481" t="str">
        <f>IF(DG53="","",SUM(DG53:DH56))</f>
        <v/>
      </c>
      <c r="DH50" s="481"/>
    </row>
    <row r="51" spans="1:119" s="107" customFormat="1" hidden="1">
      <c r="A51" s="113"/>
      <c r="D51" s="113"/>
      <c r="E51" s="113"/>
      <c r="F51" s="114"/>
      <c r="G51" s="115"/>
      <c r="H51" s="116"/>
      <c r="I51" s="113"/>
      <c r="J51" s="113"/>
      <c r="K51" s="113"/>
      <c r="L51" s="113"/>
      <c r="M51" s="114"/>
      <c r="N51" s="115"/>
      <c r="O51" s="116"/>
      <c r="P51" s="113"/>
      <c r="Q51" s="113"/>
      <c r="R51" s="113"/>
      <c r="S51" s="113"/>
      <c r="T51" s="114"/>
      <c r="U51" s="115"/>
      <c r="V51" s="80"/>
      <c r="W51" s="113"/>
      <c r="X51" s="113"/>
      <c r="AB51" s="117"/>
      <c r="AN51" s="113"/>
      <c r="AO51" s="113"/>
      <c r="AP51" s="114"/>
      <c r="AQ51" s="115"/>
      <c r="AR51" s="116"/>
      <c r="AS51" s="113"/>
      <c r="AT51" s="113"/>
      <c r="AU51" s="113"/>
      <c r="AV51" s="113"/>
      <c r="AW51" s="114"/>
      <c r="AX51" s="115"/>
      <c r="AY51" s="116"/>
      <c r="AZ51" s="113"/>
      <c r="BA51" s="113"/>
      <c r="BB51" s="113"/>
      <c r="BC51" s="113"/>
      <c r="BD51" s="114"/>
      <c r="BE51" s="115"/>
      <c r="BF51" s="116"/>
      <c r="BG51" s="113"/>
      <c r="BH51" s="113"/>
      <c r="BI51" s="113"/>
      <c r="BJ51" s="113"/>
      <c r="BK51" s="114"/>
      <c r="BL51" s="115"/>
      <c r="BM51" s="115"/>
      <c r="BN51" s="116"/>
      <c r="BO51" s="113"/>
      <c r="BP51" s="113"/>
      <c r="BU51" s="76"/>
      <c r="CE51" s="482" t="str">
        <f>IF(CE53="","",SUM(CE53:CF57))</f>
        <v/>
      </c>
      <c r="CF51" s="482"/>
      <c r="CG51" s="479"/>
      <c r="CI51" s="483" t="str">
        <f>IF(CI53="","",SUM(CI53:CJ57))</f>
        <v/>
      </c>
      <c r="CJ51" s="483"/>
      <c r="DC51" s="482" t="str">
        <f>IF(DC53="","",SUM(DC53:DD57))</f>
        <v/>
      </c>
      <c r="DD51" s="482"/>
      <c r="DE51" s="479"/>
      <c r="DG51" s="483" t="str">
        <f>IF(DG53="","",SUM(DG53:DH57))</f>
        <v/>
      </c>
      <c r="DH51" s="483"/>
    </row>
    <row r="52" spans="1:119" ht="7.5" customHeight="1" thickBot="1">
      <c r="CA52" s="110"/>
      <c r="CB52" s="484"/>
      <c r="CC52" s="484"/>
      <c r="CD52" s="484"/>
      <c r="CE52" s="484"/>
      <c r="CF52" s="484"/>
      <c r="CG52" s="480"/>
      <c r="CH52" s="484"/>
      <c r="CI52" s="484"/>
      <c r="CJ52" s="484"/>
      <c r="CK52" s="484"/>
      <c r="CL52" s="484"/>
      <c r="CM52" s="484"/>
      <c r="CY52" s="110"/>
      <c r="CZ52" s="484"/>
      <c r="DA52" s="484"/>
      <c r="DB52" s="484"/>
      <c r="DC52" s="484"/>
      <c r="DD52" s="484"/>
      <c r="DE52" s="480"/>
      <c r="DF52" s="484"/>
      <c r="DG52" s="484"/>
      <c r="DH52" s="484"/>
      <c r="DI52" s="484"/>
      <c r="DJ52" s="484"/>
      <c r="DK52" s="484"/>
    </row>
    <row r="53" spans="1:119" ht="14.25" customHeight="1" thickTop="1">
      <c r="BY53" s="489" t="str">
        <f>IF(BY59=CC59,"",IF(CC59&lt;BY59,BX67,CD67))</f>
        <v/>
      </c>
      <c r="BZ53" s="489"/>
      <c r="CA53" s="479"/>
      <c r="CE53" s="490"/>
      <c r="CF53" s="490"/>
      <c r="CG53" s="475" t="s">
        <v>54</v>
      </c>
      <c r="CH53" s="475"/>
      <c r="CI53" s="491"/>
      <c r="CJ53" s="491"/>
      <c r="CN53" s="492"/>
      <c r="CO53" s="486" t="str">
        <f>IF(CK59=CO59,"",IF(CO59&lt;CK59,CJ67,CP67))</f>
        <v/>
      </c>
      <c r="CP53" s="486"/>
      <c r="CW53" s="489" t="str">
        <f>IF(CW59=DA59,"",IF(DA59&lt;CW59,CV67,DB67))</f>
        <v/>
      </c>
      <c r="CX53" s="489"/>
      <c r="CY53" s="479"/>
      <c r="DC53" s="490"/>
      <c r="DD53" s="490"/>
      <c r="DE53" s="475" t="s">
        <v>54</v>
      </c>
      <c r="DF53" s="475"/>
      <c r="DG53" s="491"/>
      <c r="DH53" s="491"/>
      <c r="DL53" s="492"/>
      <c r="DM53" s="486" t="str">
        <f>IF(DI59=DM59,"",IF(DM59&lt;DI59,DH67,DN67))</f>
        <v/>
      </c>
      <c r="DN53" s="486"/>
    </row>
    <row r="54" spans="1:119">
      <c r="BY54" s="489"/>
      <c r="BZ54" s="489"/>
      <c r="CA54" s="479"/>
      <c r="CE54" s="478"/>
      <c r="CF54" s="478"/>
      <c r="CG54" s="487" t="s">
        <v>54</v>
      </c>
      <c r="CH54" s="487"/>
      <c r="CI54" s="481"/>
      <c r="CJ54" s="481"/>
      <c r="CN54" s="492"/>
      <c r="CO54" s="486"/>
      <c r="CP54" s="486"/>
      <c r="CW54" s="489"/>
      <c r="CX54" s="489"/>
      <c r="CY54" s="479"/>
      <c r="DC54" s="478"/>
      <c r="DD54" s="478"/>
      <c r="DE54" s="487" t="s">
        <v>54</v>
      </c>
      <c r="DF54" s="487"/>
      <c r="DG54" s="481"/>
      <c r="DH54" s="481"/>
      <c r="DL54" s="492"/>
      <c r="DM54" s="486"/>
      <c r="DN54" s="486"/>
    </row>
    <row r="55" spans="1:119">
      <c r="A55" s="75" t="str">
        <f>IF(CE51=CI51,"",IF(BY53=BX67,CD67,BX67))</f>
        <v/>
      </c>
      <c r="BY55" s="489"/>
      <c r="BZ55" s="489"/>
      <c r="CA55" s="479"/>
      <c r="CE55" s="439" t="s">
        <v>231</v>
      </c>
      <c r="CF55" s="439"/>
      <c r="CG55" s="439"/>
      <c r="CH55" s="439"/>
      <c r="CI55" s="439"/>
      <c r="CJ55" s="439"/>
      <c r="CN55" s="492"/>
      <c r="CO55" s="486"/>
      <c r="CP55" s="486"/>
      <c r="CW55" s="489"/>
      <c r="CX55" s="489"/>
      <c r="CY55" s="479"/>
      <c r="DC55" s="439" t="s">
        <v>207</v>
      </c>
      <c r="DD55" s="439"/>
      <c r="DE55" s="439"/>
      <c r="DF55" s="439"/>
      <c r="DG55" s="439"/>
      <c r="DH55" s="439"/>
      <c r="DL55" s="492"/>
      <c r="DM55" s="486"/>
      <c r="DN55" s="486"/>
    </row>
    <row r="56" spans="1:119">
      <c r="A56" s="75" t="str">
        <f>IF(CE51=CI51,"",IF(CO53=CP67,CJ67,CP67))</f>
        <v/>
      </c>
      <c r="BY56" s="489"/>
      <c r="BZ56" s="489"/>
      <c r="CA56" s="479"/>
      <c r="CE56" s="724">
        <v>0.58333333333333337</v>
      </c>
      <c r="CF56" s="724"/>
      <c r="CG56" s="724"/>
      <c r="CH56" s="724"/>
      <c r="CI56" s="724"/>
      <c r="CJ56" s="724"/>
      <c r="CN56" s="492"/>
      <c r="CO56" s="486"/>
      <c r="CP56" s="486"/>
      <c r="CW56" s="489"/>
      <c r="CX56" s="489"/>
      <c r="CY56" s="479"/>
      <c r="DC56" s="724">
        <v>0.54166666666666663</v>
      </c>
      <c r="DD56" s="724"/>
      <c r="DE56" s="724"/>
      <c r="DF56" s="724"/>
      <c r="DG56" s="724"/>
      <c r="DH56" s="724"/>
      <c r="DL56" s="492"/>
      <c r="DM56" s="486"/>
      <c r="DN56" s="486"/>
    </row>
    <row r="57" spans="1:119">
      <c r="CA57" s="479"/>
      <c r="CE57" s="478"/>
      <c r="CF57" s="478"/>
      <c r="CG57" s="487" t="str">
        <f>IF(CE57="","","PK")</f>
        <v/>
      </c>
      <c r="CH57" s="487"/>
      <c r="CI57" s="481"/>
      <c r="CJ57" s="481"/>
      <c r="CN57" s="492"/>
      <c r="CY57" s="479"/>
      <c r="DC57" s="478"/>
      <c r="DD57" s="478"/>
      <c r="DE57" s="487" t="str">
        <f>IF(DC57="","","PK")</f>
        <v/>
      </c>
      <c r="DF57" s="487"/>
      <c r="DG57" s="481"/>
      <c r="DH57" s="481"/>
      <c r="DL57" s="492"/>
    </row>
    <row r="58" spans="1:119">
      <c r="BY58" s="478" t="str">
        <f>IF(BY61="","",SUM(BY61:BZ64))</f>
        <v/>
      </c>
      <c r="BZ58" s="478"/>
      <c r="CA58" s="479"/>
      <c r="CC58" s="481" t="str">
        <f>IF(CC61="","",SUM(CC61:CD64))</f>
        <v/>
      </c>
      <c r="CD58" s="481"/>
      <c r="CG58" s="487"/>
      <c r="CH58" s="487"/>
      <c r="CK58" s="478" t="str">
        <f>IF(CK61="","",SUM(CK61:CL64))</f>
        <v/>
      </c>
      <c r="CL58" s="478"/>
      <c r="CN58" s="492"/>
      <c r="CO58" s="481" t="str">
        <f>IF(CO61="","",SUM(CO61:CP64))</f>
        <v/>
      </c>
      <c r="CP58" s="481"/>
      <c r="CW58" s="478" t="str">
        <f>IF(CW61="","",SUM(CW61:CX64))</f>
        <v/>
      </c>
      <c r="CX58" s="478"/>
      <c r="CY58" s="479"/>
      <c r="DA58" s="481" t="str">
        <f>IF(DA61="","",SUM(DA61:DB64))</f>
        <v/>
      </c>
      <c r="DB58" s="481"/>
      <c r="DE58" s="487"/>
      <c r="DF58" s="487"/>
      <c r="DI58" s="478" t="str">
        <f>IF(DI61="","",SUM(DI61:DJ64))</f>
        <v/>
      </c>
      <c r="DJ58" s="478"/>
      <c r="DL58" s="492"/>
      <c r="DM58" s="481" t="str">
        <f>IF(DM61="","",SUM(DM61:DN64))</f>
        <v/>
      </c>
      <c r="DN58" s="481"/>
    </row>
    <row r="59" spans="1:119" s="107" customFormat="1" hidden="1">
      <c r="A59" s="113"/>
      <c r="D59" s="113"/>
      <c r="E59" s="113"/>
      <c r="F59" s="114"/>
      <c r="G59" s="115"/>
      <c r="H59" s="116"/>
      <c r="I59" s="113"/>
      <c r="J59" s="113"/>
      <c r="K59" s="113"/>
      <c r="L59" s="113"/>
      <c r="M59" s="114"/>
      <c r="N59" s="115"/>
      <c r="O59" s="116"/>
      <c r="P59" s="113"/>
      <c r="Q59" s="113"/>
      <c r="R59" s="113"/>
      <c r="S59" s="113"/>
      <c r="T59" s="114"/>
      <c r="U59" s="115"/>
      <c r="V59" s="80"/>
      <c r="W59" s="113"/>
      <c r="X59" s="113"/>
      <c r="AB59" s="117"/>
      <c r="AN59" s="113"/>
      <c r="AO59" s="113"/>
      <c r="AP59" s="114"/>
      <c r="AQ59" s="115"/>
      <c r="AR59" s="116"/>
      <c r="AS59" s="113"/>
      <c r="AT59" s="113"/>
      <c r="AU59" s="113"/>
      <c r="AV59" s="113"/>
      <c r="AW59" s="114"/>
      <c r="AX59" s="115"/>
      <c r="AY59" s="116"/>
      <c r="AZ59" s="113"/>
      <c r="BA59" s="113"/>
      <c r="BB59" s="113"/>
      <c r="BC59" s="113"/>
      <c r="BD59" s="114"/>
      <c r="BE59" s="115"/>
      <c r="BF59" s="116"/>
      <c r="BG59" s="113"/>
      <c r="BH59" s="113"/>
      <c r="BI59" s="113"/>
      <c r="BJ59" s="113"/>
      <c r="BK59" s="114"/>
      <c r="BL59" s="115"/>
      <c r="BM59" s="115"/>
      <c r="BN59" s="116"/>
      <c r="BO59" s="113"/>
      <c r="BP59" s="113"/>
      <c r="BU59" s="76"/>
      <c r="BY59" s="482" t="str">
        <f>IF(BY61="","",SUM(BY61:BZ65))</f>
        <v/>
      </c>
      <c r="BZ59" s="482"/>
      <c r="CA59" s="479"/>
      <c r="CC59" s="483" t="str">
        <f>IF(CC61="","",SUM(CC61:CD65))</f>
        <v/>
      </c>
      <c r="CD59" s="483"/>
      <c r="CK59" s="482" t="str">
        <f>IF(CK61="","",SUM(CK61:CL65))</f>
        <v/>
      </c>
      <c r="CL59" s="482"/>
      <c r="CN59" s="492"/>
      <c r="CO59" s="483" t="str">
        <f>IF(CO61="","",SUM(CO61:CP65))</f>
        <v/>
      </c>
      <c r="CP59" s="483"/>
      <c r="CW59" s="482" t="str">
        <f>IF(CW61="","",SUM(CW61:CX65))</f>
        <v/>
      </c>
      <c r="CX59" s="482"/>
      <c r="CY59" s="479"/>
      <c r="DA59" s="483" t="str">
        <f>IF(DA61="","",SUM(DA61:DB65))</f>
        <v/>
      </c>
      <c r="DB59" s="483"/>
      <c r="DI59" s="482" t="str">
        <f>IF(DI61="","",SUM(DI61:DJ65))</f>
        <v/>
      </c>
      <c r="DJ59" s="482"/>
      <c r="DL59" s="492"/>
      <c r="DM59" s="483" t="str">
        <f>IF(DM61="","",SUM(DM61:DN65))</f>
        <v/>
      </c>
      <c r="DN59" s="483"/>
    </row>
    <row r="60" spans="1:119" ht="7.5" customHeight="1" thickBot="1">
      <c r="BY60" s="484"/>
      <c r="BZ60" s="484"/>
      <c r="CA60" s="480"/>
      <c r="CB60" s="484"/>
      <c r="CC60" s="484"/>
      <c r="CD60" s="484"/>
      <c r="CK60" s="484"/>
      <c r="CL60" s="484"/>
      <c r="CM60" s="484"/>
      <c r="CN60" s="493"/>
      <c r="CO60" s="484"/>
      <c r="CP60" s="484"/>
      <c r="CW60" s="484"/>
      <c r="CX60" s="484"/>
      <c r="CY60" s="480"/>
      <c r="CZ60" s="484"/>
      <c r="DA60" s="484"/>
      <c r="DB60" s="484"/>
      <c r="DI60" s="484"/>
      <c r="DJ60" s="484"/>
      <c r="DK60" s="484"/>
      <c r="DL60" s="493"/>
      <c r="DM60" s="484"/>
      <c r="DN60" s="484"/>
    </row>
    <row r="61" spans="1:119" ht="14.25" thickTop="1">
      <c r="BW61" s="106"/>
      <c r="BX61" s="479"/>
      <c r="BY61" s="490"/>
      <c r="BZ61" s="490"/>
      <c r="CA61" s="475" t="s">
        <v>54</v>
      </c>
      <c r="CB61" s="475"/>
      <c r="CC61" s="491"/>
      <c r="CD61" s="491"/>
      <c r="CE61" s="492"/>
      <c r="CI61" s="106"/>
      <c r="CJ61" s="479"/>
      <c r="CK61" s="490"/>
      <c r="CL61" s="490"/>
      <c r="CM61" s="475" t="s">
        <v>54</v>
      </c>
      <c r="CN61" s="475"/>
      <c r="CO61" s="491"/>
      <c r="CP61" s="491"/>
      <c r="CQ61" s="492"/>
      <c r="CV61" s="479"/>
      <c r="CW61" s="490"/>
      <c r="CX61" s="490"/>
      <c r="CY61" s="475" t="s">
        <v>54</v>
      </c>
      <c r="CZ61" s="475"/>
      <c r="DA61" s="491"/>
      <c r="DB61" s="491"/>
      <c r="DC61" s="492"/>
      <c r="DG61" s="106"/>
      <c r="DH61" s="479"/>
      <c r="DI61" s="490"/>
      <c r="DJ61" s="490"/>
      <c r="DK61" s="475" t="s">
        <v>54</v>
      </c>
      <c r="DL61" s="475"/>
      <c r="DM61" s="491"/>
      <c r="DN61" s="491"/>
      <c r="DO61" s="492"/>
    </row>
    <row r="62" spans="1:119">
      <c r="BW62" s="106"/>
      <c r="BX62" s="479"/>
      <c r="BY62" s="490"/>
      <c r="BZ62" s="478"/>
      <c r="CA62" s="487" t="s">
        <v>54</v>
      </c>
      <c r="CB62" s="487"/>
      <c r="CC62" s="481"/>
      <c r="CD62" s="491"/>
      <c r="CE62" s="492"/>
      <c r="CI62" s="106"/>
      <c r="CJ62" s="479"/>
      <c r="CK62" s="490"/>
      <c r="CL62" s="478"/>
      <c r="CM62" s="487" t="s">
        <v>54</v>
      </c>
      <c r="CN62" s="487"/>
      <c r="CO62" s="481"/>
      <c r="CP62" s="491"/>
      <c r="CQ62" s="492"/>
      <c r="CV62" s="479"/>
      <c r="CW62" s="490"/>
      <c r="CX62" s="478"/>
      <c r="CY62" s="487" t="s">
        <v>54</v>
      </c>
      <c r="CZ62" s="487"/>
      <c r="DA62" s="481"/>
      <c r="DB62" s="491"/>
      <c r="DC62" s="492"/>
      <c r="DG62" s="106"/>
      <c r="DH62" s="479"/>
      <c r="DI62" s="490"/>
      <c r="DJ62" s="478"/>
      <c r="DK62" s="487" t="s">
        <v>54</v>
      </c>
      <c r="DL62" s="487"/>
      <c r="DM62" s="481"/>
      <c r="DN62" s="491"/>
      <c r="DO62" s="492"/>
    </row>
    <row r="63" spans="1:119">
      <c r="BW63" s="106"/>
      <c r="BX63" s="479"/>
      <c r="BY63" s="730" t="s">
        <v>231</v>
      </c>
      <c r="BZ63" s="731"/>
      <c r="CA63" s="731"/>
      <c r="CB63" s="731"/>
      <c r="CC63" s="731"/>
      <c r="CD63" s="732"/>
      <c r="CE63" s="492"/>
      <c r="CI63" s="106"/>
      <c r="CJ63" s="479"/>
      <c r="CK63" s="730" t="s">
        <v>207</v>
      </c>
      <c r="CL63" s="731"/>
      <c r="CM63" s="731"/>
      <c r="CN63" s="731"/>
      <c r="CO63" s="731"/>
      <c r="CP63" s="732"/>
      <c r="CQ63" s="492"/>
      <c r="CV63" s="479"/>
      <c r="CW63" s="693" t="s">
        <v>207</v>
      </c>
      <c r="CX63" s="476"/>
      <c r="CY63" s="476"/>
      <c r="CZ63" s="476"/>
      <c r="DA63" s="476"/>
      <c r="DB63" s="665"/>
      <c r="DC63" s="492"/>
      <c r="DG63" s="106"/>
      <c r="DH63" s="479"/>
      <c r="DI63" s="693" t="s">
        <v>231</v>
      </c>
      <c r="DJ63" s="476"/>
      <c r="DK63" s="476"/>
      <c r="DL63" s="476"/>
      <c r="DM63" s="476"/>
      <c r="DN63" s="665"/>
      <c r="DO63" s="492"/>
    </row>
    <row r="64" spans="1:119">
      <c r="BW64" s="106"/>
      <c r="BX64" s="479"/>
      <c r="BY64" s="725">
        <v>0.44444444444444442</v>
      </c>
      <c r="BZ64" s="619"/>
      <c r="CA64" s="619"/>
      <c r="CB64" s="619"/>
      <c r="CC64" s="619"/>
      <c r="CD64" s="726"/>
      <c r="CE64" s="492"/>
      <c r="CI64" s="106"/>
      <c r="CJ64" s="479"/>
      <c r="CK64" s="725">
        <v>0.44444444444444442</v>
      </c>
      <c r="CL64" s="619"/>
      <c r="CM64" s="619"/>
      <c r="CN64" s="619"/>
      <c r="CO64" s="619"/>
      <c r="CP64" s="726"/>
      <c r="CQ64" s="492"/>
      <c r="CV64" s="479"/>
      <c r="CW64" s="727">
        <v>0.375</v>
      </c>
      <c r="CX64" s="728"/>
      <c r="CY64" s="728"/>
      <c r="CZ64" s="728"/>
      <c r="DA64" s="728"/>
      <c r="DB64" s="729"/>
      <c r="DC64" s="492"/>
      <c r="DG64" s="106"/>
      <c r="DH64" s="479"/>
      <c r="DI64" s="727">
        <v>0.375</v>
      </c>
      <c r="DJ64" s="728"/>
      <c r="DK64" s="728"/>
      <c r="DL64" s="728"/>
      <c r="DM64" s="728"/>
      <c r="DN64" s="729"/>
      <c r="DO64" s="492"/>
    </row>
    <row r="65" spans="1:122">
      <c r="BW65" s="106"/>
      <c r="BX65" s="479"/>
      <c r="BY65" s="490"/>
      <c r="BZ65" s="478"/>
      <c r="CA65" s="487" t="str">
        <f>IF(BY65="","","PK")</f>
        <v/>
      </c>
      <c r="CB65" s="487"/>
      <c r="CC65" s="481"/>
      <c r="CD65" s="491"/>
      <c r="CE65" s="492"/>
      <c r="CI65" s="106"/>
      <c r="CJ65" s="479"/>
      <c r="CK65" s="490"/>
      <c r="CL65" s="478"/>
      <c r="CM65" s="487" t="str">
        <f>IF(CK65="","","PK")</f>
        <v/>
      </c>
      <c r="CN65" s="487"/>
      <c r="CO65" s="481"/>
      <c r="CP65" s="491"/>
      <c r="CQ65" s="492"/>
      <c r="CV65" s="479"/>
      <c r="CW65" s="490"/>
      <c r="CX65" s="478"/>
      <c r="CY65" s="487" t="str">
        <f>IF(CW65="","","PK")</f>
        <v/>
      </c>
      <c r="CZ65" s="487"/>
      <c r="DA65" s="481"/>
      <c r="DB65" s="491"/>
      <c r="DC65" s="492"/>
      <c r="DG65" s="106"/>
      <c r="DH65" s="479"/>
      <c r="DI65" s="490"/>
      <c r="DJ65" s="478"/>
      <c r="DK65" s="487" t="str">
        <f>IF(DI65="","","PK")</f>
        <v/>
      </c>
      <c r="DL65" s="487"/>
      <c r="DM65" s="481"/>
      <c r="DN65" s="491"/>
      <c r="DO65" s="492"/>
    </row>
    <row r="66" spans="1:122">
      <c r="BW66" s="106"/>
      <c r="BX66" s="479"/>
      <c r="CA66" s="487"/>
      <c r="CB66" s="487"/>
      <c r="CE66" s="492"/>
      <c r="CI66" s="106"/>
      <c r="CJ66" s="479"/>
      <c r="CM66" s="487"/>
      <c r="CN66" s="487"/>
      <c r="CQ66" s="492"/>
      <c r="CV66" s="479"/>
      <c r="CY66" s="487"/>
      <c r="CZ66" s="487"/>
      <c r="DC66" s="492"/>
      <c r="DG66" s="106"/>
      <c r="DH66" s="479"/>
      <c r="DK66" s="487"/>
      <c r="DL66" s="487"/>
      <c r="DO66" s="492"/>
    </row>
    <row r="67" spans="1:122" s="110" customFormat="1" ht="183.75" customHeight="1">
      <c r="A67" s="75"/>
      <c r="D67" s="75"/>
      <c r="E67" s="75"/>
      <c r="F67" s="78"/>
      <c r="G67" s="79"/>
      <c r="H67" s="80"/>
      <c r="I67" s="75"/>
      <c r="J67" s="75"/>
      <c r="K67" s="75"/>
      <c r="L67" s="75"/>
      <c r="M67" s="78"/>
      <c r="N67" s="79"/>
      <c r="O67" s="80"/>
      <c r="P67" s="75"/>
      <c r="Q67" s="75"/>
      <c r="R67" s="75"/>
      <c r="S67" s="75"/>
      <c r="T67" s="78"/>
      <c r="U67" s="79"/>
      <c r="V67" s="80"/>
      <c r="W67" s="75"/>
      <c r="X67" s="75"/>
      <c r="AB67" s="108"/>
      <c r="AN67" s="75"/>
      <c r="AO67" s="75"/>
      <c r="AP67" s="78"/>
      <c r="AQ67" s="79"/>
      <c r="AR67" s="80"/>
      <c r="AS67" s="75"/>
      <c r="AT67" s="75"/>
      <c r="AU67" s="75"/>
      <c r="AV67" s="75"/>
      <c r="AW67" s="78"/>
      <c r="AX67" s="79"/>
      <c r="AY67" s="80"/>
      <c r="AZ67" s="75"/>
      <c r="BA67" s="75"/>
      <c r="BB67" s="75"/>
      <c r="BC67" s="75"/>
      <c r="BD67" s="78"/>
      <c r="BE67" s="79"/>
      <c r="BF67" s="80"/>
      <c r="BG67" s="75"/>
      <c r="BH67" s="75"/>
      <c r="BI67" s="75"/>
      <c r="BJ67" s="75"/>
      <c r="BK67" s="78"/>
      <c r="BL67" s="79"/>
      <c r="BM67" s="79"/>
      <c r="BN67" s="80"/>
      <c r="BO67" s="75"/>
      <c r="BP67" s="75"/>
      <c r="BX67" s="495" t="str">
        <f>IF(ISERROR(MATCH(1,$AI$10:$AI$25,0)),"A1位(　　　　　)",INDEX($C$10:$C$25,MATCH(1,$AI$10:$AI$25,0),1))</f>
        <v>A1位(　　　　　)</v>
      </c>
      <c r="BY67" s="495"/>
      <c r="BZ67" s="119"/>
      <c r="CA67" s="119"/>
      <c r="CB67" s="119"/>
      <c r="CC67" s="119"/>
      <c r="CD67" s="495" t="str">
        <f>IF(ISERROR(MATCH(1,$BT$29:$BT$44,0)),"D1位(　　　　　)",INDEX($AM$29:$AM$44,MATCH(1,$BT$29:$BT$44,0),1))</f>
        <v>D1位(　　　　　)</v>
      </c>
      <c r="CE67" s="495"/>
      <c r="CF67" s="119"/>
      <c r="CG67" s="119"/>
      <c r="CH67" s="119"/>
      <c r="CI67" s="119"/>
      <c r="CJ67" s="495" t="str">
        <f>IF(ISERROR(MATCH(1,$BS$10:$BS$21,0)),"C1位(　　　　　)",INDEX($AM$10:$AM$25,MATCH(1,$BS$10:$BS$25,0),1))</f>
        <v>C1位(　　　　　)</v>
      </c>
      <c r="CK67" s="495"/>
      <c r="CL67" s="119"/>
      <c r="CM67" s="119"/>
      <c r="CN67" s="119"/>
      <c r="CO67" s="119"/>
      <c r="CP67" s="495" t="str">
        <f>IF(ISERROR(MATCH(1,$AI$29:$AI$44,0)),"B1位(　　　　　)",INDEX($C$29:$C$44,MATCH(1,$AI$29:$AI$44,0),1))</f>
        <v>B1位(　　　　　)</v>
      </c>
      <c r="CQ67" s="495"/>
      <c r="CR67" s="119"/>
      <c r="CS67" s="119"/>
      <c r="CT67" s="119"/>
      <c r="CU67" s="119"/>
      <c r="CV67" s="495" t="str">
        <f>IF(ISERROR(MATCH(2,$AI$10:$AI$25,0)),"A2位(　　　　　)",INDEX($C$10:$C$25,MATCH(2,$AI$10:$AI$25,0),1))</f>
        <v>A2位(　　　　　)</v>
      </c>
      <c r="CW67" s="495"/>
      <c r="CX67" s="119"/>
      <c r="CY67" s="119"/>
      <c r="CZ67" s="119"/>
      <c r="DA67" s="119"/>
      <c r="DB67" s="495" t="str">
        <f>IF(ISERROR(MATCH(2,$BT$29:$BT$44,0)),"D2位(　　　　　)",INDEX($AM$29:$AM$44,MATCH(2,$BT$29:$BT$44,0),1))</f>
        <v>D2位(　　　　　)</v>
      </c>
      <c r="DC67" s="495"/>
      <c r="DD67" s="119"/>
      <c r="DE67" s="119"/>
      <c r="DF67" s="119"/>
      <c r="DG67" s="119"/>
      <c r="DH67" s="495" t="str">
        <f>IF(ISERROR(MATCH(2,$BS$10:$BS$21,0)),"C2位(　　　　　)",INDEX($AM$10:$AM$25,MATCH(2,$BS$10:$BS$25,0),1))</f>
        <v>C2位(　　　　　)</v>
      </c>
      <c r="DI67" s="495"/>
      <c r="DJ67" s="119"/>
      <c r="DK67" s="119"/>
      <c r="DL67" s="119"/>
      <c r="DM67" s="119"/>
      <c r="DN67" s="495" t="str">
        <f>IF(ISERROR(MATCH(2,$AI$29:$AI$44,0)),"B2位(　　　　　)",INDEX($C$29:$C$44,MATCH(2,$AI$29:$AI$44,0),1))</f>
        <v>B2位(　　　　　)</v>
      </c>
      <c r="DO67" s="495"/>
      <c r="DP67" s="108"/>
      <c r="DQ67" s="108"/>
      <c r="DR67" s="108"/>
    </row>
  </sheetData>
  <mergeCells count="334">
    <mergeCell ref="DH67:DI67"/>
    <mergeCell ref="DN67:DO67"/>
    <mergeCell ref="BX67:BY67"/>
    <mergeCell ref="CD67:CE67"/>
    <mergeCell ref="CJ67:CK67"/>
    <mergeCell ref="CP67:CQ67"/>
    <mergeCell ref="CV67:CW67"/>
    <mergeCell ref="DB67:DC67"/>
    <mergeCell ref="DA65:DB65"/>
    <mergeCell ref="DI65:DJ65"/>
    <mergeCell ref="DK65:DL65"/>
    <mergeCell ref="DM65:DN65"/>
    <mergeCell ref="CA66:CB66"/>
    <mergeCell ref="CM66:CN66"/>
    <mergeCell ref="CY66:CZ66"/>
    <mergeCell ref="DK66:DL66"/>
    <mergeCell ref="BX61:BX66"/>
    <mergeCell ref="CO61:CP61"/>
    <mergeCell ref="CQ61:CQ66"/>
    <mergeCell ref="DM62:DN62"/>
    <mergeCell ref="BY63:CD63"/>
    <mergeCell ref="CK63:CP63"/>
    <mergeCell ref="CW63:DB63"/>
    <mergeCell ref="DI63:DN63"/>
    <mergeCell ref="BY64:CD64"/>
    <mergeCell ref="CK64:CP64"/>
    <mergeCell ref="CW64:DB64"/>
    <mergeCell ref="DI64:DN64"/>
    <mergeCell ref="CV61:CV66"/>
    <mergeCell ref="CW61:CX61"/>
    <mergeCell ref="CK65:CL65"/>
    <mergeCell ref="CM65:CN65"/>
    <mergeCell ref="CO65:CP65"/>
    <mergeCell ref="CW65:CX65"/>
    <mergeCell ref="BY61:BZ61"/>
    <mergeCell ref="CA61:CB61"/>
    <mergeCell ref="CC61:CD61"/>
    <mergeCell ref="CE61:CE66"/>
    <mergeCell ref="CJ61:CJ66"/>
    <mergeCell ref="BY65:BZ65"/>
    <mergeCell ref="CA65:CB65"/>
    <mergeCell ref="CC65:CD65"/>
    <mergeCell ref="DI60:DK60"/>
    <mergeCell ref="DM60:DN60"/>
    <mergeCell ref="DM61:DN61"/>
    <mergeCell ref="DO61:DO66"/>
    <mergeCell ref="BY62:BZ62"/>
    <mergeCell ref="CA62:CB62"/>
    <mergeCell ref="CC62:CD62"/>
    <mergeCell ref="CK62:CL62"/>
    <mergeCell ref="CM62:CN62"/>
    <mergeCell ref="CO62:CP62"/>
    <mergeCell ref="CW62:CX62"/>
    <mergeCell ref="CY62:CZ62"/>
    <mergeCell ref="CY61:CZ61"/>
    <mergeCell ref="DA61:DB61"/>
    <mergeCell ref="DC61:DC66"/>
    <mergeCell ref="DH61:DH66"/>
    <mergeCell ref="DI61:DJ61"/>
    <mergeCell ref="DK61:DL61"/>
    <mergeCell ref="DA62:DB62"/>
    <mergeCell ref="DI62:DJ62"/>
    <mergeCell ref="DK62:DL62"/>
    <mergeCell ref="CY65:CZ65"/>
    <mergeCell ref="CK61:CL61"/>
    <mergeCell ref="CM61:CN61"/>
    <mergeCell ref="DI58:DJ58"/>
    <mergeCell ref="DM58:DN58"/>
    <mergeCell ref="BY59:BZ59"/>
    <mergeCell ref="CC59:CD59"/>
    <mergeCell ref="CK59:CL59"/>
    <mergeCell ref="CO59:CP59"/>
    <mergeCell ref="CW59:CX59"/>
    <mergeCell ref="DA59:DB59"/>
    <mergeCell ref="BY58:BZ58"/>
    <mergeCell ref="CC58:CD58"/>
    <mergeCell ref="CG58:CH58"/>
    <mergeCell ref="CK58:CL58"/>
    <mergeCell ref="CO58:CP58"/>
    <mergeCell ref="CW58:CX58"/>
    <mergeCell ref="DL53:DL60"/>
    <mergeCell ref="DM53:DN56"/>
    <mergeCell ref="CE54:CF54"/>
    <mergeCell ref="CG54:CH54"/>
    <mergeCell ref="CI54:CJ54"/>
    <mergeCell ref="DC54:DD54"/>
    <mergeCell ref="DE54:DF54"/>
    <mergeCell ref="DG54:DH54"/>
    <mergeCell ref="DI59:DJ59"/>
    <mergeCell ref="DM59:DN59"/>
    <mergeCell ref="DC55:DH55"/>
    <mergeCell ref="CO53:CP56"/>
    <mergeCell ref="CW53:CX56"/>
    <mergeCell ref="CY53:CY60"/>
    <mergeCell ref="DC53:DD53"/>
    <mergeCell ref="DE53:DF53"/>
    <mergeCell ref="DG53:DH53"/>
    <mergeCell ref="DC56:DH56"/>
    <mergeCell ref="DC57:DD57"/>
    <mergeCell ref="DE57:DF57"/>
    <mergeCell ref="DG57:DH57"/>
    <mergeCell ref="DA58:DB58"/>
    <mergeCell ref="DE58:DF58"/>
    <mergeCell ref="CO60:CP60"/>
    <mergeCell ref="CW60:CX60"/>
    <mergeCell ref="CZ60:DB60"/>
    <mergeCell ref="BY53:BZ56"/>
    <mergeCell ref="CA53:CA60"/>
    <mergeCell ref="CE53:CF53"/>
    <mergeCell ref="CG53:CH53"/>
    <mergeCell ref="CI53:CJ53"/>
    <mergeCell ref="CN53:CN60"/>
    <mergeCell ref="CE56:CJ56"/>
    <mergeCell ref="CE57:CF57"/>
    <mergeCell ref="CG57:CH57"/>
    <mergeCell ref="CI57:CJ57"/>
    <mergeCell ref="CE55:CJ55"/>
    <mergeCell ref="BY60:BZ60"/>
    <mergeCell ref="CB60:CD60"/>
    <mergeCell ref="CK60:CM60"/>
    <mergeCell ref="DG50:DH50"/>
    <mergeCell ref="CE51:CF51"/>
    <mergeCell ref="CI51:CJ51"/>
    <mergeCell ref="DC51:DD51"/>
    <mergeCell ref="DG51:DH51"/>
    <mergeCell ref="CB52:CF52"/>
    <mergeCell ref="CH52:CM52"/>
    <mergeCell ref="CZ52:DD52"/>
    <mergeCell ref="DF52:DK52"/>
    <mergeCell ref="Y41:AA41"/>
    <mergeCell ref="AC41:AE41"/>
    <mergeCell ref="AF41:AF44"/>
    <mergeCell ref="AG41:AG44"/>
    <mergeCell ref="CA47:CC47"/>
    <mergeCell ref="CY47:DA47"/>
    <mergeCell ref="CG49:CG52"/>
    <mergeCell ref="DE49:DE52"/>
    <mergeCell ref="CE50:CF50"/>
    <mergeCell ref="CI50:CJ50"/>
    <mergeCell ref="DC50:DD50"/>
    <mergeCell ref="BI41:BP44"/>
    <mergeCell ref="BQ41:BQ44"/>
    <mergeCell ref="BR41:BR44"/>
    <mergeCell ref="BS41:BS44"/>
    <mergeCell ref="BT41:BT44"/>
    <mergeCell ref="BX41:CX43"/>
    <mergeCell ref="BI37:BP40"/>
    <mergeCell ref="BQ37:BQ40"/>
    <mergeCell ref="BR37:BR40"/>
    <mergeCell ref="BS37:BS40"/>
    <mergeCell ref="BT37:BT40"/>
    <mergeCell ref="C41:C44"/>
    <mergeCell ref="D41:F41"/>
    <mergeCell ref="H41:J41"/>
    <mergeCell ref="K41:M41"/>
    <mergeCell ref="O41:Q41"/>
    <mergeCell ref="AH37:AH40"/>
    <mergeCell ref="AI37:AI40"/>
    <mergeCell ref="AM37:AM40"/>
    <mergeCell ref="AN37:AT40"/>
    <mergeCell ref="AU37:BA40"/>
    <mergeCell ref="BB37:BH40"/>
    <mergeCell ref="AH41:AH44"/>
    <mergeCell ref="AI41:AI44"/>
    <mergeCell ref="AM41:AM44"/>
    <mergeCell ref="AN41:AT44"/>
    <mergeCell ref="AU41:BA44"/>
    <mergeCell ref="BB41:BH44"/>
    <mergeCell ref="R41:T41"/>
    <mergeCell ref="V41:X41"/>
    <mergeCell ref="C37:C40"/>
    <mergeCell ref="D37:J40"/>
    <mergeCell ref="K37:Q40"/>
    <mergeCell ref="R37:X40"/>
    <mergeCell ref="Y37:AA37"/>
    <mergeCell ref="AC37:AE37"/>
    <mergeCell ref="AF37:AF40"/>
    <mergeCell ref="AG37:AG40"/>
    <mergeCell ref="AN33:AT36"/>
    <mergeCell ref="AC33:AE33"/>
    <mergeCell ref="AF33:AF36"/>
    <mergeCell ref="AG33:AG36"/>
    <mergeCell ref="AH33:AH36"/>
    <mergeCell ref="AI33:AI36"/>
    <mergeCell ref="AM33:AM36"/>
    <mergeCell ref="BQ29:BQ32"/>
    <mergeCell ref="BR29:BR32"/>
    <mergeCell ref="BS29:BS32"/>
    <mergeCell ref="BT29:BT32"/>
    <mergeCell ref="C33:C36"/>
    <mergeCell ref="D33:J36"/>
    <mergeCell ref="K33:Q36"/>
    <mergeCell ref="R33:X36"/>
    <mergeCell ref="Y33:AA33"/>
    <mergeCell ref="AH29:AH32"/>
    <mergeCell ref="AI29:AI32"/>
    <mergeCell ref="AM29:AM32"/>
    <mergeCell ref="AN29:AT32"/>
    <mergeCell ref="AU29:BA32"/>
    <mergeCell ref="BB29:BH32"/>
    <mergeCell ref="BS33:BS36"/>
    <mergeCell ref="BT33:BT36"/>
    <mergeCell ref="AU33:BA36"/>
    <mergeCell ref="BB33:BH36"/>
    <mergeCell ref="BI33:BP36"/>
    <mergeCell ref="BQ33:BQ36"/>
    <mergeCell ref="BR33:BR36"/>
    <mergeCell ref="BB28:BH28"/>
    <mergeCell ref="BI28:BP28"/>
    <mergeCell ref="C29:C32"/>
    <mergeCell ref="D29:J32"/>
    <mergeCell ref="K29:Q32"/>
    <mergeCell ref="R29:X32"/>
    <mergeCell ref="Y29:AA29"/>
    <mergeCell ref="AC29:AE29"/>
    <mergeCell ref="AF29:AF32"/>
    <mergeCell ref="AG29:AG32"/>
    <mergeCell ref="D28:J28"/>
    <mergeCell ref="K28:Q28"/>
    <mergeCell ref="R28:X28"/>
    <mergeCell ref="Y28:AE28"/>
    <mergeCell ref="AN28:AT28"/>
    <mergeCell ref="AU28:BA28"/>
    <mergeCell ref="BI29:BP32"/>
    <mergeCell ref="BQ22:BQ25"/>
    <mergeCell ref="BR22:BR25"/>
    <mergeCell ref="BS22:BS25"/>
    <mergeCell ref="BT22:BT25"/>
    <mergeCell ref="C27:J27"/>
    <mergeCell ref="AM27:AT27"/>
    <mergeCell ref="AR22:AT22"/>
    <mergeCell ref="AU22:AW22"/>
    <mergeCell ref="AY22:BA22"/>
    <mergeCell ref="BB22:BD22"/>
    <mergeCell ref="BF22:BH22"/>
    <mergeCell ref="BI22:BP25"/>
    <mergeCell ref="AF22:AF25"/>
    <mergeCell ref="AG22:AG25"/>
    <mergeCell ref="AH22:AH25"/>
    <mergeCell ref="AI22:AI25"/>
    <mergeCell ref="AM22:AM25"/>
    <mergeCell ref="AN22:AP22"/>
    <mergeCell ref="C22:C25"/>
    <mergeCell ref="D22:F22"/>
    <mergeCell ref="H22:J22"/>
    <mergeCell ref="K22:M22"/>
    <mergeCell ref="O22:Q22"/>
    <mergeCell ref="R22:T22"/>
    <mergeCell ref="V22:X22"/>
    <mergeCell ref="Y22:AA22"/>
    <mergeCell ref="AC22:AE22"/>
    <mergeCell ref="BR14:BR17"/>
    <mergeCell ref="BS14:BS17"/>
    <mergeCell ref="C18:C21"/>
    <mergeCell ref="D18:J21"/>
    <mergeCell ref="K18:Q21"/>
    <mergeCell ref="R18:X21"/>
    <mergeCell ref="Y18:AA18"/>
    <mergeCell ref="AC18:AE18"/>
    <mergeCell ref="AI14:AI17"/>
    <mergeCell ref="AM14:AM17"/>
    <mergeCell ref="AN14:AT17"/>
    <mergeCell ref="AU14:BA17"/>
    <mergeCell ref="BB14:BH17"/>
    <mergeCell ref="BI14:BL17"/>
    <mergeCell ref="BS18:BS21"/>
    <mergeCell ref="AU18:BA21"/>
    <mergeCell ref="BB18:BH21"/>
    <mergeCell ref="BI18:BL21"/>
    <mergeCell ref="BR18:BR21"/>
    <mergeCell ref="AF18:AF21"/>
    <mergeCell ref="AG18:AG21"/>
    <mergeCell ref="BS10:BS13"/>
    <mergeCell ref="C14:C17"/>
    <mergeCell ref="D14:J17"/>
    <mergeCell ref="K14:Q17"/>
    <mergeCell ref="R14:X17"/>
    <mergeCell ref="Y14:AA14"/>
    <mergeCell ref="AC14:AE14"/>
    <mergeCell ref="AF14:AF17"/>
    <mergeCell ref="AG14:AG17"/>
    <mergeCell ref="AH14:AH17"/>
    <mergeCell ref="AU10:BA13"/>
    <mergeCell ref="BB10:BH13"/>
    <mergeCell ref="BI10:BL13"/>
    <mergeCell ref="BM10:BP13"/>
    <mergeCell ref="BQ10:BQ13"/>
    <mergeCell ref="BR10:BR13"/>
    <mergeCell ref="AF10:AF13"/>
    <mergeCell ref="AG10:AG13"/>
    <mergeCell ref="AM10:AM13"/>
    <mergeCell ref="AN10:AT13"/>
    <mergeCell ref="BM14:BP17"/>
    <mergeCell ref="BQ14:BQ17"/>
    <mergeCell ref="AU9:BA9"/>
    <mergeCell ref="BB9:BH9"/>
    <mergeCell ref="BI9:BL9"/>
    <mergeCell ref="BM9:BP9"/>
    <mergeCell ref="BM18:BP21"/>
    <mergeCell ref="BQ18:BQ21"/>
    <mergeCell ref="AN18:AT21"/>
    <mergeCell ref="C10:C13"/>
    <mergeCell ref="D10:J13"/>
    <mergeCell ref="K10:Q13"/>
    <mergeCell ref="R10:X13"/>
    <mergeCell ref="Y10:AA10"/>
    <mergeCell ref="AC10:AE10"/>
    <mergeCell ref="AH18:AH21"/>
    <mergeCell ref="AI18:AI21"/>
    <mergeCell ref="AM18:AM21"/>
    <mergeCell ref="I6:AG6"/>
    <mergeCell ref="AH6:AI6"/>
    <mergeCell ref="C8:J8"/>
    <mergeCell ref="AH10:AH13"/>
    <mergeCell ref="AI10:AI13"/>
    <mergeCell ref="C1:BT1"/>
    <mergeCell ref="F3:H3"/>
    <mergeCell ref="I3:AG3"/>
    <mergeCell ref="AH3:AI3"/>
    <mergeCell ref="AK3:AM3"/>
    <mergeCell ref="AP3:BJ3"/>
    <mergeCell ref="BK3:BP3"/>
    <mergeCell ref="AM8:AT8"/>
    <mergeCell ref="D9:J9"/>
    <mergeCell ref="K9:Q9"/>
    <mergeCell ref="R9:X9"/>
    <mergeCell ref="Y9:AE9"/>
    <mergeCell ref="AN9:AT9"/>
    <mergeCell ref="F4:H4"/>
    <mergeCell ref="I4:AG4"/>
    <mergeCell ref="AH4:AI4"/>
    <mergeCell ref="F5:H5"/>
    <mergeCell ref="I5:AG5"/>
    <mergeCell ref="AH5:AI5"/>
  </mergeCells>
  <phoneticPr fontId="2"/>
  <conditionalFormatting sqref="BX61:BX66">
    <cfRule type="expression" dxfId="95" priority="32" stopIfTrue="1">
      <formula>$BY$59&lt;=$CC$59</formula>
    </cfRule>
  </conditionalFormatting>
  <conditionalFormatting sqref="CJ61:CJ66">
    <cfRule type="expression" dxfId="94" priority="31" stopIfTrue="1">
      <formula>$CK$59&lt;=$CO$59</formula>
    </cfRule>
  </conditionalFormatting>
  <conditionalFormatting sqref="CV61:CV66">
    <cfRule type="expression" dxfId="93" priority="30" stopIfTrue="1">
      <formula>$CW$59&lt;=$DA$59</formula>
    </cfRule>
  </conditionalFormatting>
  <conditionalFormatting sqref="BY60:BZ60">
    <cfRule type="expression" dxfId="92" priority="29" stopIfTrue="1">
      <formula>$BY$59&lt;=$CC$59</formula>
    </cfRule>
  </conditionalFormatting>
  <conditionalFormatting sqref="CB60:CD60">
    <cfRule type="expression" dxfId="91" priority="28" stopIfTrue="1">
      <formula>$CC$59&lt;=$BY$59</formula>
    </cfRule>
  </conditionalFormatting>
  <conditionalFormatting sqref="CE61:CE66">
    <cfRule type="expression" dxfId="90" priority="27" stopIfTrue="1">
      <formula>$CC$59&lt;=$BY$59</formula>
    </cfRule>
  </conditionalFormatting>
  <conditionalFormatting sqref="CA53:CA60">
    <cfRule type="expression" dxfId="89" priority="25" stopIfTrue="1">
      <formula>$BY$59=$CC$59</formula>
    </cfRule>
    <cfRule type="expression" dxfId="88" priority="26" stopIfTrue="1">
      <formula>$BY$59&lt;$CC$59</formula>
    </cfRule>
  </conditionalFormatting>
  <conditionalFormatting sqref="CK60:CM60">
    <cfRule type="expression" dxfId="87" priority="24" stopIfTrue="1">
      <formula>$CK$59&lt;=$CO$59</formula>
    </cfRule>
  </conditionalFormatting>
  <conditionalFormatting sqref="CO60:CP60">
    <cfRule type="expression" dxfId="86" priority="23" stopIfTrue="1">
      <formula>$CO$59&lt;=$CK$59</formula>
    </cfRule>
  </conditionalFormatting>
  <conditionalFormatting sqref="CQ61:CQ66">
    <cfRule type="expression" dxfId="85" priority="22" stopIfTrue="1">
      <formula>$CO$59&lt;=$CK$59</formula>
    </cfRule>
  </conditionalFormatting>
  <conditionalFormatting sqref="CN53:CN60">
    <cfRule type="expression" dxfId="84" priority="20" stopIfTrue="1">
      <formula>$CO$59=$CK$59</formula>
    </cfRule>
    <cfRule type="expression" dxfId="83" priority="21" stopIfTrue="1">
      <formula>$CO$59&lt;$CK$59</formula>
    </cfRule>
  </conditionalFormatting>
  <conditionalFormatting sqref="CB52:CF52">
    <cfRule type="expression" dxfId="82" priority="19" stopIfTrue="1">
      <formula>$CE$51&lt;=$CI$51</formula>
    </cfRule>
  </conditionalFormatting>
  <conditionalFormatting sqref="CH52:CM52">
    <cfRule type="expression" dxfId="81" priority="18" stopIfTrue="1">
      <formula>$CI$51&lt;=$CE$51</formula>
    </cfRule>
  </conditionalFormatting>
  <conditionalFormatting sqref="CG49:CG52">
    <cfRule type="expression" dxfId="80" priority="16" stopIfTrue="1">
      <formula>$CE$51=$CI$51</formula>
    </cfRule>
    <cfRule type="expression" dxfId="79" priority="17" stopIfTrue="1">
      <formula>$CE$51&lt;$CI$51</formula>
    </cfRule>
  </conditionalFormatting>
  <conditionalFormatting sqref="DH61:DH66">
    <cfRule type="expression" dxfId="78" priority="15" stopIfTrue="1">
      <formula>$DI$59&lt;=$DM$59</formula>
    </cfRule>
  </conditionalFormatting>
  <conditionalFormatting sqref="CW60:CX60">
    <cfRule type="expression" dxfId="77" priority="14" stopIfTrue="1">
      <formula>$CW$59&lt;=$DA$59</formula>
    </cfRule>
  </conditionalFormatting>
  <conditionalFormatting sqref="CZ60:DB60">
    <cfRule type="expression" dxfId="76" priority="13" stopIfTrue="1">
      <formula>$DA$59&lt;=$CW$59</formula>
    </cfRule>
  </conditionalFormatting>
  <conditionalFormatting sqref="DC61:DC66">
    <cfRule type="expression" dxfId="75" priority="12" stopIfTrue="1">
      <formula>$DA$59&lt;=$CW$59</formula>
    </cfRule>
  </conditionalFormatting>
  <conditionalFormatting sqref="CY53:CY60">
    <cfRule type="expression" dxfId="74" priority="10" stopIfTrue="1">
      <formula>$CW$59=$DA$59</formula>
    </cfRule>
    <cfRule type="expression" dxfId="73" priority="11" stopIfTrue="1">
      <formula>$CW$59&lt;$DA$59</formula>
    </cfRule>
  </conditionalFormatting>
  <conditionalFormatting sqref="DI60:DK60">
    <cfRule type="expression" dxfId="72" priority="9" stopIfTrue="1">
      <formula>$DI$59&lt;=$DM$59</formula>
    </cfRule>
  </conditionalFormatting>
  <conditionalFormatting sqref="DM60:DN60">
    <cfRule type="expression" dxfId="71" priority="8" stopIfTrue="1">
      <formula>$DM$59&lt;=$DI$59</formula>
    </cfRule>
  </conditionalFormatting>
  <conditionalFormatting sqref="DO61:DO66">
    <cfRule type="expression" dxfId="70" priority="7" stopIfTrue="1">
      <formula>$DM$59&lt;=$DI$59</formula>
    </cfRule>
  </conditionalFormatting>
  <conditionalFormatting sqref="DL53:DL60">
    <cfRule type="expression" dxfId="69" priority="5" stopIfTrue="1">
      <formula>$DM$59=$DI$59</formula>
    </cfRule>
    <cfRule type="expression" dxfId="68" priority="6" stopIfTrue="1">
      <formula>$DM$59&lt;$DI$59</formula>
    </cfRule>
  </conditionalFormatting>
  <conditionalFormatting sqref="CZ52:DD52">
    <cfRule type="expression" dxfId="67" priority="4" stopIfTrue="1">
      <formula>$DC$51&lt;=$DG$51</formula>
    </cfRule>
  </conditionalFormatting>
  <conditionalFormatting sqref="DF52:DK52">
    <cfRule type="expression" dxfId="66" priority="3" stopIfTrue="1">
      <formula>$DG$51&lt;=$DC$51</formula>
    </cfRule>
  </conditionalFormatting>
  <conditionalFormatting sqref="DE49:DE52">
    <cfRule type="expression" dxfId="65" priority="1" stopIfTrue="1">
      <formula>$DC$51=$DG$51</formula>
    </cfRule>
    <cfRule type="expression" dxfId="64" priority="2" stopIfTrue="1">
      <formula>$DC$51&lt;$DG$51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7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DQ67"/>
  <sheetViews>
    <sheetView showGridLines="0" topLeftCell="C1" zoomScale="85" zoomScaleNormal="85" workbookViewId="0">
      <selection activeCell="DH64" sqref="DH61:DN66"/>
    </sheetView>
  </sheetViews>
  <sheetFormatPr defaultColWidth="9" defaultRowHeight="13.5"/>
  <cols>
    <col min="1" max="1" width="0" style="75" hidden="1" customWidth="1"/>
    <col min="2" max="2" width="3.375" style="76" hidden="1" customWidth="1"/>
    <col min="3" max="3" width="5" style="76" customWidth="1"/>
    <col min="4" max="5" width="0.625" style="75" customWidth="1"/>
    <col min="6" max="6" width="2.375" style="78" customWidth="1"/>
    <col min="7" max="7" width="2.375" style="79" customWidth="1"/>
    <col min="8" max="8" width="2.375" style="80" customWidth="1"/>
    <col min="9" max="12" width="0.625" style="75" customWidth="1"/>
    <col min="13" max="13" width="2.375" style="78" customWidth="1"/>
    <col min="14" max="14" width="2.375" style="79" customWidth="1"/>
    <col min="15" max="15" width="2.375" style="80" customWidth="1"/>
    <col min="16" max="19" width="0.625" style="75" customWidth="1"/>
    <col min="20" max="20" width="2.375" style="78" customWidth="1"/>
    <col min="21" max="21" width="2.375" style="79" customWidth="1"/>
    <col min="22" max="22" width="2.375" style="80" customWidth="1"/>
    <col min="23" max="24" width="0.625" style="75" customWidth="1"/>
    <col min="25" max="26" width="0.625" style="76" hidden="1" customWidth="1"/>
    <col min="27" max="27" width="2.375" style="76" hidden="1" customWidth="1"/>
    <col min="28" max="28" width="2.375" style="108" hidden="1" customWidth="1"/>
    <col min="29" max="29" width="2.375" style="76" hidden="1" customWidth="1"/>
    <col min="30" max="31" width="0.625" style="76" hidden="1" customWidth="1"/>
    <col min="32" max="35" width="5" style="76" customWidth="1"/>
    <col min="36" max="36" width="6.375" style="76" hidden="1" customWidth="1"/>
    <col min="37" max="37" width="2.375" style="76" customWidth="1"/>
    <col min="38" max="38" width="4.375" style="76" hidden="1" customWidth="1"/>
    <col min="39" max="39" width="5" style="76" customWidth="1"/>
    <col min="40" max="41" width="0.625" style="75" customWidth="1"/>
    <col min="42" max="42" width="2.375" style="78" customWidth="1"/>
    <col min="43" max="43" width="2.375" style="79" customWidth="1"/>
    <col min="44" max="44" width="2.375" style="80" customWidth="1"/>
    <col min="45" max="48" width="0.625" style="75" customWidth="1"/>
    <col min="49" max="49" width="2.375" style="78" customWidth="1"/>
    <col min="50" max="50" width="2.375" style="79" customWidth="1"/>
    <col min="51" max="51" width="2.375" style="80" customWidth="1"/>
    <col min="52" max="55" width="0.625" style="75" customWidth="1"/>
    <col min="56" max="56" width="2.375" style="78" customWidth="1"/>
    <col min="57" max="57" width="2.375" style="79" customWidth="1"/>
    <col min="58" max="58" width="2.375" style="80" customWidth="1"/>
    <col min="59" max="62" width="0.625" style="75" customWidth="1"/>
    <col min="63" max="63" width="2.375" style="78" customWidth="1"/>
    <col min="64" max="64" width="2.375" style="79" customWidth="1"/>
    <col min="65" max="65" width="2.375" style="80" customWidth="1"/>
    <col min="66" max="67" width="0.625" style="75" customWidth="1"/>
    <col min="68" max="71" width="5" style="76" customWidth="1"/>
    <col min="72" max="72" width="0" style="76" hidden="1" customWidth="1"/>
    <col min="73" max="73" width="9" style="76"/>
    <col min="74" max="121" width="2.375" style="76" customWidth="1"/>
    <col min="122" max="16384" width="9" style="76"/>
  </cols>
  <sheetData>
    <row r="1" spans="1:72" ht="24">
      <c r="C1" s="77" t="str">
        <f ca="1">"令和"&amp;IF(YEAR(NOW())=2019,"元",YEAR(NOW())-2018)&amp;"年度 第"&amp;YEAR(NOW())-1999&amp;"回 加賀地区中学校サッカー大会 《 南加賀ブロック 》"</f>
        <v>令和3年度 第22回 加賀地区中学校サッカー大会 《 南加賀ブロック 》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</row>
    <row r="2" spans="1:72">
      <c r="A2" s="75" t="str">
        <f>IF(CD51=CH51,"",IF(CD51&gt;CH51,BX53,CN53))</f>
        <v/>
      </c>
    </row>
    <row r="3" spans="1:72" ht="25.5" customHeight="1">
      <c r="A3" s="75" t="str">
        <f>IF(CD51=CH51,"",IF(CD51&lt;CH51,BX53,CN53))</f>
        <v/>
      </c>
      <c r="F3" s="439" t="s">
        <v>140</v>
      </c>
      <c r="G3" s="439"/>
      <c r="H3" s="439"/>
      <c r="I3" s="654" t="str">
        <f>IF(A2="","",IF(VLOOKUP(A2,予選学校名!$I$3:$L$32,3,FALSE)="",IF(VLOOKUP(A2,予選学校名!$I$3:$L$32,4,FALSE)="","",VLOOKUP(A2,予選学校名!$I$3:$L$32,4,FALSE)),VLOOKUP(A2,予選学校名!$I$3:$L$32,3,FALSE)&amp;"立")&amp;A2&amp;"中学校")</f>
        <v/>
      </c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6" t="str">
        <f>IF(A2="","","("&amp;VLOOKUP(A2,予選学校名!$I$3:$L$32,2,FALSE)&amp;")")</f>
        <v/>
      </c>
      <c r="AI3" s="656"/>
      <c r="AM3" s="110" t="s">
        <v>52</v>
      </c>
      <c r="AN3" s="110"/>
      <c r="AO3" s="110"/>
      <c r="AP3" s="654" t="str">
        <f>IF(A6="","",IF(VLOOKUP(A6,予選学校名!$I$3:$L$32,3,FALSE)="",IF(VLOOKUP(A6,予選学校名!$I$3:$L$32,4,FALSE)="","",VLOOKUP(A6,予選学校名!$I$3:$L$32,4,FALSE)),VLOOKUP(A6,予選学校名!$I$3:$L$32,3,FALSE)&amp;"立")&amp;A6&amp;"中学校")</f>
        <v/>
      </c>
      <c r="AQ3" s="654"/>
      <c r="AR3" s="654"/>
      <c r="AS3" s="654"/>
      <c r="AT3" s="654"/>
      <c r="AU3" s="654"/>
      <c r="AV3" s="654"/>
      <c r="AW3" s="654"/>
      <c r="AX3" s="654"/>
      <c r="AY3" s="654"/>
      <c r="AZ3" s="654"/>
      <c r="BA3" s="654"/>
      <c r="BB3" s="654"/>
      <c r="BC3" s="654"/>
      <c r="BD3" s="654"/>
      <c r="BE3" s="654"/>
      <c r="BF3" s="654"/>
      <c r="BG3" s="654"/>
      <c r="BH3" s="654"/>
      <c r="BI3" s="654"/>
      <c r="BJ3" s="654"/>
      <c r="BK3" s="657" t="str">
        <f>IF(A6="","",IF(VLOOKUP(A6,予選学校名!$I$3:$L$32,3,FALSE)="",IF(VLOOKUP(A6,予選学校名!$I$3:$L$32,4,FALSE)="","",VLOOKUP(A6,予選学校名!$I$3:$L$32,4,FALSE)),"("&amp;VLOOKUP(A6,予選学校名!$I$3:$L$32,2,FALSE)&amp;")"))</f>
        <v/>
      </c>
      <c r="BL3" s="657"/>
      <c r="BM3" s="657"/>
      <c r="BN3" s="657"/>
      <c r="BO3" s="657"/>
    </row>
    <row r="4" spans="1:72" ht="25.5" customHeight="1">
      <c r="A4" s="75" t="str">
        <f>IF(CD51=CH51,"",IF(BX53=A2,A55,A56))</f>
        <v/>
      </c>
      <c r="F4" s="439" t="s">
        <v>142</v>
      </c>
      <c r="G4" s="439"/>
      <c r="H4" s="439"/>
      <c r="I4" s="650" t="str">
        <f>IF(A3="","",IF(VLOOKUP(A3,予選学校名!$I$3:$L$32,3,FALSE)="",IF(VLOOKUP(A3,予選学校名!$I$3:$L$32,4,FALSE)="","",VLOOKUP(A3,予選学校名!$I$3:$L$32,4,FALSE)),VLOOKUP(A3,予選学校名!$I$3:$L$32,3,FALSE)&amp;"立")&amp;A3&amp;"中学校")</f>
        <v/>
      </c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2" t="str">
        <f>IF(A3="","",IF(VLOOKUP(A3,予選学校名!$I$3:$L$32,3,FALSE)="",IF(VLOOKUP(A3,予選学校名!$I$3:$L$32,4,FALSE)="","",VLOOKUP(A3,予選学校名!$I$3:$L$32,4,FALSE)),"("&amp;VLOOKUP(A3,予選学校名!$I$3:$L$32,2,FALSE)&amp;")"))</f>
        <v/>
      </c>
      <c r="AI4" s="652"/>
    </row>
    <row r="5" spans="1:72" ht="25.5" customHeight="1">
      <c r="A5" s="75" t="str">
        <f>IF(CD51=CH51,"",IF(BX53=A2,A56,A55))</f>
        <v/>
      </c>
      <c r="F5" s="439" t="s">
        <v>143</v>
      </c>
      <c r="G5" s="439"/>
      <c r="H5" s="439"/>
      <c r="I5" s="650" t="str">
        <f>IF(A4="","",IF(VLOOKUP(A4,予選学校名!$I$3:$L$32,3,FALSE)="",IF(VLOOKUP(A4,予選学校名!$I$3:$L$32,4,FALSE)="","",VLOOKUP(A4,予選学校名!$I$3:$L$32,4,FALSE)),VLOOKUP(A4,予選学校名!$I$3:$L$32,3,FALSE)&amp;"立")&amp;A4&amp;"中学校")</f>
        <v/>
      </c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2" t="str">
        <f>IF(A4="","",IF(VLOOKUP(A4,予選学校名!$I$3:$L$32,3,FALSE)="",IF(VLOOKUP(A4,予選学校名!$I$3:$L$32,4,FALSE)="","",VLOOKUP(A4,予選学校名!$I$3:$L$32,4,FALSE)),"("&amp;VLOOKUP(A4,予選学校名!$I$3:$L$32,2,FALSE)&amp;")"))</f>
        <v/>
      </c>
      <c r="AI5" s="652"/>
    </row>
    <row r="6" spans="1:72" ht="25.5" customHeight="1">
      <c r="A6" s="75" t="str">
        <f>IF(DB51=DF51,"",IF(DB51&gt;DF51,CV53,DL53))</f>
        <v/>
      </c>
      <c r="I6" s="650" t="str">
        <f>IF(A5="","",IF(VLOOKUP(A5,予選学校名!$I$3:$L$32,3,FALSE)="",IF(VLOOKUP(A5,予選学校名!$I$3:$L$32,4,FALSE)="","",VLOOKUP(A5,予選学校名!$I$3:$L$32,4,FALSE)),VLOOKUP(A5,予選学校名!$I$3:$L$32,3,FALSE)&amp;"立")&amp;A5&amp;"中学校")</f>
        <v/>
      </c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651"/>
      <c r="AH6" s="652" t="str">
        <f>IF(A5="","",IF(VLOOKUP(A5,予選学校名!$I$3:$L$32,3,FALSE)="",IF(VLOOKUP(A5,予選学校名!$I$3:$L$32,4,FALSE)="","",VLOOKUP(A5,予選学校名!$I$3:$L$32,4,FALSE)),"("&amp;VLOOKUP(A5,予選学校名!$I$3:$L$32,2,FALSE)&amp;")"))</f>
        <v/>
      </c>
      <c r="AI6" s="652"/>
    </row>
    <row r="8" spans="1:72" s="85" customFormat="1" ht="17.25">
      <c r="A8" s="84"/>
      <c r="C8" s="85" t="s">
        <v>144</v>
      </c>
      <c r="D8" s="84"/>
      <c r="E8" s="84"/>
      <c r="F8" s="86"/>
      <c r="G8" s="87"/>
      <c r="H8" s="88"/>
      <c r="I8" s="84"/>
      <c r="J8" s="84"/>
      <c r="K8" s="84"/>
      <c r="L8" s="84"/>
      <c r="M8" s="86"/>
      <c r="N8" s="87"/>
      <c r="O8" s="88"/>
      <c r="P8" s="84"/>
      <c r="Q8" s="84"/>
      <c r="R8" s="84"/>
      <c r="S8" s="84"/>
      <c r="T8" s="86"/>
      <c r="U8" s="87"/>
      <c r="V8" s="88"/>
      <c r="W8" s="84"/>
      <c r="X8" s="84"/>
      <c r="AB8" s="118"/>
      <c r="AM8" s="85" t="s">
        <v>187</v>
      </c>
      <c r="AN8" s="84"/>
      <c r="AO8" s="84"/>
      <c r="AP8" s="86"/>
      <c r="AQ8" s="87"/>
      <c r="AR8" s="88"/>
      <c r="AS8" s="84"/>
      <c r="AT8" s="84"/>
      <c r="AU8" s="84"/>
      <c r="AV8" s="84"/>
      <c r="AW8" s="86"/>
      <c r="AX8" s="87"/>
      <c r="AY8" s="88"/>
      <c r="AZ8" s="84"/>
      <c r="BA8" s="84"/>
      <c r="BB8" s="84"/>
      <c r="BC8" s="84"/>
      <c r="BD8" s="86"/>
      <c r="BE8" s="87"/>
      <c r="BF8" s="88"/>
      <c r="BG8" s="84"/>
      <c r="BH8" s="84"/>
      <c r="BI8" s="84"/>
      <c r="BJ8" s="84"/>
      <c r="BK8" s="86"/>
      <c r="BL8" s="87"/>
      <c r="BM8" s="88"/>
      <c r="BN8" s="84"/>
      <c r="BO8" s="84"/>
    </row>
    <row r="9" spans="1:72" ht="27">
      <c r="C9" s="89"/>
      <c r="D9" s="658" t="str">
        <f>C10</f>
        <v/>
      </c>
      <c r="E9" s="658"/>
      <c r="F9" s="658"/>
      <c r="G9" s="658"/>
      <c r="H9" s="658"/>
      <c r="I9" s="658"/>
      <c r="J9" s="658"/>
      <c r="K9" s="658" t="str">
        <f>C14</f>
        <v/>
      </c>
      <c r="L9" s="658"/>
      <c r="M9" s="658"/>
      <c r="N9" s="658"/>
      <c r="O9" s="658"/>
      <c r="P9" s="658"/>
      <c r="Q9" s="658"/>
      <c r="R9" s="658" t="str">
        <f>C18</f>
        <v/>
      </c>
      <c r="S9" s="658"/>
      <c r="T9" s="658"/>
      <c r="U9" s="658"/>
      <c r="V9" s="658"/>
      <c r="W9" s="658"/>
      <c r="X9" s="658"/>
      <c r="Y9" s="461">
        <f>J18</f>
        <v>0</v>
      </c>
      <c r="Z9" s="461"/>
      <c r="AA9" s="461"/>
      <c r="AB9" s="461"/>
      <c r="AC9" s="461"/>
      <c r="AD9" s="461"/>
      <c r="AE9" s="461"/>
      <c r="AF9" s="90" t="s">
        <v>150</v>
      </c>
      <c r="AG9" s="91" t="s">
        <v>151</v>
      </c>
      <c r="AH9" s="90" t="s">
        <v>152</v>
      </c>
      <c r="AI9" s="90" t="s">
        <v>0</v>
      </c>
      <c r="AJ9" s="93"/>
      <c r="AK9" s="93"/>
      <c r="AM9" s="89"/>
      <c r="AN9" s="658" t="str">
        <f>AM10</f>
        <v/>
      </c>
      <c r="AO9" s="658"/>
      <c r="AP9" s="658"/>
      <c r="AQ9" s="658"/>
      <c r="AR9" s="658"/>
      <c r="AS9" s="658"/>
      <c r="AT9" s="658"/>
      <c r="AU9" s="658" t="str">
        <f>AM14</f>
        <v/>
      </c>
      <c r="AV9" s="658"/>
      <c r="AW9" s="658"/>
      <c r="AX9" s="658"/>
      <c r="AY9" s="658"/>
      <c r="AZ9" s="658"/>
      <c r="BA9" s="658"/>
      <c r="BB9" s="658" t="str">
        <f>AM18</f>
        <v/>
      </c>
      <c r="BC9" s="658"/>
      <c r="BD9" s="658"/>
      <c r="BE9" s="658"/>
      <c r="BF9" s="658"/>
      <c r="BG9" s="658"/>
      <c r="BH9" s="658"/>
      <c r="BI9" s="658" t="str">
        <f>AM22</f>
        <v/>
      </c>
      <c r="BJ9" s="658"/>
      <c r="BK9" s="658"/>
      <c r="BL9" s="658"/>
      <c r="BM9" s="658"/>
      <c r="BN9" s="658"/>
      <c r="BO9" s="658"/>
      <c r="BP9" s="90" t="s">
        <v>150</v>
      </c>
      <c r="BQ9" s="91" t="s">
        <v>151</v>
      </c>
      <c r="BR9" s="90" t="s">
        <v>152</v>
      </c>
      <c r="BS9" s="90" t="s">
        <v>0</v>
      </c>
    </row>
    <row r="10" spans="1:72">
      <c r="B10" s="76">
        <v>1</v>
      </c>
      <c r="C10" s="669" t="str">
        <f>IF(ISERROR(MATCH('南(14)'!B10,予選学校名!$H$3:$H$16,0)),"",INDEX(予選学校名!$H$3:$K$16,MATCH('南(14)'!B10,予選学校名!$H$3:$H$16,0),2))</f>
        <v/>
      </c>
      <c r="D10" s="670"/>
      <c r="E10" s="444"/>
      <c r="F10" s="444"/>
      <c r="G10" s="671"/>
      <c r="H10" s="671"/>
      <c r="I10" s="671"/>
      <c r="J10" s="672"/>
      <c r="K10" s="692" t="str">
        <f>IF(M11="","",SUM(M11,M12))</f>
        <v/>
      </c>
      <c r="L10" s="663"/>
      <c r="M10" s="663"/>
      <c r="N10" s="92" t="str">
        <f>IF(K10="","",IF(K10&gt;O10,"○",IF(K10&lt;O10,"●","△")))</f>
        <v/>
      </c>
      <c r="O10" s="663" t="str">
        <f>IF(O11="","",SUM(O11,O12))</f>
        <v/>
      </c>
      <c r="P10" s="663"/>
      <c r="Q10" s="664"/>
      <c r="R10" s="692" t="str">
        <f>IF(T11="","",SUM(T11,T12))</f>
        <v/>
      </c>
      <c r="S10" s="663"/>
      <c r="T10" s="663"/>
      <c r="U10" s="92" t="str">
        <f>IF(R10="","",IF(R10&gt;V10,"○",IF(R10&lt;V10,"●","△")))</f>
        <v/>
      </c>
      <c r="V10" s="663" t="str">
        <f>IF(V11="","",SUM(V11,V12))</f>
        <v/>
      </c>
      <c r="W10" s="663"/>
      <c r="X10" s="664"/>
      <c r="Y10" s="679"/>
      <c r="Z10" s="474"/>
      <c r="AA10" s="474"/>
      <c r="AB10" s="240"/>
      <c r="AC10" s="474"/>
      <c r="AD10" s="474"/>
      <c r="AE10" s="680"/>
      <c r="AF10" s="461" t="str">
        <f>IF(COUNT(D11:AE11)=0,"",COUNTIF(D10:AE10,"○")*3+COUNTIF(D10:AE10,"△"))</f>
        <v/>
      </c>
      <c r="AG10" s="461" t="str">
        <f>IF(AF10="","",SUM(H10:H21)/2-SUM(D10:D21))</f>
        <v/>
      </c>
      <c r="AH10" s="461" t="str">
        <f>IF(AF10="","",SUM(H10:H21)/2)</f>
        <v/>
      </c>
      <c r="AI10" s="461" t="str">
        <f>IF(OR(AF10="",MOD(COUNT(D10:AE10),2)=1),"",RANK(AJ10,$AJ$10:$AJ$25))</f>
        <v/>
      </c>
      <c r="AJ10" s="93" t="str">
        <f>IF(OR(AF10="",MOD(COUNT(D10:AE10),2)=1),"",AF10*10000+AG10*100+AH10)</f>
        <v/>
      </c>
      <c r="AK10" s="93"/>
      <c r="AL10" s="76">
        <v>7</v>
      </c>
      <c r="AM10" s="669" t="str">
        <f>IF(ISERROR(MATCH('南(14)'!AL10,予選学校名!$H$3:$H$16,0)),"",INDEX(予選学校名!$H$3:$K$16,MATCH('南(14)'!AL10,予選学校名!$H$3:$H$16,0),2))</f>
        <v/>
      </c>
      <c r="AN10" s="670"/>
      <c r="AO10" s="444"/>
      <c r="AP10" s="444"/>
      <c r="AQ10" s="671"/>
      <c r="AR10" s="671"/>
      <c r="AS10" s="671"/>
      <c r="AT10" s="672"/>
      <c r="AU10" s="692" t="str">
        <f>IF(AW11="","",SUM(AW11,AW12))</f>
        <v/>
      </c>
      <c r="AV10" s="663"/>
      <c r="AW10" s="663"/>
      <c r="AX10" s="92" t="str">
        <f>IF(AU10="","",IF(AU10&gt;AY10,"○",IF(AU10&lt;AY10,"●","△")))</f>
        <v/>
      </c>
      <c r="AY10" s="663" t="str">
        <f>IF(AY11="","",SUM(AY11,AY12))</f>
        <v/>
      </c>
      <c r="AZ10" s="663"/>
      <c r="BA10" s="664"/>
      <c r="BB10" s="692" t="str">
        <f>IF(BD11="","",SUM(BD11,BD12))</f>
        <v/>
      </c>
      <c r="BC10" s="663"/>
      <c r="BD10" s="663"/>
      <c r="BE10" s="92" t="str">
        <f>IF(BB10="","",IF(BB10&gt;BF10,"○",IF(BB10&lt;BF10,"●","△")))</f>
        <v/>
      </c>
      <c r="BF10" s="663" t="str">
        <f>IF(BF11="","",SUM(BF11,BF12))</f>
        <v/>
      </c>
      <c r="BG10" s="663"/>
      <c r="BH10" s="664"/>
      <c r="BI10" s="692" t="str">
        <f>IF(BK11="","",SUM(BK11,BK12))</f>
        <v/>
      </c>
      <c r="BJ10" s="663"/>
      <c r="BK10" s="663"/>
      <c r="BL10" s="92" t="str">
        <f>IF(BI10="","",IF(BI10&gt;BM10,"○",IF(BI10&lt;BM10,"●","△")))</f>
        <v/>
      </c>
      <c r="BM10" s="663" t="str">
        <f>IF(BM11="","",SUM(BM11,BM12))</f>
        <v/>
      </c>
      <c r="BN10" s="663"/>
      <c r="BO10" s="664"/>
      <c r="BP10" s="461" t="str">
        <f>IF(COUNT(AN11:BO11)=0,"",COUNTIF(AN10:BO10,"○")*3+COUNTIF(AN10:BO10,"△"))</f>
        <v/>
      </c>
      <c r="BQ10" s="461" t="str">
        <f>IF(BP10="","",SUM(AR10:AR25)/2-SUM(AN10:AN25))</f>
        <v/>
      </c>
      <c r="BR10" s="461" t="str">
        <f>IF(BP10="","",SUM(AR10:AR25)/2)</f>
        <v/>
      </c>
      <c r="BS10" s="461" t="str">
        <f>IF(OR(BP10="",MOD(COUNT(AN10:BO10),2)=1),"",RANK(BT10,$BT$10:$BT$25))</f>
        <v/>
      </c>
      <c r="BT10" s="93" t="str">
        <f>IF(OR(BP10="",MOD(COUNT(AN10:BO10),2)=1),"",BP10*10000+BQ10*100+BR10)</f>
        <v/>
      </c>
    </row>
    <row r="11" spans="1:72">
      <c r="C11" s="669"/>
      <c r="D11" s="673"/>
      <c r="E11" s="674"/>
      <c r="F11" s="674"/>
      <c r="G11" s="674"/>
      <c r="H11" s="674"/>
      <c r="I11" s="674"/>
      <c r="J11" s="675"/>
      <c r="K11" s="94"/>
      <c r="L11" s="95"/>
      <c r="M11" s="96"/>
      <c r="N11" s="97" t="s">
        <v>54</v>
      </c>
      <c r="O11" s="98"/>
      <c r="P11" s="95"/>
      <c r="Q11" s="99"/>
      <c r="R11" s="94"/>
      <c r="S11" s="95"/>
      <c r="T11" s="96"/>
      <c r="U11" s="97" t="s">
        <v>54</v>
      </c>
      <c r="V11" s="98"/>
      <c r="W11" s="95"/>
      <c r="X11" s="99"/>
      <c r="Y11" s="242"/>
      <c r="Z11" s="106"/>
      <c r="AA11" s="106"/>
      <c r="AB11" s="93" t="s">
        <v>54</v>
      </c>
      <c r="AC11" s="106"/>
      <c r="AD11" s="106"/>
      <c r="AE11" s="243"/>
      <c r="AF11" s="461"/>
      <c r="AG11" s="461"/>
      <c r="AH11" s="461"/>
      <c r="AI11" s="461"/>
      <c r="AJ11" s="93"/>
      <c r="AK11" s="93"/>
      <c r="AM11" s="669"/>
      <c r="AN11" s="673"/>
      <c r="AO11" s="674"/>
      <c r="AP11" s="674"/>
      <c r="AQ11" s="674"/>
      <c r="AR11" s="674"/>
      <c r="AS11" s="674"/>
      <c r="AT11" s="675"/>
      <c r="AU11" s="94"/>
      <c r="AV11" s="95"/>
      <c r="AW11" s="96"/>
      <c r="AX11" s="97" t="s">
        <v>54</v>
      </c>
      <c r="AY11" s="98"/>
      <c r="AZ11" s="95"/>
      <c r="BA11" s="99"/>
      <c r="BB11" s="94"/>
      <c r="BC11" s="95"/>
      <c r="BD11" s="96"/>
      <c r="BE11" s="97" t="s">
        <v>54</v>
      </c>
      <c r="BF11" s="98"/>
      <c r="BG11" s="95"/>
      <c r="BH11" s="99"/>
      <c r="BI11" s="94"/>
      <c r="BJ11" s="95"/>
      <c r="BK11" s="96"/>
      <c r="BL11" s="97" t="s">
        <v>54</v>
      </c>
      <c r="BM11" s="98"/>
      <c r="BN11" s="95"/>
      <c r="BO11" s="99"/>
      <c r="BP11" s="461"/>
      <c r="BQ11" s="461"/>
      <c r="BR11" s="461"/>
      <c r="BS11" s="461"/>
      <c r="BT11" s="93"/>
    </row>
    <row r="12" spans="1:72">
      <c r="C12" s="669"/>
      <c r="D12" s="673"/>
      <c r="E12" s="674"/>
      <c r="F12" s="674"/>
      <c r="G12" s="674"/>
      <c r="H12" s="674"/>
      <c r="I12" s="674"/>
      <c r="J12" s="675"/>
      <c r="K12" s="94"/>
      <c r="L12" s="95"/>
      <c r="M12" s="96"/>
      <c r="N12" s="97" t="s">
        <v>54</v>
      </c>
      <c r="O12" s="98"/>
      <c r="P12" s="95"/>
      <c r="Q12" s="99"/>
      <c r="R12" s="94"/>
      <c r="S12" s="95"/>
      <c r="T12" s="96"/>
      <c r="U12" s="97" t="s">
        <v>54</v>
      </c>
      <c r="V12" s="98"/>
      <c r="W12" s="95"/>
      <c r="X12" s="99"/>
      <c r="Y12" s="242"/>
      <c r="Z12" s="106"/>
      <c r="AA12" s="106"/>
      <c r="AB12" s="93" t="s">
        <v>54</v>
      </c>
      <c r="AC12" s="106"/>
      <c r="AD12" s="106"/>
      <c r="AE12" s="243"/>
      <c r="AF12" s="461"/>
      <c r="AG12" s="461"/>
      <c r="AH12" s="461"/>
      <c r="AI12" s="461"/>
      <c r="AJ12" s="93"/>
      <c r="AK12" s="93"/>
      <c r="AM12" s="669"/>
      <c r="AN12" s="673"/>
      <c r="AO12" s="674"/>
      <c r="AP12" s="674"/>
      <c r="AQ12" s="674"/>
      <c r="AR12" s="674"/>
      <c r="AS12" s="674"/>
      <c r="AT12" s="675"/>
      <c r="AU12" s="94"/>
      <c r="AV12" s="95"/>
      <c r="AW12" s="96"/>
      <c r="AX12" s="97" t="s">
        <v>54</v>
      </c>
      <c r="AY12" s="98"/>
      <c r="AZ12" s="95"/>
      <c r="BA12" s="99"/>
      <c r="BB12" s="94"/>
      <c r="BC12" s="95"/>
      <c r="BD12" s="96"/>
      <c r="BE12" s="97" t="s">
        <v>54</v>
      </c>
      <c r="BF12" s="98"/>
      <c r="BG12" s="95"/>
      <c r="BH12" s="99"/>
      <c r="BI12" s="94"/>
      <c r="BJ12" s="95"/>
      <c r="BK12" s="96"/>
      <c r="BL12" s="97" t="s">
        <v>54</v>
      </c>
      <c r="BM12" s="98"/>
      <c r="BN12" s="95"/>
      <c r="BO12" s="99"/>
      <c r="BP12" s="461"/>
      <c r="BQ12" s="461"/>
      <c r="BR12" s="461"/>
      <c r="BS12" s="461"/>
      <c r="BT12" s="93"/>
    </row>
    <row r="13" spans="1:72" ht="3.75" customHeight="1">
      <c r="C13" s="669"/>
      <c r="D13" s="676"/>
      <c r="E13" s="677"/>
      <c r="F13" s="677"/>
      <c r="G13" s="677"/>
      <c r="H13" s="677"/>
      <c r="I13" s="677"/>
      <c r="J13" s="678"/>
      <c r="K13" s="100"/>
      <c r="L13" s="101"/>
      <c r="M13" s="102"/>
      <c r="N13" s="103"/>
      <c r="O13" s="104"/>
      <c r="P13" s="101"/>
      <c r="Q13" s="105"/>
      <c r="R13" s="100"/>
      <c r="S13" s="101"/>
      <c r="T13" s="102"/>
      <c r="U13" s="103"/>
      <c r="V13" s="104"/>
      <c r="W13" s="101"/>
      <c r="X13" s="105"/>
      <c r="Y13" s="244"/>
      <c r="Z13" s="245"/>
      <c r="AA13" s="245"/>
      <c r="AB13" s="246"/>
      <c r="AC13" s="245"/>
      <c r="AD13" s="245"/>
      <c r="AE13" s="247"/>
      <c r="AF13" s="461"/>
      <c r="AG13" s="461"/>
      <c r="AH13" s="461"/>
      <c r="AI13" s="461"/>
      <c r="AJ13" s="93"/>
      <c r="AK13" s="93"/>
      <c r="AM13" s="669"/>
      <c r="AN13" s="676"/>
      <c r="AO13" s="677"/>
      <c r="AP13" s="677"/>
      <c r="AQ13" s="677"/>
      <c r="AR13" s="677"/>
      <c r="AS13" s="677"/>
      <c r="AT13" s="678"/>
      <c r="AU13" s="100"/>
      <c r="AV13" s="101"/>
      <c r="AW13" s="102"/>
      <c r="AX13" s="103"/>
      <c r="AY13" s="104"/>
      <c r="AZ13" s="101"/>
      <c r="BA13" s="105"/>
      <c r="BB13" s="100"/>
      <c r="BC13" s="101"/>
      <c r="BD13" s="102"/>
      <c r="BE13" s="103"/>
      <c r="BF13" s="104"/>
      <c r="BG13" s="101"/>
      <c r="BH13" s="105"/>
      <c r="BI13" s="100"/>
      <c r="BJ13" s="101"/>
      <c r="BK13" s="102"/>
      <c r="BL13" s="103"/>
      <c r="BM13" s="104"/>
      <c r="BN13" s="101"/>
      <c r="BO13" s="105"/>
      <c r="BP13" s="461"/>
      <c r="BQ13" s="461"/>
      <c r="BR13" s="461"/>
      <c r="BS13" s="461"/>
      <c r="BT13" s="93"/>
    </row>
    <row r="14" spans="1:72">
      <c r="B14" s="76">
        <v>2</v>
      </c>
      <c r="C14" s="669" t="str">
        <f>IF(ISERROR(MATCH('南(14)'!B14,予選学校名!$H$3:$H$16,0)),"",INDEX(予選学校名!$H$3:$K$16,MATCH('南(14)'!B14,予選学校名!$H$3:$H$16,0),2))</f>
        <v/>
      </c>
      <c r="D14" s="692" t="str">
        <f>IF(F15="","",SUM(F15,F16))</f>
        <v/>
      </c>
      <c r="E14" s="663"/>
      <c r="F14" s="663"/>
      <c r="G14" s="92" t="str">
        <f>IF(D14="","",IF(D14&gt;H14,"○",IF(D14&lt;H14,"●","△")))</f>
        <v/>
      </c>
      <c r="H14" s="663" t="str">
        <f>IF(H15="","",SUM(H15,H16))</f>
        <v/>
      </c>
      <c r="I14" s="663"/>
      <c r="J14" s="664"/>
      <c r="K14" s="670"/>
      <c r="L14" s="444"/>
      <c r="M14" s="444"/>
      <c r="N14" s="671"/>
      <c r="O14" s="671"/>
      <c r="P14" s="671"/>
      <c r="Q14" s="672"/>
      <c r="R14" s="692" t="str">
        <f>IF(T15="","",SUM(T15,T16))</f>
        <v/>
      </c>
      <c r="S14" s="663"/>
      <c r="T14" s="663"/>
      <c r="U14" s="92" t="str">
        <f>IF(R14="","",IF(R14&gt;V14,"○",IF(R14&lt;V14,"●","△")))</f>
        <v/>
      </c>
      <c r="V14" s="663" t="str">
        <f>IF(V15="","",SUM(V15,V16))</f>
        <v/>
      </c>
      <c r="W14" s="663"/>
      <c r="X14" s="664"/>
      <c r="Y14" s="679"/>
      <c r="Z14" s="474"/>
      <c r="AA14" s="474"/>
      <c r="AB14" s="240"/>
      <c r="AC14" s="474"/>
      <c r="AD14" s="474"/>
      <c r="AE14" s="680"/>
      <c r="AF14" s="461" t="str">
        <f>IF(COUNT(D15:AE15)=0,"",COUNTIF(D14:AE14,"○")*3+COUNTIF(D14:AE14,"△"))</f>
        <v/>
      </c>
      <c r="AG14" s="461" t="str">
        <f>IF(AF14="","",SUM(O10:O21)/2-SUM(K10:K21))</f>
        <v/>
      </c>
      <c r="AH14" s="461" t="str">
        <f>IF(AF14="","",SUM(O10:O21)/2)</f>
        <v/>
      </c>
      <c r="AI14" s="461" t="str">
        <f>IF(OR(AF14="",MOD(COUNT(D14:AE14),2)=1),"",RANK(AJ14,$AJ$10:$AJ$25))</f>
        <v/>
      </c>
      <c r="AJ14" s="93" t="str">
        <f>IF(OR(AF14="",MOD(COUNT(D14:AE14),2)=1),"",AF14*10000+AG14*100+AH14)</f>
        <v/>
      </c>
      <c r="AK14" s="93"/>
      <c r="AL14" s="76">
        <v>8</v>
      </c>
      <c r="AM14" s="669" t="str">
        <f>IF(ISERROR(MATCH('南(14)'!AL14,予選学校名!$H$3:$H$16,0)),"",INDEX(予選学校名!$H$3:$K$16,MATCH('南(14)'!AL14,予選学校名!$H$3:$H$16,0),2))</f>
        <v/>
      </c>
      <c r="AN14" s="692" t="str">
        <f>IF(AP15="","",SUM(AP15,AP16))</f>
        <v/>
      </c>
      <c r="AO14" s="663"/>
      <c r="AP14" s="663"/>
      <c r="AQ14" s="92" t="str">
        <f>IF(AN14="","",IF(AN14&gt;AR14,"○",IF(AN14&lt;AR14,"●","△")))</f>
        <v/>
      </c>
      <c r="AR14" s="663" t="str">
        <f>IF(AR15="","",SUM(AR15,AR16))</f>
        <v/>
      </c>
      <c r="AS14" s="663"/>
      <c r="AT14" s="664"/>
      <c r="AU14" s="670"/>
      <c r="AV14" s="444"/>
      <c r="AW14" s="444"/>
      <c r="AX14" s="671"/>
      <c r="AY14" s="671"/>
      <c r="AZ14" s="671"/>
      <c r="BA14" s="672"/>
      <c r="BB14" s="692" t="str">
        <f>IF(BD15="","",SUM(BD15,BD16))</f>
        <v/>
      </c>
      <c r="BC14" s="663"/>
      <c r="BD14" s="663"/>
      <c r="BE14" s="92" t="str">
        <f>IF(BB14="","",IF(BB14&gt;BF14,"○",IF(BB14&lt;BF14,"●","△")))</f>
        <v/>
      </c>
      <c r="BF14" s="663" t="str">
        <f>IF(BF15="","",SUM(BF15,BF16))</f>
        <v/>
      </c>
      <c r="BG14" s="663"/>
      <c r="BH14" s="664"/>
      <c r="BI14" s="692" t="str">
        <f>IF(BK15="","",SUM(BK15,BK16))</f>
        <v/>
      </c>
      <c r="BJ14" s="663"/>
      <c r="BK14" s="663"/>
      <c r="BL14" s="92" t="str">
        <f>IF(BI14="","",IF(BI14&gt;BM14,"○",IF(BI14&lt;BM14,"●","△")))</f>
        <v/>
      </c>
      <c r="BM14" s="663" t="str">
        <f>IF(BM15="","",SUM(BM15,BM16))</f>
        <v/>
      </c>
      <c r="BN14" s="663"/>
      <c r="BO14" s="664"/>
      <c r="BP14" s="461" t="str">
        <f>IF(COUNT(AN15:BO15)=0,"",COUNTIF(AN14:BO14,"○")*3+COUNTIF(AN14:BO14,"△"))</f>
        <v/>
      </c>
      <c r="BQ14" s="461" t="str">
        <f>IF(BP14="","",SUM(AY10:AY25)/2-SUM(AU10:AU25))</f>
        <v/>
      </c>
      <c r="BR14" s="461" t="str">
        <f>IF(BP14="","",SUM(AY10:AY25)/2)</f>
        <v/>
      </c>
      <c r="BS14" s="461" t="str">
        <f>IF(OR(BP14="",MOD(COUNT(AN14:BO14),2)=1),"",RANK(BT14,$BT$10:$BT$25))</f>
        <v/>
      </c>
      <c r="BT14" s="93" t="str">
        <f>IF(OR(BP14="",MOD(COUNT(AN14:BO14),2)=1),"",BP14*10000+BQ14*100+BR14)</f>
        <v/>
      </c>
    </row>
    <row r="15" spans="1:72">
      <c r="C15" s="669"/>
      <c r="D15" s="94"/>
      <c r="E15" s="95"/>
      <c r="F15" s="96" t="str">
        <f>IF(O11="","",O11)</f>
        <v/>
      </c>
      <c r="G15" s="97" t="s">
        <v>54</v>
      </c>
      <c r="H15" s="98" t="str">
        <f>IF(M11="","",M11)</f>
        <v/>
      </c>
      <c r="I15" s="95"/>
      <c r="J15" s="99"/>
      <c r="K15" s="673"/>
      <c r="L15" s="674"/>
      <c r="M15" s="674"/>
      <c r="N15" s="674"/>
      <c r="O15" s="674"/>
      <c r="P15" s="674"/>
      <c r="Q15" s="675"/>
      <c r="R15" s="94"/>
      <c r="S15" s="95"/>
      <c r="T15" s="96"/>
      <c r="U15" s="97" t="s">
        <v>54</v>
      </c>
      <c r="V15" s="98"/>
      <c r="W15" s="95"/>
      <c r="X15" s="99"/>
      <c r="Y15" s="242"/>
      <c r="Z15" s="106"/>
      <c r="AA15" s="106"/>
      <c r="AB15" s="93" t="s">
        <v>54</v>
      </c>
      <c r="AC15" s="106"/>
      <c r="AD15" s="106"/>
      <c r="AE15" s="243"/>
      <c r="AF15" s="461"/>
      <c r="AG15" s="461"/>
      <c r="AH15" s="461"/>
      <c r="AI15" s="461"/>
      <c r="AJ15" s="93"/>
      <c r="AK15" s="93"/>
      <c r="AM15" s="669"/>
      <c r="AN15" s="94"/>
      <c r="AO15" s="95"/>
      <c r="AP15" s="96" t="str">
        <f>IF(AY11="","",AY11)</f>
        <v/>
      </c>
      <c r="AQ15" s="97" t="s">
        <v>54</v>
      </c>
      <c r="AR15" s="98" t="str">
        <f>IF(AW11="","",AW11)</f>
        <v/>
      </c>
      <c r="AS15" s="95"/>
      <c r="AT15" s="99"/>
      <c r="AU15" s="673"/>
      <c r="AV15" s="674"/>
      <c r="AW15" s="674"/>
      <c r="AX15" s="674"/>
      <c r="AY15" s="674"/>
      <c r="AZ15" s="674"/>
      <c r="BA15" s="675"/>
      <c r="BB15" s="94"/>
      <c r="BC15" s="95"/>
      <c r="BD15" s="96"/>
      <c r="BE15" s="97" t="s">
        <v>54</v>
      </c>
      <c r="BF15" s="98"/>
      <c r="BG15" s="95"/>
      <c r="BH15" s="99"/>
      <c r="BI15" s="94"/>
      <c r="BJ15" s="95"/>
      <c r="BK15" s="96"/>
      <c r="BL15" s="97" t="s">
        <v>54</v>
      </c>
      <c r="BM15" s="98"/>
      <c r="BN15" s="95"/>
      <c r="BO15" s="99"/>
      <c r="BP15" s="461"/>
      <c r="BQ15" s="461"/>
      <c r="BR15" s="461"/>
      <c r="BS15" s="461"/>
      <c r="BT15" s="93"/>
    </row>
    <row r="16" spans="1:72">
      <c r="C16" s="669"/>
      <c r="D16" s="94"/>
      <c r="E16" s="95"/>
      <c r="F16" s="96" t="str">
        <f>IF(O12="","",O12)</f>
        <v/>
      </c>
      <c r="G16" s="97" t="s">
        <v>54</v>
      </c>
      <c r="H16" s="98" t="str">
        <f>IF(M12="","",M12)</f>
        <v/>
      </c>
      <c r="I16" s="95"/>
      <c r="J16" s="99"/>
      <c r="K16" s="673"/>
      <c r="L16" s="674"/>
      <c r="M16" s="674"/>
      <c r="N16" s="674"/>
      <c r="O16" s="674"/>
      <c r="P16" s="674"/>
      <c r="Q16" s="675"/>
      <c r="R16" s="94"/>
      <c r="S16" s="95"/>
      <c r="T16" s="96"/>
      <c r="U16" s="97" t="s">
        <v>54</v>
      </c>
      <c r="V16" s="98"/>
      <c r="W16" s="95"/>
      <c r="X16" s="99"/>
      <c r="Y16" s="242"/>
      <c r="Z16" s="106"/>
      <c r="AA16" s="106"/>
      <c r="AB16" s="93" t="s">
        <v>54</v>
      </c>
      <c r="AC16" s="106"/>
      <c r="AD16" s="106"/>
      <c r="AE16" s="243"/>
      <c r="AF16" s="461"/>
      <c r="AG16" s="461"/>
      <c r="AH16" s="461"/>
      <c r="AI16" s="461"/>
      <c r="AJ16" s="93"/>
      <c r="AK16" s="93"/>
      <c r="AM16" s="669"/>
      <c r="AN16" s="94"/>
      <c r="AO16" s="95"/>
      <c r="AP16" s="96" t="str">
        <f>IF(AY12="","",AY12)</f>
        <v/>
      </c>
      <c r="AQ16" s="97" t="s">
        <v>54</v>
      </c>
      <c r="AR16" s="98" t="str">
        <f>IF(AW12="","",AW12)</f>
        <v/>
      </c>
      <c r="AS16" s="95"/>
      <c r="AT16" s="99"/>
      <c r="AU16" s="673"/>
      <c r="AV16" s="674"/>
      <c r="AW16" s="674"/>
      <c r="AX16" s="674"/>
      <c r="AY16" s="674"/>
      <c r="AZ16" s="674"/>
      <c r="BA16" s="675"/>
      <c r="BB16" s="94"/>
      <c r="BC16" s="95"/>
      <c r="BD16" s="96"/>
      <c r="BE16" s="97" t="s">
        <v>54</v>
      </c>
      <c r="BF16" s="98"/>
      <c r="BG16" s="95"/>
      <c r="BH16" s="99"/>
      <c r="BI16" s="94"/>
      <c r="BJ16" s="95"/>
      <c r="BK16" s="96"/>
      <c r="BL16" s="97" t="s">
        <v>54</v>
      </c>
      <c r="BM16" s="98"/>
      <c r="BN16" s="95"/>
      <c r="BO16" s="99"/>
      <c r="BP16" s="461"/>
      <c r="BQ16" s="461"/>
      <c r="BR16" s="461"/>
      <c r="BS16" s="461"/>
      <c r="BT16" s="93"/>
    </row>
    <row r="17" spans="1:72" ht="3.75" customHeight="1">
      <c r="C17" s="669"/>
      <c r="D17" s="100"/>
      <c r="E17" s="101"/>
      <c r="F17" s="102"/>
      <c r="G17" s="103"/>
      <c r="H17" s="104"/>
      <c r="I17" s="101"/>
      <c r="J17" s="105"/>
      <c r="K17" s="676"/>
      <c r="L17" s="677"/>
      <c r="M17" s="677"/>
      <c r="N17" s="677"/>
      <c r="O17" s="677"/>
      <c r="P17" s="677"/>
      <c r="Q17" s="678"/>
      <c r="R17" s="100"/>
      <c r="S17" s="101"/>
      <c r="T17" s="102"/>
      <c r="U17" s="103"/>
      <c r="V17" s="104"/>
      <c r="W17" s="101"/>
      <c r="X17" s="105"/>
      <c r="Y17" s="244"/>
      <c r="Z17" s="245"/>
      <c r="AA17" s="245"/>
      <c r="AB17" s="246"/>
      <c r="AC17" s="245"/>
      <c r="AD17" s="245"/>
      <c r="AE17" s="247"/>
      <c r="AF17" s="461"/>
      <c r="AG17" s="461"/>
      <c r="AH17" s="461"/>
      <c r="AI17" s="461"/>
      <c r="AJ17" s="93"/>
      <c r="AK17" s="93"/>
      <c r="AM17" s="669"/>
      <c r="AN17" s="100"/>
      <c r="AO17" s="101"/>
      <c r="AP17" s="102"/>
      <c r="AQ17" s="103"/>
      <c r="AR17" s="104"/>
      <c r="AS17" s="101"/>
      <c r="AT17" s="105"/>
      <c r="AU17" s="676"/>
      <c r="AV17" s="677"/>
      <c r="AW17" s="677"/>
      <c r="AX17" s="677"/>
      <c r="AY17" s="677"/>
      <c r="AZ17" s="677"/>
      <c r="BA17" s="678"/>
      <c r="BB17" s="100"/>
      <c r="BC17" s="101"/>
      <c r="BD17" s="102"/>
      <c r="BE17" s="103"/>
      <c r="BF17" s="104"/>
      <c r="BG17" s="101"/>
      <c r="BH17" s="105"/>
      <c r="BI17" s="100"/>
      <c r="BJ17" s="101"/>
      <c r="BK17" s="102"/>
      <c r="BL17" s="103"/>
      <c r="BM17" s="104"/>
      <c r="BN17" s="101"/>
      <c r="BO17" s="105"/>
      <c r="BP17" s="461"/>
      <c r="BQ17" s="461"/>
      <c r="BR17" s="461"/>
      <c r="BS17" s="461"/>
      <c r="BT17" s="93"/>
    </row>
    <row r="18" spans="1:72">
      <c r="B18" s="76">
        <v>3</v>
      </c>
      <c r="C18" s="669" t="str">
        <f>IF(ISERROR(MATCH('南(14)'!B18,予選学校名!$H$3:$H$16,0)),"",INDEX(予選学校名!$H$3:$K$16,MATCH('南(14)'!B18,予選学校名!$H$3:$H$16,0),2))</f>
        <v/>
      </c>
      <c r="D18" s="692" t="str">
        <f>IF(F19="","",SUM(F19,F20))</f>
        <v/>
      </c>
      <c r="E18" s="663"/>
      <c r="F18" s="663"/>
      <c r="G18" s="92" t="str">
        <f>IF(D18="","",IF(D18&gt;H18,"○",IF(D18&lt;H18,"●","△")))</f>
        <v/>
      </c>
      <c r="H18" s="663" t="str">
        <f>IF(H19="","",SUM(H19,H20))</f>
        <v/>
      </c>
      <c r="I18" s="663"/>
      <c r="J18" s="664"/>
      <c r="K18" s="692" t="str">
        <f>IF(M19="","",SUM(M19,M20))</f>
        <v/>
      </c>
      <c r="L18" s="663"/>
      <c r="M18" s="663"/>
      <c r="N18" s="92" t="str">
        <f>IF(K18="","",IF(K18&gt;O18,"○",IF(K18&lt;O18,"●","△")))</f>
        <v/>
      </c>
      <c r="O18" s="663" t="str">
        <f>IF(O19="","",SUM(O19,O20))</f>
        <v/>
      </c>
      <c r="P18" s="663"/>
      <c r="Q18" s="664"/>
      <c r="R18" s="670"/>
      <c r="S18" s="444"/>
      <c r="T18" s="444"/>
      <c r="U18" s="671"/>
      <c r="V18" s="671"/>
      <c r="W18" s="671"/>
      <c r="X18" s="672"/>
      <c r="Y18" s="679"/>
      <c r="Z18" s="474"/>
      <c r="AA18" s="474"/>
      <c r="AB18" s="240"/>
      <c r="AC18" s="474"/>
      <c r="AD18" s="474"/>
      <c r="AE18" s="680"/>
      <c r="AF18" s="461" t="str">
        <f>IF(COUNT(D19:AE19)=0,"",COUNTIF(D18:AE18,"○")*3+COUNTIF(D18:AE18,"△"))</f>
        <v/>
      </c>
      <c r="AG18" s="461" t="str">
        <f>IF(AF18="","",SUM(V10:V21)/2-SUM(R10:R21))</f>
        <v/>
      </c>
      <c r="AH18" s="461" t="str">
        <f>IF(AF18="","",SUM(V10:V21)/2)</f>
        <v/>
      </c>
      <c r="AI18" s="461" t="str">
        <f>IF(OR(AF18="",MOD(COUNT(D18:AE18),2)=1),"",RANK(AJ18,$AJ$10:$AJ$25))</f>
        <v/>
      </c>
      <c r="AJ18" s="93" t="str">
        <f>IF(OR(AF18="",MOD(COUNT(D18:AE18),2)=1),"",AF18*10000+AG18*100+AH18)</f>
        <v/>
      </c>
      <c r="AK18" s="93"/>
      <c r="AL18" s="76">
        <v>9</v>
      </c>
      <c r="AM18" s="669" t="str">
        <f>IF(ISERROR(MATCH('南(14)'!AL18,予選学校名!$H$3:$H$16,0)),"",INDEX(予選学校名!$H$3:$K$16,MATCH('南(14)'!AL18,予選学校名!$H$3:$H$16,0),2))</f>
        <v/>
      </c>
      <c r="AN18" s="692" t="str">
        <f>IF(AP19="","",SUM(AP19,AP20))</f>
        <v/>
      </c>
      <c r="AO18" s="663"/>
      <c r="AP18" s="663"/>
      <c r="AQ18" s="92" t="str">
        <f>IF(AN18="","",IF(AN18&gt;AR18,"○",IF(AN18&lt;AR18,"●","△")))</f>
        <v/>
      </c>
      <c r="AR18" s="663" t="str">
        <f>IF(AR19="","",SUM(AR19,AR20))</f>
        <v/>
      </c>
      <c r="AS18" s="663"/>
      <c r="AT18" s="664"/>
      <c r="AU18" s="692" t="str">
        <f>IF(AW19="","",SUM(AW19,AW20))</f>
        <v/>
      </c>
      <c r="AV18" s="663"/>
      <c r="AW18" s="663"/>
      <c r="AX18" s="92" t="str">
        <f>IF(AU18="","",IF(AU18&gt;AY18,"○",IF(AU18&lt;AY18,"●","△")))</f>
        <v/>
      </c>
      <c r="AY18" s="663" t="str">
        <f>IF(AY19="","",SUM(AY19,AY20))</f>
        <v/>
      </c>
      <c r="AZ18" s="663"/>
      <c r="BA18" s="664"/>
      <c r="BB18" s="670"/>
      <c r="BC18" s="444"/>
      <c r="BD18" s="444"/>
      <c r="BE18" s="671"/>
      <c r="BF18" s="671"/>
      <c r="BG18" s="671"/>
      <c r="BH18" s="672"/>
      <c r="BI18" s="692" t="str">
        <f>IF(BK19="","",SUM(BK19,BK20))</f>
        <v/>
      </c>
      <c r="BJ18" s="663"/>
      <c r="BK18" s="663"/>
      <c r="BL18" s="92" t="str">
        <f>IF(BI18="","",IF(BI18&gt;BM18,"○",IF(BI18&lt;BM18,"●","△")))</f>
        <v/>
      </c>
      <c r="BM18" s="663" t="str">
        <f>IF(BM19="","",SUM(BM19,BM20))</f>
        <v/>
      </c>
      <c r="BN18" s="663"/>
      <c r="BO18" s="664"/>
      <c r="BP18" s="461" t="str">
        <f>IF(COUNT(AN19:BO19)=0,"",COUNTIF(AN18:BO18,"○")*3+COUNTIF(AN18:BO18,"△"))</f>
        <v/>
      </c>
      <c r="BQ18" s="461" t="str">
        <f>IF(BP18="","",SUM(BF10:BF25)/2-SUM(BB10:BB25))</f>
        <v/>
      </c>
      <c r="BR18" s="461" t="str">
        <f>IF(BP18="","",SUM(BF10:BF25)/2)</f>
        <v/>
      </c>
      <c r="BS18" s="461" t="str">
        <f>IF(OR(BP18="",MOD(COUNT(AN18:BO18),2)=1),"",RANK(BT18,$BT$10:$BT$25))</f>
        <v/>
      </c>
      <c r="BT18" s="93" t="str">
        <f>IF(OR(BP18="",MOD(COUNT(AN18:BO18),2)=1),"",BP18*10000+BQ18*100+BR18)</f>
        <v/>
      </c>
    </row>
    <row r="19" spans="1:72">
      <c r="C19" s="669"/>
      <c r="D19" s="94"/>
      <c r="E19" s="95"/>
      <c r="F19" s="96" t="str">
        <f>IF(V11="","",V11)</f>
        <v/>
      </c>
      <c r="G19" s="97" t="s">
        <v>54</v>
      </c>
      <c r="H19" s="98" t="str">
        <f>IF(T11="","",T11)</f>
        <v/>
      </c>
      <c r="I19" s="95"/>
      <c r="J19" s="99"/>
      <c r="K19" s="94"/>
      <c r="L19" s="95"/>
      <c r="M19" s="96" t="str">
        <f>IF(V15="","",V15)</f>
        <v/>
      </c>
      <c r="N19" s="97" t="s">
        <v>54</v>
      </c>
      <c r="O19" s="98" t="str">
        <f>IF(T15="","",T15)</f>
        <v/>
      </c>
      <c r="P19" s="95"/>
      <c r="Q19" s="99"/>
      <c r="R19" s="673"/>
      <c r="S19" s="674"/>
      <c r="T19" s="674"/>
      <c r="U19" s="674"/>
      <c r="V19" s="674"/>
      <c r="W19" s="674"/>
      <c r="X19" s="675"/>
      <c r="Y19" s="242"/>
      <c r="Z19" s="106"/>
      <c r="AA19" s="106"/>
      <c r="AB19" s="93"/>
      <c r="AC19" s="106"/>
      <c r="AD19" s="106"/>
      <c r="AE19" s="243"/>
      <c r="AF19" s="461"/>
      <c r="AG19" s="461"/>
      <c r="AH19" s="461"/>
      <c r="AI19" s="461"/>
      <c r="AJ19" s="93"/>
      <c r="AK19" s="93"/>
      <c r="AM19" s="669"/>
      <c r="AN19" s="94"/>
      <c r="AO19" s="95"/>
      <c r="AP19" s="96" t="str">
        <f>IF(BF11="","",BF11)</f>
        <v/>
      </c>
      <c r="AQ19" s="97" t="s">
        <v>54</v>
      </c>
      <c r="AR19" s="98" t="str">
        <f>IF(BD11="","",BD11)</f>
        <v/>
      </c>
      <c r="AS19" s="95"/>
      <c r="AT19" s="99"/>
      <c r="AU19" s="94"/>
      <c r="AV19" s="95"/>
      <c r="AW19" s="96" t="str">
        <f>IF(BF15="","",BF15)</f>
        <v/>
      </c>
      <c r="AX19" s="97" t="s">
        <v>54</v>
      </c>
      <c r="AY19" s="98" t="str">
        <f>IF(BD15="","",BD15)</f>
        <v/>
      </c>
      <c r="AZ19" s="95"/>
      <c r="BA19" s="99"/>
      <c r="BB19" s="673"/>
      <c r="BC19" s="674"/>
      <c r="BD19" s="674"/>
      <c r="BE19" s="674"/>
      <c r="BF19" s="674"/>
      <c r="BG19" s="674"/>
      <c r="BH19" s="675"/>
      <c r="BI19" s="94"/>
      <c r="BJ19" s="95"/>
      <c r="BK19" s="96"/>
      <c r="BL19" s="97" t="s">
        <v>54</v>
      </c>
      <c r="BM19" s="98"/>
      <c r="BN19" s="95"/>
      <c r="BO19" s="99"/>
      <c r="BP19" s="461"/>
      <c r="BQ19" s="461"/>
      <c r="BR19" s="461"/>
      <c r="BS19" s="461"/>
      <c r="BT19" s="93"/>
    </row>
    <row r="20" spans="1:72">
      <c r="C20" s="669"/>
      <c r="D20" s="94"/>
      <c r="E20" s="95"/>
      <c r="F20" s="96" t="str">
        <f>IF(V12="","",V12)</f>
        <v/>
      </c>
      <c r="G20" s="97" t="s">
        <v>54</v>
      </c>
      <c r="H20" s="98" t="str">
        <f>IF(T12="","",T12)</f>
        <v/>
      </c>
      <c r="I20" s="95"/>
      <c r="J20" s="99"/>
      <c r="K20" s="94"/>
      <c r="L20" s="95"/>
      <c r="M20" s="96" t="str">
        <f>IF(V16="","",V16)</f>
        <v/>
      </c>
      <c r="N20" s="97" t="s">
        <v>54</v>
      </c>
      <c r="O20" s="98" t="str">
        <f>IF(T16="","",T16)</f>
        <v/>
      </c>
      <c r="P20" s="95"/>
      <c r="Q20" s="99"/>
      <c r="R20" s="673"/>
      <c r="S20" s="674"/>
      <c r="T20" s="674"/>
      <c r="U20" s="674"/>
      <c r="V20" s="674"/>
      <c r="W20" s="674"/>
      <c r="X20" s="675"/>
      <c r="Y20" s="242"/>
      <c r="Z20" s="106"/>
      <c r="AA20" s="106"/>
      <c r="AB20" s="93"/>
      <c r="AC20" s="106"/>
      <c r="AD20" s="106"/>
      <c r="AE20" s="243"/>
      <c r="AF20" s="461"/>
      <c r="AG20" s="461"/>
      <c r="AH20" s="461"/>
      <c r="AI20" s="461"/>
      <c r="AJ20" s="93"/>
      <c r="AK20" s="93"/>
      <c r="AM20" s="669"/>
      <c r="AN20" s="94"/>
      <c r="AO20" s="95"/>
      <c r="AP20" s="96" t="str">
        <f>IF(BF12="","",BF12)</f>
        <v/>
      </c>
      <c r="AQ20" s="97" t="s">
        <v>54</v>
      </c>
      <c r="AR20" s="98" t="str">
        <f>IF(BD12="","",BD12)</f>
        <v/>
      </c>
      <c r="AS20" s="95"/>
      <c r="AT20" s="99"/>
      <c r="AU20" s="94"/>
      <c r="AV20" s="95"/>
      <c r="AW20" s="96" t="str">
        <f>IF(BF16="","",BF16)</f>
        <v/>
      </c>
      <c r="AX20" s="97" t="s">
        <v>54</v>
      </c>
      <c r="AY20" s="98" t="str">
        <f>IF(BD16="","",BD16)</f>
        <v/>
      </c>
      <c r="AZ20" s="95"/>
      <c r="BA20" s="99"/>
      <c r="BB20" s="673"/>
      <c r="BC20" s="674"/>
      <c r="BD20" s="674"/>
      <c r="BE20" s="674"/>
      <c r="BF20" s="674"/>
      <c r="BG20" s="674"/>
      <c r="BH20" s="675"/>
      <c r="BI20" s="94"/>
      <c r="BJ20" s="95"/>
      <c r="BK20" s="96"/>
      <c r="BL20" s="97" t="s">
        <v>54</v>
      </c>
      <c r="BM20" s="98"/>
      <c r="BN20" s="95"/>
      <c r="BO20" s="99"/>
      <c r="BP20" s="461"/>
      <c r="BQ20" s="461"/>
      <c r="BR20" s="461"/>
      <c r="BS20" s="461"/>
      <c r="BT20" s="93"/>
    </row>
    <row r="21" spans="1:72" ht="3.75" customHeight="1">
      <c r="C21" s="733"/>
      <c r="D21" s="100"/>
      <c r="E21" s="101"/>
      <c r="F21" s="102"/>
      <c r="G21" s="103"/>
      <c r="H21" s="104"/>
      <c r="I21" s="101"/>
      <c r="J21" s="105"/>
      <c r="K21" s="100"/>
      <c r="L21" s="101"/>
      <c r="M21" s="102"/>
      <c r="N21" s="103"/>
      <c r="O21" s="104"/>
      <c r="P21" s="101"/>
      <c r="Q21" s="105"/>
      <c r="R21" s="676"/>
      <c r="S21" s="677"/>
      <c r="T21" s="677"/>
      <c r="U21" s="677"/>
      <c r="V21" s="677"/>
      <c r="W21" s="677"/>
      <c r="X21" s="678"/>
      <c r="Y21" s="244"/>
      <c r="Z21" s="245"/>
      <c r="AA21" s="245"/>
      <c r="AB21" s="246"/>
      <c r="AC21" s="245"/>
      <c r="AD21" s="245"/>
      <c r="AE21" s="247"/>
      <c r="AF21" s="461"/>
      <c r="AG21" s="461"/>
      <c r="AH21" s="461"/>
      <c r="AI21" s="461"/>
      <c r="AJ21" s="93"/>
      <c r="AK21" s="93"/>
      <c r="AM21" s="669"/>
      <c r="AN21" s="100"/>
      <c r="AO21" s="101"/>
      <c r="AP21" s="102"/>
      <c r="AQ21" s="103"/>
      <c r="AR21" s="104"/>
      <c r="AS21" s="101"/>
      <c r="AT21" s="105"/>
      <c r="AU21" s="100"/>
      <c r="AV21" s="101"/>
      <c r="AW21" s="102"/>
      <c r="AX21" s="103"/>
      <c r="AY21" s="104"/>
      <c r="AZ21" s="101"/>
      <c r="BA21" s="105"/>
      <c r="BB21" s="676"/>
      <c r="BC21" s="677"/>
      <c r="BD21" s="677"/>
      <c r="BE21" s="677"/>
      <c r="BF21" s="677"/>
      <c r="BG21" s="677"/>
      <c r="BH21" s="678"/>
      <c r="BI21" s="100"/>
      <c r="BJ21" s="101"/>
      <c r="BK21" s="102"/>
      <c r="BL21" s="103"/>
      <c r="BM21" s="104"/>
      <c r="BN21" s="101"/>
      <c r="BO21" s="105"/>
      <c r="BP21" s="461"/>
      <c r="BQ21" s="461"/>
      <c r="BR21" s="461"/>
      <c r="BS21" s="461"/>
      <c r="BT21" s="93"/>
    </row>
    <row r="22" spans="1:72">
      <c r="C22" s="474"/>
      <c r="D22" s="663"/>
      <c r="E22" s="663"/>
      <c r="F22" s="663"/>
      <c r="G22" s="92"/>
      <c r="H22" s="663"/>
      <c r="I22" s="663"/>
      <c r="J22" s="663"/>
      <c r="K22" s="663"/>
      <c r="L22" s="663"/>
      <c r="M22" s="663"/>
      <c r="N22" s="92"/>
      <c r="O22" s="663"/>
      <c r="P22" s="663"/>
      <c r="Q22" s="663"/>
      <c r="R22" s="663"/>
      <c r="S22" s="663"/>
      <c r="T22" s="663"/>
      <c r="U22" s="92"/>
      <c r="V22" s="663"/>
      <c r="W22" s="663"/>
      <c r="X22" s="663"/>
      <c r="Y22" s="474"/>
      <c r="Z22" s="474"/>
      <c r="AA22" s="474"/>
      <c r="AB22" s="240"/>
      <c r="AC22" s="474"/>
      <c r="AD22" s="474"/>
      <c r="AE22" s="474"/>
      <c r="AF22" s="474"/>
      <c r="AG22" s="474"/>
      <c r="AH22" s="474"/>
      <c r="AI22" s="474"/>
      <c r="AJ22" s="93"/>
      <c r="AK22" s="93"/>
      <c r="AL22" s="76">
        <v>10</v>
      </c>
      <c r="AM22" s="669" t="str">
        <f>IF(ISERROR(MATCH('南(14)'!AL22,予選学校名!$H$3:$H$16,0)),"",INDEX(予選学校名!$H$3:$K$16,MATCH('南(14)'!AL22,予選学校名!$H$3:$H$16,0),2))</f>
        <v/>
      </c>
      <c r="AN22" s="692" t="str">
        <f>IF(AP23="","",SUM(AP23,AP24))</f>
        <v/>
      </c>
      <c r="AO22" s="663"/>
      <c r="AP22" s="663"/>
      <c r="AQ22" s="92" t="str">
        <f>IF(AN22="","",IF(AN22&gt;AR22,"○",IF(AN22&lt;AR22,"●","△")))</f>
        <v/>
      </c>
      <c r="AR22" s="663" t="str">
        <f>IF(AR23="","",SUM(AR23,AR24))</f>
        <v/>
      </c>
      <c r="AS22" s="663"/>
      <c r="AT22" s="664"/>
      <c r="AU22" s="692" t="str">
        <f>IF(AW23="","",SUM(AW23,AW24))</f>
        <v/>
      </c>
      <c r="AV22" s="663"/>
      <c r="AW22" s="663"/>
      <c r="AX22" s="92" t="str">
        <f>IF(AU22="","",IF(AU22&gt;AY22,"○",IF(AU22&lt;AY22,"●","△")))</f>
        <v/>
      </c>
      <c r="AY22" s="663" t="str">
        <f>IF(AY23="","",SUM(AY23,AY24))</f>
        <v/>
      </c>
      <c r="AZ22" s="663"/>
      <c r="BA22" s="664"/>
      <c r="BB22" s="692" t="str">
        <f>IF(BD23="","",SUM(BD23,BD24))</f>
        <v/>
      </c>
      <c r="BC22" s="663"/>
      <c r="BD22" s="663"/>
      <c r="BE22" s="92" t="str">
        <f>IF(BB22="","",IF(BB22&gt;BF22,"○",IF(BB22&lt;BF22,"●","△")))</f>
        <v/>
      </c>
      <c r="BF22" s="663" t="str">
        <f>IF(BF23="","",SUM(BF23,BF24))</f>
        <v/>
      </c>
      <c r="BG22" s="663"/>
      <c r="BH22" s="664"/>
      <c r="BI22" s="670"/>
      <c r="BJ22" s="444"/>
      <c r="BK22" s="444"/>
      <c r="BL22" s="671"/>
      <c r="BM22" s="671"/>
      <c r="BN22" s="671"/>
      <c r="BO22" s="672"/>
      <c r="BP22" s="461" t="str">
        <f>IF(COUNT(AN23:BO23)=0,"",COUNTIF(AN22:BO22,"○")*3+COUNTIF(AN22:BO22,"△"))</f>
        <v/>
      </c>
      <c r="BQ22" s="461" t="str">
        <f>IF(BP22="","",SUM(BM10:BM25)/2-SUM(BI10:BI25))</f>
        <v/>
      </c>
      <c r="BR22" s="461" t="str">
        <f>IF(BP22="","",SUM(BM10:BM25)/2)</f>
        <v/>
      </c>
      <c r="BS22" s="461" t="str">
        <f>IF(OR(BP22="",MOD(COUNT(AN22:BO22),2)=1),"",RANK(BT22,$BT$10:$BT$25))</f>
        <v/>
      </c>
      <c r="BT22" s="93" t="str">
        <f>IF(OR(BP22="",MOD(COUNT(AN22:BO22),2)=1),"",BP22*10000+BQ22*100+BR22)</f>
        <v/>
      </c>
    </row>
    <row r="23" spans="1:72">
      <c r="C23" s="475"/>
      <c r="D23" s="95"/>
      <c r="E23" s="95"/>
      <c r="F23" s="96"/>
      <c r="G23" s="97"/>
      <c r="H23" s="98"/>
      <c r="I23" s="95"/>
      <c r="J23" s="95"/>
      <c r="K23" s="95"/>
      <c r="L23" s="95"/>
      <c r="M23" s="96"/>
      <c r="N23" s="97"/>
      <c r="O23" s="98"/>
      <c r="P23" s="95"/>
      <c r="Q23" s="95"/>
      <c r="R23" s="95"/>
      <c r="S23" s="95"/>
      <c r="T23" s="96"/>
      <c r="U23" s="97"/>
      <c r="V23" s="98"/>
      <c r="W23" s="95"/>
      <c r="X23" s="95"/>
      <c r="Y23" s="106"/>
      <c r="Z23" s="106"/>
      <c r="AA23" s="106"/>
      <c r="AB23" s="93"/>
      <c r="AC23" s="106"/>
      <c r="AD23" s="106"/>
      <c r="AE23" s="106"/>
      <c r="AF23" s="475"/>
      <c r="AG23" s="475"/>
      <c r="AH23" s="475"/>
      <c r="AI23" s="475"/>
      <c r="AJ23" s="93"/>
      <c r="AK23" s="93"/>
      <c r="AM23" s="669"/>
      <c r="AN23" s="94"/>
      <c r="AO23" s="95"/>
      <c r="AP23" s="96" t="str">
        <f>IF(BM11="","",BM11)</f>
        <v/>
      </c>
      <c r="AQ23" s="97" t="s">
        <v>54</v>
      </c>
      <c r="AR23" s="98" t="str">
        <f>IF(BK11="","",BK11)</f>
        <v/>
      </c>
      <c r="AS23" s="95"/>
      <c r="AT23" s="99"/>
      <c r="AU23" s="94"/>
      <c r="AV23" s="95"/>
      <c r="AW23" s="96" t="str">
        <f>IF(BM15="","",BM15)</f>
        <v/>
      </c>
      <c r="AX23" s="97" t="s">
        <v>54</v>
      </c>
      <c r="AY23" s="98" t="str">
        <f>IF(BK15="","",BK15)</f>
        <v/>
      </c>
      <c r="AZ23" s="95"/>
      <c r="BA23" s="99"/>
      <c r="BB23" s="94"/>
      <c r="BC23" s="95"/>
      <c r="BD23" s="96" t="str">
        <f>IF(BM19="","",BM19)</f>
        <v/>
      </c>
      <c r="BE23" s="97" t="s">
        <v>54</v>
      </c>
      <c r="BF23" s="98" t="str">
        <f>IF(BK19="","",BK19)</f>
        <v/>
      </c>
      <c r="BG23" s="95"/>
      <c r="BH23" s="99"/>
      <c r="BI23" s="673"/>
      <c r="BJ23" s="674"/>
      <c r="BK23" s="674"/>
      <c r="BL23" s="674"/>
      <c r="BM23" s="674"/>
      <c r="BN23" s="674"/>
      <c r="BO23" s="675"/>
      <c r="BP23" s="461"/>
      <c r="BQ23" s="461"/>
      <c r="BR23" s="461"/>
      <c r="BS23" s="461"/>
      <c r="BT23" s="93"/>
    </row>
    <row r="24" spans="1:72">
      <c r="C24" s="475"/>
      <c r="D24" s="95"/>
      <c r="E24" s="95"/>
      <c r="F24" s="96"/>
      <c r="G24" s="97"/>
      <c r="H24" s="98"/>
      <c r="I24" s="95"/>
      <c r="J24" s="95"/>
      <c r="K24" s="95"/>
      <c r="L24" s="95"/>
      <c r="M24" s="96"/>
      <c r="N24" s="97"/>
      <c r="O24" s="98"/>
      <c r="P24" s="95"/>
      <c r="Q24" s="95"/>
      <c r="R24" s="95"/>
      <c r="S24" s="95"/>
      <c r="T24" s="96"/>
      <c r="U24" s="97"/>
      <c r="V24" s="98"/>
      <c r="W24" s="95"/>
      <c r="X24" s="95"/>
      <c r="Y24" s="106"/>
      <c r="Z24" s="106"/>
      <c r="AA24" s="106"/>
      <c r="AB24" s="93"/>
      <c r="AC24" s="106"/>
      <c r="AD24" s="106"/>
      <c r="AE24" s="106"/>
      <c r="AF24" s="475"/>
      <c r="AG24" s="475"/>
      <c r="AH24" s="475"/>
      <c r="AI24" s="475"/>
      <c r="AJ24" s="93"/>
      <c r="AK24" s="93"/>
      <c r="AM24" s="669"/>
      <c r="AN24" s="94"/>
      <c r="AO24" s="95"/>
      <c r="AP24" s="96" t="str">
        <f>IF(BM12="","",BM12)</f>
        <v/>
      </c>
      <c r="AQ24" s="97" t="s">
        <v>54</v>
      </c>
      <c r="AR24" s="98" t="str">
        <f>IF(BK12="","",BK12)</f>
        <v/>
      </c>
      <c r="AS24" s="95"/>
      <c r="AT24" s="99"/>
      <c r="AU24" s="94"/>
      <c r="AV24" s="95"/>
      <c r="AW24" s="96" t="str">
        <f>IF(BM16="","",BM16)</f>
        <v/>
      </c>
      <c r="AX24" s="97" t="s">
        <v>54</v>
      </c>
      <c r="AY24" s="98" t="str">
        <f>IF(BK16="","",BK16)</f>
        <v/>
      </c>
      <c r="AZ24" s="95"/>
      <c r="BA24" s="99"/>
      <c r="BB24" s="94"/>
      <c r="BC24" s="95"/>
      <c r="BD24" s="96" t="str">
        <f>IF(BM20="","",BM20)</f>
        <v/>
      </c>
      <c r="BE24" s="97" t="s">
        <v>54</v>
      </c>
      <c r="BF24" s="98" t="str">
        <f>IF(BK20="","",BK20)</f>
        <v/>
      </c>
      <c r="BG24" s="95"/>
      <c r="BH24" s="99"/>
      <c r="BI24" s="673"/>
      <c r="BJ24" s="674"/>
      <c r="BK24" s="674"/>
      <c r="BL24" s="674"/>
      <c r="BM24" s="674"/>
      <c r="BN24" s="674"/>
      <c r="BO24" s="675"/>
      <c r="BP24" s="461"/>
      <c r="BQ24" s="461"/>
      <c r="BR24" s="461"/>
      <c r="BS24" s="461"/>
      <c r="BT24" s="93"/>
    </row>
    <row r="25" spans="1:72" ht="3.75" customHeight="1">
      <c r="C25" s="475"/>
      <c r="D25" s="95"/>
      <c r="E25" s="95"/>
      <c r="F25" s="96"/>
      <c r="G25" s="97"/>
      <c r="H25" s="98"/>
      <c r="I25" s="95"/>
      <c r="J25" s="95"/>
      <c r="K25" s="95"/>
      <c r="L25" s="95"/>
      <c r="M25" s="96"/>
      <c r="N25" s="97"/>
      <c r="O25" s="98"/>
      <c r="P25" s="95"/>
      <c r="Q25" s="95"/>
      <c r="R25" s="95"/>
      <c r="S25" s="95"/>
      <c r="T25" s="96"/>
      <c r="U25" s="97"/>
      <c r="V25" s="98"/>
      <c r="W25" s="95"/>
      <c r="X25" s="95"/>
      <c r="Y25" s="106"/>
      <c r="Z25" s="106"/>
      <c r="AA25" s="106"/>
      <c r="AB25" s="93"/>
      <c r="AC25" s="106"/>
      <c r="AD25" s="106"/>
      <c r="AE25" s="106"/>
      <c r="AF25" s="475"/>
      <c r="AG25" s="475"/>
      <c r="AH25" s="475"/>
      <c r="AI25" s="475"/>
      <c r="AJ25" s="93"/>
      <c r="AK25" s="93"/>
      <c r="AM25" s="669"/>
      <c r="AN25" s="100"/>
      <c r="AO25" s="101"/>
      <c r="AP25" s="102"/>
      <c r="AQ25" s="103"/>
      <c r="AR25" s="104"/>
      <c r="AS25" s="101"/>
      <c r="AT25" s="105"/>
      <c r="AU25" s="100"/>
      <c r="AV25" s="101"/>
      <c r="AW25" s="102"/>
      <c r="AX25" s="103"/>
      <c r="AY25" s="104"/>
      <c r="AZ25" s="101"/>
      <c r="BA25" s="105"/>
      <c r="BB25" s="100"/>
      <c r="BC25" s="101"/>
      <c r="BD25" s="102"/>
      <c r="BE25" s="103"/>
      <c r="BF25" s="104"/>
      <c r="BG25" s="101"/>
      <c r="BH25" s="105"/>
      <c r="BI25" s="676"/>
      <c r="BJ25" s="677"/>
      <c r="BK25" s="677"/>
      <c r="BL25" s="677"/>
      <c r="BM25" s="677"/>
      <c r="BN25" s="677"/>
      <c r="BO25" s="678"/>
      <c r="BP25" s="461"/>
      <c r="BQ25" s="461"/>
      <c r="BR25" s="461"/>
      <c r="BS25" s="461"/>
      <c r="BT25" s="93"/>
    </row>
    <row r="26" spans="1:72" ht="7.5" customHeight="1"/>
    <row r="27" spans="1:72" s="85" customFormat="1" ht="17.25">
      <c r="A27" s="84"/>
      <c r="C27" s="85" t="s">
        <v>145</v>
      </c>
      <c r="D27" s="84"/>
      <c r="E27" s="84"/>
      <c r="F27" s="86"/>
      <c r="G27" s="87"/>
      <c r="H27" s="88"/>
      <c r="I27" s="84"/>
      <c r="J27" s="84"/>
      <c r="K27" s="84"/>
      <c r="L27" s="84"/>
      <c r="M27" s="86"/>
      <c r="N27" s="87"/>
      <c r="O27" s="88"/>
      <c r="P27" s="84"/>
      <c r="Q27" s="84"/>
      <c r="R27" s="84"/>
      <c r="S27" s="84"/>
      <c r="T27" s="86"/>
      <c r="U27" s="87"/>
      <c r="V27" s="88"/>
      <c r="W27" s="84"/>
      <c r="X27" s="84"/>
      <c r="AB27" s="118"/>
      <c r="AM27" s="85" t="s">
        <v>190</v>
      </c>
      <c r="AN27" s="84"/>
      <c r="AO27" s="84"/>
      <c r="AP27" s="86"/>
      <c r="AQ27" s="87"/>
      <c r="AR27" s="88"/>
      <c r="AS27" s="84"/>
      <c r="AT27" s="84"/>
      <c r="AU27" s="84"/>
      <c r="AV27" s="84"/>
      <c r="AW27" s="86"/>
      <c r="AX27" s="87"/>
      <c r="AY27" s="88"/>
      <c r="AZ27" s="84"/>
      <c r="BA27" s="84"/>
      <c r="BB27" s="84"/>
      <c r="BC27" s="84"/>
      <c r="BD27" s="86"/>
      <c r="BE27" s="87"/>
      <c r="BF27" s="88"/>
      <c r="BG27" s="84"/>
      <c r="BH27" s="84"/>
      <c r="BI27" s="84"/>
      <c r="BJ27" s="84"/>
      <c r="BK27" s="86"/>
      <c r="BL27" s="87"/>
      <c r="BM27" s="88"/>
      <c r="BN27" s="84"/>
      <c r="BO27" s="84"/>
    </row>
    <row r="28" spans="1:72" ht="27">
      <c r="C28" s="89"/>
      <c r="D28" s="658" t="str">
        <f>C29</f>
        <v/>
      </c>
      <c r="E28" s="658"/>
      <c r="F28" s="658"/>
      <c r="G28" s="658"/>
      <c r="H28" s="658"/>
      <c r="I28" s="658"/>
      <c r="J28" s="658"/>
      <c r="K28" s="658" t="str">
        <f>C33</f>
        <v/>
      </c>
      <c r="L28" s="658"/>
      <c r="M28" s="658"/>
      <c r="N28" s="658"/>
      <c r="O28" s="658"/>
      <c r="P28" s="658"/>
      <c r="Q28" s="658"/>
      <c r="R28" s="658" t="str">
        <f>C37</f>
        <v/>
      </c>
      <c r="S28" s="658"/>
      <c r="T28" s="658"/>
      <c r="U28" s="658"/>
      <c r="V28" s="658"/>
      <c r="W28" s="658"/>
      <c r="X28" s="658"/>
      <c r="Y28" s="461">
        <f>J37</f>
        <v>0</v>
      </c>
      <c r="Z28" s="461"/>
      <c r="AA28" s="461"/>
      <c r="AB28" s="461"/>
      <c r="AC28" s="461"/>
      <c r="AD28" s="461"/>
      <c r="AE28" s="461"/>
      <c r="AF28" s="90" t="s">
        <v>150</v>
      </c>
      <c r="AG28" s="91" t="s">
        <v>151</v>
      </c>
      <c r="AH28" s="90" t="s">
        <v>152</v>
      </c>
      <c r="AI28" s="90" t="s">
        <v>0</v>
      </c>
      <c r="AJ28" s="93"/>
      <c r="AK28" s="93"/>
      <c r="AM28" s="89"/>
      <c r="AN28" s="658" t="str">
        <f>AM29</f>
        <v/>
      </c>
      <c r="AO28" s="658"/>
      <c r="AP28" s="658"/>
      <c r="AQ28" s="658"/>
      <c r="AR28" s="658"/>
      <c r="AS28" s="658"/>
      <c r="AT28" s="658"/>
      <c r="AU28" s="658" t="str">
        <f>AM33</f>
        <v/>
      </c>
      <c r="AV28" s="658"/>
      <c r="AW28" s="658"/>
      <c r="AX28" s="658"/>
      <c r="AY28" s="658"/>
      <c r="AZ28" s="658"/>
      <c r="BA28" s="658"/>
      <c r="BB28" s="658" t="str">
        <f>AM37</f>
        <v/>
      </c>
      <c r="BC28" s="658"/>
      <c r="BD28" s="658"/>
      <c r="BE28" s="658"/>
      <c r="BF28" s="658"/>
      <c r="BG28" s="658"/>
      <c r="BH28" s="658"/>
      <c r="BI28" s="658" t="str">
        <f>AM41</f>
        <v/>
      </c>
      <c r="BJ28" s="658"/>
      <c r="BK28" s="658"/>
      <c r="BL28" s="658"/>
      <c r="BM28" s="658"/>
      <c r="BN28" s="658"/>
      <c r="BO28" s="658"/>
      <c r="BP28" s="90" t="s">
        <v>150</v>
      </c>
      <c r="BQ28" s="91" t="s">
        <v>151</v>
      </c>
      <c r="BR28" s="90" t="s">
        <v>152</v>
      </c>
      <c r="BS28" s="90" t="s">
        <v>0</v>
      </c>
    </row>
    <row r="29" spans="1:72">
      <c r="B29" s="76">
        <v>4</v>
      </c>
      <c r="C29" s="669" t="str">
        <f>IF(ISERROR(MATCH('南(14)'!B29,予選学校名!$H$3:$H$16,0)),"",INDEX(予選学校名!$H$3:$K$16,MATCH('南(14)'!B29,予選学校名!$H$3:$H$16,0),2))</f>
        <v/>
      </c>
      <c r="D29" s="670"/>
      <c r="E29" s="444"/>
      <c r="F29" s="444"/>
      <c r="G29" s="671"/>
      <c r="H29" s="671"/>
      <c r="I29" s="671"/>
      <c r="J29" s="672"/>
      <c r="K29" s="692" t="str">
        <f>IF(M30="","",SUM(M30,M31))</f>
        <v/>
      </c>
      <c r="L29" s="663"/>
      <c r="M29" s="663"/>
      <c r="N29" s="92" t="str">
        <f>IF(K29="","",IF(K29&gt;O29,"○",IF(K29&lt;O29,"●","△")))</f>
        <v/>
      </c>
      <c r="O29" s="663" t="str">
        <f>IF(O30="","",SUM(O30,O31))</f>
        <v/>
      </c>
      <c r="P29" s="663"/>
      <c r="Q29" s="664"/>
      <c r="R29" s="692" t="str">
        <f>IF(T30="","",SUM(T30,T31))</f>
        <v/>
      </c>
      <c r="S29" s="663"/>
      <c r="T29" s="663"/>
      <c r="U29" s="92" t="str">
        <f>IF(R29="","",IF(R29&gt;V29,"○",IF(R29&lt;V29,"●","△")))</f>
        <v/>
      </c>
      <c r="V29" s="663" t="str">
        <f>IF(V30="","",SUM(V30,V31))</f>
        <v/>
      </c>
      <c r="W29" s="663"/>
      <c r="X29" s="664"/>
      <c r="Y29" s="679"/>
      <c r="Z29" s="474"/>
      <c r="AA29" s="474"/>
      <c r="AB29" s="240"/>
      <c r="AC29" s="474"/>
      <c r="AD29" s="474"/>
      <c r="AE29" s="680"/>
      <c r="AF29" s="461" t="str">
        <f>IF(COUNT(D30:AE30)=0,"",COUNTIF(D29:AE29,"○")*3+COUNTIF(D29:AE29,"△"))</f>
        <v/>
      </c>
      <c r="AG29" s="461" t="str">
        <f>IF(AF29="","",SUM(H29:H40)/2-SUM(D29:D40))</f>
        <v/>
      </c>
      <c r="AH29" s="461" t="str">
        <f>IF(AF29="","",SUM(H29:H40)/2)</f>
        <v/>
      </c>
      <c r="AI29" s="461" t="str">
        <f>IF(OR(AF29="",MOD(COUNT(D29:AE29),2)=1),"",RANK(AJ29,$AJ$29:$AJ$44))</f>
        <v/>
      </c>
      <c r="AJ29" s="93" t="str">
        <f>IF(OR(AF29="",MOD(COUNT(D29:AE29),2)=1),"",AF29*10000+AG29*100+AH29)</f>
        <v/>
      </c>
      <c r="AK29" s="93"/>
      <c r="AL29" s="76">
        <v>11</v>
      </c>
      <c r="AM29" s="669" t="str">
        <f>IF(ISERROR(MATCH('南(14)'!AL29,予選学校名!$H$3:$H$16,0)),"",INDEX(予選学校名!$H$3:$K$16,MATCH('南(14)'!AL29,予選学校名!$H$3:$H$16,0),2))</f>
        <v/>
      </c>
      <c r="AN29" s="670"/>
      <c r="AO29" s="444"/>
      <c r="AP29" s="444"/>
      <c r="AQ29" s="671"/>
      <c r="AR29" s="671"/>
      <c r="AS29" s="671"/>
      <c r="AT29" s="672"/>
      <c r="AU29" s="692" t="str">
        <f>IF(AW30="","",SUM(AW30,AW31))</f>
        <v/>
      </c>
      <c r="AV29" s="663"/>
      <c r="AW29" s="663"/>
      <c r="AX29" s="92" t="str">
        <f>IF(AU29="","",IF(AU29&gt;AY29,"○",IF(AU29&lt;AY29,"●","△")))</f>
        <v/>
      </c>
      <c r="AY29" s="663" t="str">
        <f>IF(AY30="","",SUM(AY30,AY31))</f>
        <v/>
      </c>
      <c r="AZ29" s="663"/>
      <c r="BA29" s="664"/>
      <c r="BB29" s="692" t="str">
        <f>IF(BD30="","",SUM(BD30,BD31))</f>
        <v/>
      </c>
      <c r="BC29" s="663"/>
      <c r="BD29" s="663"/>
      <c r="BE29" s="92" t="str">
        <f>IF(BB29="","",IF(BB29&gt;BF29,"○",IF(BB29&lt;BF29,"●","△")))</f>
        <v/>
      </c>
      <c r="BF29" s="663" t="str">
        <f>IF(BF30="","",SUM(BF30,BF31))</f>
        <v/>
      </c>
      <c r="BG29" s="663"/>
      <c r="BH29" s="664"/>
      <c r="BI29" s="692" t="str">
        <f>IF(BK30="","",SUM(BK30,BK31))</f>
        <v/>
      </c>
      <c r="BJ29" s="663"/>
      <c r="BK29" s="663"/>
      <c r="BL29" s="92" t="str">
        <f>IF(BI29="","",IF(BI29&gt;BM29,"○",IF(BI29&lt;BM29,"●","△")))</f>
        <v/>
      </c>
      <c r="BM29" s="663" t="str">
        <f>IF(BM30="","",SUM(BM30,BM31))</f>
        <v/>
      </c>
      <c r="BN29" s="663"/>
      <c r="BO29" s="664"/>
      <c r="BP29" s="461" t="str">
        <f>IF(COUNT(AN30:BO30)=0,"",COUNTIF(AN29:BO29,"○")*3+COUNTIF(AN29:BO29,"△"))</f>
        <v/>
      </c>
      <c r="BQ29" s="461" t="str">
        <f>IF(BP29="","",SUM(AR29:AR44)/2-SUM(AN29:AN44))</f>
        <v/>
      </c>
      <c r="BR29" s="461" t="str">
        <f>IF(BP29="","",SUM(AR29:AR44)/2)</f>
        <v/>
      </c>
      <c r="BS29" s="461" t="str">
        <f>IF(OR(BP29="",MOD(COUNT(AN29:BO29),2)=1),"",RANK(BT29,$BT$29:$BT$44))</f>
        <v/>
      </c>
      <c r="BT29" s="93" t="str">
        <f>IF(OR(BP29="",MOD(COUNT(AN29:BO29),2)=1),"",BP29*10000+BQ29*100+BR29)</f>
        <v/>
      </c>
    </row>
    <row r="30" spans="1:72">
      <c r="C30" s="669"/>
      <c r="D30" s="673"/>
      <c r="E30" s="674"/>
      <c r="F30" s="674"/>
      <c r="G30" s="674"/>
      <c r="H30" s="674"/>
      <c r="I30" s="674"/>
      <c r="J30" s="675"/>
      <c r="K30" s="94"/>
      <c r="L30" s="95"/>
      <c r="M30" s="96"/>
      <c r="N30" s="97" t="s">
        <v>54</v>
      </c>
      <c r="O30" s="98"/>
      <c r="P30" s="95"/>
      <c r="Q30" s="99"/>
      <c r="R30" s="94"/>
      <c r="S30" s="95"/>
      <c r="T30" s="96"/>
      <c r="U30" s="97" t="s">
        <v>54</v>
      </c>
      <c r="V30" s="98"/>
      <c r="W30" s="95"/>
      <c r="X30" s="99"/>
      <c r="Y30" s="242"/>
      <c r="Z30" s="106"/>
      <c r="AA30" s="106"/>
      <c r="AB30" s="93" t="s">
        <v>54</v>
      </c>
      <c r="AC30" s="106"/>
      <c r="AD30" s="106"/>
      <c r="AE30" s="243"/>
      <c r="AF30" s="461"/>
      <c r="AG30" s="461"/>
      <c r="AH30" s="461"/>
      <c r="AI30" s="461"/>
      <c r="AJ30" s="93"/>
      <c r="AK30" s="93"/>
      <c r="AM30" s="669"/>
      <c r="AN30" s="673"/>
      <c r="AO30" s="674"/>
      <c r="AP30" s="674"/>
      <c r="AQ30" s="674"/>
      <c r="AR30" s="674"/>
      <c r="AS30" s="674"/>
      <c r="AT30" s="675"/>
      <c r="AU30" s="94"/>
      <c r="AV30" s="95"/>
      <c r="AW30" s="96"/>
      <c r="AX30" s="97" t="s">
        <v>54</v>
      </c>
      <c r="AY30" s="98"/>
      <c r="AZ30" s="95"/>
      <c r="BA30" s="99"/>
      <c r="BB30" s="94"/>
      <c r="BC30" s="95"/>
      <c r="BD30" s="96"/>
      <c r="BE30" s="97" t="s">
        <v>54</v>
      </c>
      <c r="BF30" s="98"/>
      <c r="BG30" s="95"/>
      <c r="BH30" s="99"/>
      <c r="BI30" s="94"/>
      <c r="BJ30" s="95"/>
      <c r="BK30" s="96"/>
      <c r="BL30" s="97" t="s">
        <v>54</v>
      </c>
      <c r="BM30" s="98"/>
      <c r="BN30" s="95"/>
      <c r="BO30" s="99"/>
      <c r="BP30" s="461"/>
      <c r="BQ30" s="461"/>
      <c r="BR30" s="461"/>
      <c r="BS30" s="461"/>
      <c r="BT30" s="93"/>
    </row>
    <row r="31" spans="1:72">
      <c r="C31" s="669"/>
      <c r="D31" s="673"/>
      <c r="E31" s="674"/>
      <c r="F31" s="674"/>
      <c r="G31" s="674"/>
      <c r="H31" s="674"/>
      <c r="I31" s="674"/>
      <c r="J31" s="675"/>
      <c r="K31" s="94"/>
      <c r="L31" s="95"/>
      <c r="M31" s="96"/>
      <c r="N31" s="97" t="s">
        <v>54</v>
      </c>
      <c r="O31" s="98"/>
      <c r="P31" s="95"/>
      <c r="Q31" s="99"/>
      <c r="R31" s="94"/>
      <c r="S31" s="95"/>
      <c r="T31" s="96"/>
      <c r="U31" s="97" t="s">
        <v>54</v>
      </c>
      <c r="V31" s="98"/>
      <c r="W31" s="95"/>
      <c r="X31" s="99"/>
      <c r="Y31" s="242"/>
      <c r="Z31" s="106"/>
      <c r="AA31" s="106"/>
      <c r="AB31" s="93" t="s">
        <v>54</v>
      </c>
      <c r="AC31" s="106"/>
      <c r="AD31" s="106"/>
      <c r="AE31" s="243"/>
      <c r="AF31" s="461"/>
      <c r="AG31" s="461"/>
      <c r="AH31" s="461"/>
      <c r="AI31" s="461"/>
      <c r="AJ31" s="93"/>
      <c r="AK31" s="93"/>
      <c r="AM31" s="669"/>
      <c r="AN31" s="673"/>
      <c r="AO31" s="674"/>
      <c r="AP31" s="674"/>
      <c r="AQ31" s="674"/>
      <c r="AR31" s="674"/>
      <c r="AS31" s="674"/>
      <c r="AT31" s="675"/>
      <c r="AU31" s="94"/>
      <c r="AV31" s="95"/>
      <c r="AW31" s="96"/>
      <c r="AX31" s="97" t="s">
        <v>54</v>
      </c>
      <c r="AY31" s="98"/>
      <c r="AZ31" s="95"/>
      <c r="BA31" s="99"/>
      <c r="BB31" s="94"/>
      <c r="BC31" s="95"/>
      <c r="BD31" s="96"/>
      <c r="BE31" s="97" t="s">
        <v>54</v>
      </c>
      <c r="BF31" s="98"/>
      <c r="BG31" s="95"/>
      <c r="BH31" s="99"/>
      <c r="BI31" s="94"/>
      <c r="BJ31" s="95"/>
      <c r="BK31" s="96"/>
      <c r="BL31" s="97" t="s">
        <v>54</v>
      </c>
      <c r="BM31" s="98"/>
      <c r="BN31" s="95"/>
      <c r="BO31" s="99"/>
      <c r="BP31" s="461"/>
      <c r="BQ31" s="461"/>
      <c r="BR31" s="461"/>
      <c r="BS31" s="461"/>
      <c r="BT31" s="93"/>
    </row>
    <row r="32" spans="1:72" ht="3.75" customHeight="1">
      <c r="C32" s="669"/>
      <c r="D32" s="676"/>
      <c r="E32" s="677"/>
      <c r="F32" s="677"/>
      <c r="G32" s="677"/>
      <c r="H32" s="677"/>
      <c r="I32" s="677"/>
      <c r="J32" s="678"/>
      <c r="K32" s="100"/>
      <c r="L32" s="101"/>
      <c r="M32" s="102"/>
      <c r="N32" s="103"/>
      <c r="O32" s="104"/>
      <c r="P32" s="101"/>
      <c r="Q32" s="105"/>
      <c r="R32" s="100"/>
      <c r="S32" s="101"/>
      <c r="T32" s="102"/>
      <c r="U32" s="103"/>
      <c r="V32" s="104"/>
      <c r="W32" s="101"/>
      <c r="X32" s="105"/>
      <c r="Y32" s="244"/>
      <c r="Z32" s="245"/>
      <c r="AA32" s="245"/>
      <c r="AB32" s="246"/>
      <c r="AC32" s="245"/>
      <c r="AD32" s="245"/>
      <c r="AE32" s="247"/>
      <c r="AF32" s="461"/>
      <c r="AG32" s="461"/>
      <c r="AH32" s="461"/>
      <c r="AI32" s="461"/>
      <c r="AJ32" s="93"/>
      <c r="AK32" s="93"/>
      <c r="AM32" s="669"/>
      <c r="AN32" s="676"/>
      <c r="AO32" s="677"/>
      <c r="AP32" s="677"/>
      <c r="AQ32" s="677"/>
      <c r="AR32" s="677"/>
      <c r="AS32" s="677"/>
      <c r="AT32" s="678"/>
      <c r="AU32" s="100"/>
      <c r="AV32" s="101"/>
      <c r="AW32" s="102"/>
      <c r="AX32" s="103"/>
      <c r="AY32" s="104"/>
      <c r="AZ32" s="101"/>
      <c r="BA32" s="105"/>
      <c r="BB32" s="100"/>
      <c r="BC32" s="101"/>
      <c r="BD32" s="102"/>
      <c r="BE32" s="103"/>
      <c r="BF32" s="104"/>
      <c r="BG32" s="101"/>
      <c r="BH32" s="105"/>
      <c r="BI32" s="100"/>
      <c r="BJ32" s="101"/>
      <c r="BK32" s="102"/>
      <c r="BL32" s="103"/>
      <c r="BM32" s="104"/>
      <c r="BN32" s="101"/>
      <c r="BO32" s="105"/>
      <c r="BP32" s="461"/>
      <c r="BQ32" s="461"/>
      <c r="BR32" s="461"/>
      <c r="BS32" s="461"/>
      <c r="BT32" s="93"/>
    </row>
    <row r="33" spans="1:112">
      <c r="A33" s="76"/>
      <c r="B33" s="76">
        <v>5</v>
      </c>
      <c r="C33" s="669" t="str">
        <f>IF(ISERROR(MATCH('南(14)'!B33,予選学校名!$H$3:$H$16,0)),"",INDEX(予選学校名!$H$3:$K$16,MATCH('南(14)'!B33,予選学校名!$H$3:$H$16,0),2))</f>
        <v/>
      </c>
      <c r="D33" s="692" t="str">
        <f>IF(F34="","",SUM(F34,F35))</f>
        <v/>
      </c>
      <c r="E33" s="663"/>
      <c r="F33" s="663"/>
      <c r="G33" s="92" t="str">
        <f>IF(D33="","",IF(D33&gt;H33,"○",IF(D33&lt;H33,"●","△")))</f>
        <v/>
      </c>
      <c r="H33" s="663" t="str">
        <f>IF(H34="","",SUM(H34,H35))</f>
        <v/>
      </c>
      <c r="I33" s="663"/>
      <c r="J33" s="664"/>
      <c r="K33" s="670"/>
      <c r="L33" s="444"/>
      <c r="M33" s="444"/>
      <c r="N33" s="671"/>
      <c r="O33" s="671"/>
      <c r="P33" s="671"/>
      <c r="Q33" s="672"/>
      <c r="R33" s="692" t="str">
        <f>IF(T34="","",SUM(T34,T35))</f>
        <v/>
      </c>
      <c r="S33" s="663"/>
      <c r="T33" s="663"/>
      <c r="U33" s="92" t="str">
        <f>IF(R33="","",IF(R33&gt;V33,"○",IF(R33&lt;V33,"●","△")))</f>
        <v/>
      </c>
      <c r="V33" s="663" t="str">
        <f>IF(V34="","",SUM(V34,V35))</f>
        <v/>
      </c>
      <c r="W33" s="663"/>
      <c r="X33" s="664"/>
      <c r="Y33" s="679"/>
      <c r="Z33" s="474"/>
      <c r="AA33" s="474"/>
      <c r="AB33" s="240"/>
      <c r="AC33" s="474"/>
      <c r="AD33" s="474"/>
      <c r="AE33" s="680"/>
      <c r="AF33" s="461" t="str">
        <f>IF(COUNT(D34:AE34)=0,"",COUNTIF(D33:AE33,"○")*3+COUNTIF(D33:AE33,"△"))</f>
        <v/>
      </c>
      <c r="AG33" s="461" t="str">
        <f>IF(AF33="","",SUM(O29:O40)/2-SUM(K29:K40))</f>
        <v/>
      </c>
      <c r="AH33" s="461" t="str">
        <f>IF(AF33="","",SUM(O29:O40)/2)</f>
        <v/>
      </c>
      <c r="AI33" s="461" t="str">
        <f>IF(OR(AF33="",MOD(COUNT(D33:AE33),2)=1),"",RANK(AJ33,$AJ$29:$AJ$44))</f>
        <v/>
      </c>
      <c r="AJ33" s="93" t="str">
        <f>IF(OR(AF33="",MOD(COUNT(D33:AE33),2)=1),"",AF33*10000+AG33*100+AH33)</f>
        <v/>
      </c>
      <c r="AK33" s="93"/>
      <c r="AL33" s="76">
        <v>12</v>
      </c>
      <c r="AM33" s="669" t="str">
        <f>IF(ISERROR(MATCH('南(14)'!AL33,予選学校名!$H$3:$H$16,0)),"",INDEX(予選学校名!$H$3:$K$16,MATCH('南(14)'!AL33,予選学校名!$H$3:$H$16,0),2))</f>
        <v/>
      </c>
      <c r="AN33" s="692" t="str">
        <f>IF(AP34="","",SUM(AP34,AP35))</f>
        <v/>
      </c>
      <c r="AO33" s="663"/>
      <c r="AP33" s="663"/>
      <c r="AQ33" s="92" t="str">
        <f>IF(AN33="","",IF(AN33&gt;AR33,"○",IF(AN33&lt;AR33,"●","△")))</f>
        <v/>
      </c>
      <c r="AR33" s="663" t="str">
        <f>IF(AR34="","",SUM(AR34,AR35))</f>
        <v/>
      </c>
      <c r="AS33" s="663"/>
      <c r="AT33" s="664"/>
      <c r="AU33" s="670"/>
      <c r="AV33" s="444"/>
      <c r="AW33" s="444"/>
      <c r="AX33" s="671"/>
      <c r="AY33" s="671"/>
      <c r="AZ33" s="671"/>
      <c r="BA33" s="672"/>
      <c r="BB33" s="692" t="str">
        <f>IF(BD34="","",SUM(BD34,BD35))</f>
        <v/>
      </c>
      <c r="BC33" s="663"/>
      <c r="BD33" s="663"/>
      <c r="BE33" s="92" t="str">
        <f>IF(BB33="","",IF(BB33&gt;BF33,"○",IF(BB33&lt;BF33,"●","△")))</f>
        <v/>
      </c>
      <c r="BF33" s="663" t="str">
        <f>IF(BF34="","",SUM(BF34,BF35))</f>
        <v/>
      </c>
      <c r="BG33" s="663"/>
      <c r="BH33" s="664"/>
      <c r="BI33" s="692" t="str">
        <f>IF(BK34="","",SUM(BK34,BK35))</f>
        <v/>
      </c>
      <c r="BJ33" s="663"/>
      <c r="BK33" s="663"/>
      <c r="BL33" s="92" t="str">
        <f>IF(BI33="","",IF(BI33&gt;BM33,"○",IF(BI33&lt;BM33,"●","△")))</f>
        <v/>
      </c>
      <c r="BM33" s="663" t="str">
        <f>IF(BM34="","",SUM(BM34,BM35))</f>
        <v/>
      </c>
      <c r="BN33" s="663"/>
      <c r="BO33" s="664"/>
      <c r="BP33" s="461" t="str">
        <f>IF(COUNT(AN34:BO34)=0,"",COUNTIF(AN33:BO33,"○")*3+COUNTIF(AN33:BO33,"△"))</f>
        <v/>
      </c>
      <c r="BQ33" s="461" t="str">
        <f>IF(BP33="","",SUM(AY29:AY44)/2-SUM(AU29:AU44))</f>
        <v/>
      </c>
      <c r="BR33" s="461" t="str">
        <f>IF(BP33="","",SUM(AY29:AY44)/2)</f>
        <v/>
      </c>
      <c r="BS33" s="461" t="str">
        <f>IF(OR(BP33="",MOD(COUNT(AN33:BO33),2)=1),"",RANK(BT33,$BT$29:$BT$44))</f>
        <v/>
      </c>
      <c r="BT33" s="93" t="str">
        <f>IF(OR(BP33="",MOD(COUNT(AN33:BO33),2)=1),"",BP33*10000+BQ33*100+BR33)</f>
        <v/>
      </c>
    </row>
    <row r="34" spans="1:112">
      <c r="A34" s="76"/>
      <c r="C34" s="669"/>
      <c r="D34" s="94"/>
      <c r="E34" s="95"/>
      <c r="F34" s="96" t="str">
        <f>IF(O30="","",O30)</f>
        <v/>
      </c>
      <c r="G34" s="97" t="s">
        <v>54</v>
      </c>
      <c r="H34" s="98" t="str">
        <f>IF(M30="","",M30)</f>
        <v/>
      </c>
      <c r="I34" s="95"/>
      <c r="J34" s="99"/>
      <c r="K34" s="673"/>
      <c r="L34" s="674"/>
      <c r="M34" s="674"/>
      <c r="N34" s="674"/>
      <c r="O34" s="674"/>
      <c r="P34" s="674"/>
      <c r="Q34" s="675"/>
      <c r="R34" s="94"/>
      <c r="S34" s="95"/>
      <c r="T34" s="96"/>
      <c r="U34" s="97" t="s">
        <v>54</v>
      </c>
      <c r="V34" s="98"/>
      <c r="W34" s="95"/>
      <c r="X34" s="99"/>
      <c r="Y34" s="242"/>
      <c r="Z34" s="106"/>
      <c r="AA34" s="106"/>
      <c r="AB34" s="93" t="s">
        <v>54</v>
      </c>
      <c r="AC34" s="106"/>
      <c r="AD34" s="106"/>
      <c r="AE34" s="243"/>
      <c r="AF34" s="461"/>
      <c r="AG34" s="461"/>
      <c r="AH34" s="461"/>
      <c r="AI34" s="461"/>
      <c r="AJ34" s="93"/>
      <c r="AK34" s="93"/>
      <c r="AM34" s="669"/>
      <c r="AN34" s="94"/>
      <c r="AO34" s="95"/>
      <c r="AP34" s="96" t="str">
        <f>IF(AY30="","",AY30)</f>
        <v/>
      </c>
      <c r="AQ34" s="97" t="s">
        <v>54</v>
      </c>
      <c r="AR34" s="98" t="str">
        <f>IF(AW30="","",AW30)</f>
        <v/>
      </c>
      <c r="AS34" s="95"/>
      <c r="AT34" s="99"/>
      <c r="AU34" s="673"/>
      <c r="AV34" s="674"/>
      <c r="AW34" s="674"/>
      <c r="AX34" s="674"/>
      <c r="AY34" s="674"/>
      <c r="AZ34" s="674"/>
      <c r="BA34" s="675"/>
      <c r="BB34" s="94"/>
      <c r="BC34" s="95"/>
      <c r="BD34" s="96"/>
      <c r="BE34" s="97" t="s">
        <v>54</v>
      </c>
      <c r="BF34" s="98"/>
      <c r="BG34" s="95"/>
      <c r="BH34" s="99"/>
      <c r="BI34" s="94"/>
      <c r="BJ34" s="95"/>
      <c r="BK34" s="96"/>
      <c r="BL34" s="97" t="s">
        <v>54</v>
      </c>
      <c r="BM34" s="98"/>
      <c r="BN34" s="95"/>
      <c r="BO34" s="99"/>
      <c r="BP34" s="461"/>
      <c r="BQ34" s="461"/>
      <c r="BR34" s="461"/>
      <c r="BS34" s="461"/>
      <c r="BT34" s="93"/>
    </row>
    <row r="35" spans="1:112">
      <c r="A35" s="76"/>
      <c r="C35" s="669"/>
      <c r="D35" s="94"/>
      <c r="E35" s="95"/>
      <c r="F35" s="96" t="str">
        <f>IF(O31="","",O31)</f>
        <v/>
      </c>
      <c r="G35" s="97" t="s">
        <v>54</v>
      </c>
      <c r="H35" s="98" t="str">
        <f>IF(M31="","",M31)</f>
        <v/>
      </c>
      <c r="I35" s="95"/>
      <c r="J35" s="99"/>
      <c r="K35" s="673"/>
      <c r="L35" s="674"/>
      <c r="M35" s="674"/>
      <c r="N35" s="674"/>
      <c r="O35" s="674"/>
      <c r="P35" s="674"/>
      <c r="Q35" s="675"/>
      <c r="R35" s="94"/>
      <c r="S35" s="95"/>
      <c r="T35" s="96"/>
      <c r="U35" s="97" t="s">
        <v>54</v>
      </c>
      <c r="V35" s="98"/>
      <c r="W35" s="95"/>
      <c r="X35" s="99"/>
      <c r="Y35" s="242"/>
      <c r="Z35" s="106"/>
      <c r="AA35" s="106"/>
      <c r="AB35" s="93" t="s">
        <v>54</v>
      </c>
      <c r="AC35" s="106"/>
      <c r="AD35" s="106"/>
      <c r="AE35" s="243"/>
      <c r="AF35" s="461"/>
      <c r="AG35" s="461"/>
      <c r="AH35" s="461"/>
      <c r="AI35" s="461"/>
      <c r="AJ35" s="93"/>
      <c r="AK35" s="93"/>
      <c r="AM35" s="669"/>
      <c r="AN35" s="94"/>
      <c r="AO35" s="95"/>
      <c r="AP35" s="96" t="str">
        <f>IF(AY31="","",AY31)</f>
        <v/>
      </c>
      <c r="AQ35" s="97" t="s">
        <v>54</v>
      </c>
      <c r="AR35" s="98" t="str">
        <f>IF(AW31="","",AW31)</f>
        <v/>
      </c>
      <c r="AS35" s="95"/>
      <c r="AT35" s="99"/>
      <c r="AU35" s="673"/>
      <c r="AV35" s="674"/>
      <c r="AW35" s="674"/>
      <c r="AX35" s="674"/>
      <c r="AY35" s="674"/>
      <c r="AZ35" s="674"/>
      <c r="BA35" s="675"/>
      <c r="BB35" s="94"/>
      <c r="BC35" s="95"/>
      <c r="BD35" s="96"/>
      <c r="BE35" s="97" t="s">
        <v>54</v>
      </c>
      <c r="BF35" s="98"/>
      <c r="BG35" s="95"/>
      <c r="BH35" s="99"/>
      <c r="BI35" s="94"/>
      <c r="BJ35" s="95"/>
      <c r="BK35" s="96"/>
      <c r="BL35" s="97" t="s">
        <v>54</v>
      </c>
      <c r="BM35" s="98"/>
      <c r="BN35" s="95"/>
      <c r="BO35" s="99"/>
      <c r="BP35" s="461"/>
      <c r="BQ35" s="461"/>
      <c r="BR35" s="461"/>
      <c r="BS35" s="461"/>
      <c r="BT35" s="93"/>
    </row>
    <row r="36" spans="1:112" ht="3.75" customHeight="1">
      <c r="A36" s="76"/>
      <c r="C36" s="669"/>
      <c r="D36" s="100"/>
      <c r="E36" s="101"/>
      <c r="F36" s="102"/>
      <c r="G36" s="103"/>
      <c r="H36" s="104"/>
      <c r="I36" s="101"/>
      <c r="J36" s="105"/>
      <c r="K36" s="676"/>
      <c r="L36" s="677"/>
      <c r="M36" s="677"/>
      <c r="N36" s="677"/>
      <c r="O36" s="677"/>
      <c r="P36" s="677"/>
      <c r="Q36" s="678"/>
      <c r="R36" s="100"/>
      <c r="S36" s="101"/>
      <c r="T36" s="102"/>
      <c r="U36" s="103"/>
      <c r="V36" s="104"/>
      <c r="W36" s="101"/>
      <c r="X36" s="105"/>
      <c r="Y36" s="244"/>
      <c r="Z36" s="245"/>
      <c r="AA36" s="245"/>
      <c r="AB36" s="246"/>
      <c r="AC36" s="245"/>
      <c r="AD36" s="245"/>
      <c r="AE36" s="247"/>
      <c r="AF36" s="461"/>
      <c r="AG36" s="461"/>
      <c r="AH36" s="461"/>
      <c r="AI36" s="461"/>
      <c r="AJ36" s="93"/>
      <c r="AK36" s="93"/>
      <c r="AM36" s="669"/>
      <c r="AN36" s="100"/>
      <c r="AO36" s="101"/>
      <c r="AP36" s="102"/>
      <c r="AQ36" s="103"/>
      <c r="AR36" s="104"/>
      <c r="AS36" s="101"/>
      <c r="AT36" s="105"/>
      <c r="AU36" s="676"/>
      <c r="AV36" s="677"/>
      <c r="AW36" s="677"/>
      <c r="AX36" s="677"/>
      <c r="AY36" s="677"/>
      <c r="AZ36" s="677"/>
      <c r="BA36" s="678"/>
      <c r="BB36" s="100"/>
      <c r="BC36" s="101"/>
      <c r="BD36" s="102"/>
      <c r="BE36" s="103"/>
      <c r="BF36" s="104"/>
      <c r="BG36" s="101"/>
      <c r="BH36" s="105"/>
      <c r="BI36" s="100"/>
      <c r="BJ36" s="101"/>
      <c r="BK36" s="102"/>
      <c r="BL36" s="103"/>
      <c r="BM36" s="104"/>
      <c r="BN36" s="101"/>
      <c r="BO36" s="105"/>
      <c r="BP36" s="461"/>
      <c r="BQ36" s="461"/>
      <c r="BR36" s="461"/>
      <c r="BS36" s="461"/>
      <c r="BT36" s="93"/>
    </row>
    <row r="37" spans="1:112">
      <c r="A37" s="76"/>
      <c r="B37" s="76">
        <v>6</v>
      </c>
      <c r="C37" s="669" t="str">
        <f>IF(ISERROR(MATCH('南(14)'!B37,予選学校名!$H$3:$H$16,0)),"",INDEX(予選学校名!$H$3:$K$16,MATCH('南(14)'!B37,予選学校名!$H$3:$H$16,0),2))</f>
        <v/>
      </c>
      <c r="D37" s="692" t="str">
        <f>IF(F38="","",SUM(F38,F39))</f>
        <v/>
      </c>
      <c r="E37" s="663"/>
      <c r="F37" s="663"/>
      <c r="G37" s="92" t="str">
        <f>IF(D37="","",IF(D37&gt;H37,"○",IF(D37&lt;H37,"●","△")))</f>
        <v/>
      </c>
      <c r="H37" s="663" t="str">
        <f>IF(H38="","",SUM(H38,H39))</f>
        <v/>
      </c>
      <c r="I37" s="663"/>
      <c r="J37" s="664"/>
      <c r="K37" s="692" t="str">
        <f>IF(M38="","",SUM(M38,M39))</f>
        <v/>
      </c>
      <c r="L37" s="663"/>
      <c r="M37" s="663"/>
      <c r="N37" s="92" t="str">
        <f>IF(K37="","",IF(K37&gt;O37,"○",IF(K37&lt;O37,"●","△")))</f>
        <v/>
      </c>
      <c r="O37" s="663" t="str">
        <f>IF(O38="","",SUM(O38,O39))</f>
        <v/>
      </c>
      <c r="P37" s="663"/>
      <c r="Q37" s="664"/>
      <c r="R37" s="670"/>
      <c r="S37" s="444"/>
      <c r="T37" s="444"/>
      <c r="U37" s="671"/>
      <c r="V37" s="671"/>
      <c r="W37" s="671"/>
      <c r="X37" s="672"/>
      <c r="Y37" s="679"/>
      <c r="Z37" s="474"/>
      <c r="AA37" s="474"/>
      <c r="AB37" s="240"/>
      <c r="AC37" s="474"/>
      <c r="AD37" s="474"/>
      <c r="AE37" s="680"/>
      <c r="AF37" s="461" t="str">
        <f>IF(COUNT(D38:AE38)=0,"",COUNTIF(D37:AE37,"○")*3+COUNTIF(D37:AE37,"△"))</f>
        <v/>
      </c>
      <c r="AG37" s="461" t="str">
        <f>IF(AF37="","",SUM(V29:V40)/2-SUM(R29:R40))</f>
        <v/>
      </c>
      <c r="AH37" s="461" t="str">
        <f>IF(AF37="","",SUM(V29:V40)/2)</f>
        <v/>
      </c>
      <c r="AI37" s="461" t="str">
        <f>IF(OR(AF37="",MOD(COUNT(D37:AE37),2)=1),"",RANK(AJ37,$AJ$29:$AJ$44))</f>
        <v/>
      </c>
      <c r="AJ37" s="93" t="str">
        <f>IF(OR(AF37="",MOD(COUNT(D37:AE37),2)=1),"",AF37*10000+AG37*100+AH37)</f>
        <v/>
      </c>
      <c r="AK37" s="93"/>
      <c r="AL37" s="76">
        <v>13</v>
      </c>
      <c r="AM37" s="669" t="str">
        <f>IF(ISERROR(MATCH('南(14)'!AL37,予選学校名!$H$3:$H$16,0)),"",INDEX(予選学校名!$H$3:$K$16,MATCH('南(14)'!AL37,予選学校名!$H$3:$H$16,0),2))</f>
        <v/>
      </c>
      <c r="AN37" s="692" t="str">
        <f>IF(AP38="","",SUM(AP38,AP39))</f>
        <v/>
      </c>
      <c r="AO37" s="663"/>
      <c r="AP37" s="663"/>
      <c r="AQ37" s="92" t="str">
        <f>IF(AN37="","",IF(AN37&gt;AR37,"○",IF(AN37&lt;AR37,"●","△")))</f>
        <v/>
      </c>
      <c r="AR37" s="663" t="str">
        <f>IF(AR38="","",SUM(AR38,AR39))</f>
        <v/>
      </c>
      <c r="AS37" s="663"/>
      <c r="AT37" s="664"/>
      <c r="AU37" s="692" t="str">
        <f>IF(AW38="","",SUM(AW38,AW39))</f>
        <v/>
      </c>
      <c r="AV37" s="663"/>
      <c r="AW37" s="663"/>
      <c r="AX37" s="92" t="str">
        <f>IF(AU37="","",IF(AU37&gt;AY37,"○",IF(AU37&lt;AY37,"●","△")))</f>
        <v/>
      </c>
      <c r="AY37" s="663" t="str">
        <f>IF(AY38="","",SUM(AY38,AY39))</f>
        <v/>
      </c>
      <c r="AZ37" s="663"/>
      <c r="BA37" s="664"/>
      <c r="BB37" s="670"/>
      <c r="BC37" s="444"/>
      <c r="BD37" s="444"/>
      <c r="BE37" s="671"/>
      <c r="BF37" s="671"/>
      <c r="BG37" s="671"/>
      <c r="BH37" s="672"/>
      <c r="BI37" s="692" t="str">
        <f>IF(BK38="","",SUM(BK38,BK39))</f>
        <v/>
      </c>
      <c r="BJ37" s="663"/>
      <c r="BK37" s="663"/>
      <c r="BL37" s="92" t="str">
        <f>IF(BI37="","",IF(BI37&gt;BM37,"○",IF(BI37&lt;BM37,"●","△")))</f>
        <v/>
      </c>
      <c r="BM37" s="663" t="str">
        <f>IF(BM38="","",SUM(BM38,BM39))</f>
        <v/>
      </c>
      <c r="BN37" s="663"/>
      <c r="BO37" s="664"/>
      <c r="BP37" s="461" t="str">
        <f>IF(COUNT(AN38:BO38)=0,"",COUNTIF(AN37:BO37,"○")*3+COUNTIF(AN37:BO37,"△"))</f>
        <v/>
      </c>
      <c r="BQ37" s="461" t="str">
        <f>IF(BP37="","",SUM(BF29:BF44)/2-SUM(BB29:BB44))</f>
        <v/>
      </c>
      <c r="BR37" s="461" t="str">
        <f>IF(BP37="","",SUM(BF29:BF44)/2)</f>
        <v/>
      </c>
      <c r="BS37" s="461" t="str">
        <f>IF(OR(BP37="",MOD(COUNT(AN37:BO37),2)=1),"",RANK(BT37,$BT$29:$BT$44))</f>
        <v/>
      </c>
      <c r="BT37" s="93" t="str">
        <f>IF(OR(BP37="",MOD(COUNT(AN37:BO37),2)=1),"",BP37*10000+BQ37*100+BR37)</f>
        <v/>
      </c>
    </row>
    <row r="38" spans="1:112">
      <c r="A38" s="76"/>
      <c r="C38" s="669"/>
      <c r="D38" s="94"/>
      <c r="E38" s="95"/>
      <c r="F38" s="96" t="str">
        <f>IF(V30="","",V30)</f>
        <v/>
      </c>
      <c r="G38" s="97" t="s">
        <v>54</v>
      </c>
      <c r="H38" s="98" t="str">
        <f>IF(T30="","",T30)</f>
        <v/>
      </c>
      <c r="I38" s="95"/>
      <c r="J38" s="99"/>
      <c r="K38" s="94"/>
      <c r="L38" s="95"/>
      <c r="M38" s="96" t="str">
        <f>IF(V34="","",V34)</f>
        <v/>
      </c>
      <c r="N38" s="97" t="s">
        <v>54</v>
      </c>
      <c r="O38" s="98" t="str">
        <f>IF(T34="","",T34)</f>
        <v/>
      </c>
      <c r="P38" s="95"/>
      <c r="Q38" s="99"/>
      <c r="R38" s="673"/>
      <c r="S38" s="674"/>
      <c r="T38" s="674"/>
      <c r="U38" s="674"/>
      <c r="V38" s="674"/>
      <c r="W38" s="674"/>
      <c r="X38" s="675"/>
      <c r="Y38" s="242"/>
      <c r="Z38" s="106"/>
      <c r="AA38" s="106"/>
      <c r="AB38" s="93"/>
      <c r="AC38" s="106"/>
      <c r="AD38" s="106"/>
      <c r="AE38" s="243"/>
      <c r="AF38" s="461"/>
      <c r="AG38" s="461"/>
      <c r="AH38" s="461"/>
      <c r="AI38" s="461"/>
      <c r="AJ38" s="93"/>
      <c r="AK38" s="93"/>
      <c r="AM38" s="669"/>
      <c r="AN38" s="94"/>
      <c r="AO38" s="95"/>
      <c r="AP38" s="96" t="str">
        <f>IF(BF30="","",BF30)</f>
        <v/>
      </c>
      <c r="AQ38" s="97" t="s">
        <v>54</v>
      </c>
      <c r="AR38" s="98" t="str">
        <f>IF(BD30="","",BD30)</f>
        <v/>
      </c>
      <c r="AS38" s="95"/>
      <c r="AT38" s="99"/>
      <c r="AU38" s="94"/>
      <c r="AV38" s="95"/>
      <c r="AW38" s="96" t="str">
        <f>IF(BF34="","",BF34)</f>
        <v/>
      </c>
      <c r="AX38" s="97" t="s">
        <v>54</v>
      </c>
      <c r="AY38" s="98" t="str">
        <f>IF(BD34="","",BD34)</f>
        <v/>
      </c>
      <c r="AZ38" s="95"/>
      <c r="BA38" s="99"/>
      <c r="BB38" s="673"/>
      <c r="BC38" s="674"/>
      <c r="BD38" s="674"/>
      <c r="BE38" s="674"/>
      <c r="BF38" s="674"/>
      <c r="BG38" s="674"/>
      <c r="BH38" s="675"/>
      <c r="BI38" s="94"/>
      <c r="BJ38" s="95"/>
      <c r="BK38" s="96"/>
      <c r="BL38" s="97" t="s">
        <v>54</v>
      </c>
      <c r="BM38" s="98"/>
      <c r="BN38" s="95"/>
      <c r="BO38" s="99"/>
      <c r="BP38" s="461"/>
      <c r="BQ38" s="461"/>
      <c r="BR38" s="461"/>
      <c r="BS38" s="461"/>
      <c r="BT38" s="93"/>
    </row>
    <row r="39" spans="1:112">
      <c r="A39" s="76"/>
      <c r="C39" s="669"/>
      <c r="D39" s="94"/>
      <c r="E39" s="95"/>
      <c r="F39" s="96" t="str">
        <f>IF(V31="","",V31)</f>
        <v/>
      </c>
      <c r="G39" s="97" t="s">
        <v>54</v>
      </c>
      <c r="H39" s="98" t="str">
        <f>IF(T31="","",T31)</f>
        <v/>
      </c>
      <c r="I39" s="95"/>
      <c r="J39" s="99"/>
      <c r="K39" s="94"/>
      <c r="L39" s="95"/>
      <c r="M39" s="96" t="str">
        <f>IF(V35="","",V35)</f>
        <v/>
      </c>
      <c r="N39" s="97" t="s">
        <v>54</v>
      </c>
      <c r="O39" s="98" t="str">
        <f>IF(T35="","",T35)</f>
        <v/>
      </c>
      <c r="P39" s="95"/>
      <c r="Q39" s="99"/>
      <c r="R39" s="673"/>
      <c r="S39" s="674"/>
      <c r="T39" s="674"/>
      <c r="U39" s="674"/>
      <c r="V39" s="674"/>
      <c r="W39" s="674"/>
      <c r="X39" s="675"/>
      <c r="Y39" s="242"/>
      <c r="Z39" s="106"/>
      <c r="AA39" s="106"/>
      <c r="AB39" s="93"/>
      <c r="AC39" s="106"/>
      <c r="AD39" s="106"/>
      <c r="AE39" s="243"/>
      <c r="AF39" s="461"/>
      <c r="AG39" s="461"/>
      <c r="AH39" s="461"/>
      <c r="AI39" s="461"/>
      <c r="AJ39" s="93"/>
      <c r="AK39" s="93"/>
      <c r="AM39" s="669"/>
      <c r="AN39" s="94"/>
      <c r="AO39" s="95"/>
      <c r="AP39" s="96" t="str">
        <f>IF(BF31="","",BF31)</f>
        <v/>
      </c>
      <c r="AQ39" s="97" t="s">
        <v>54</v>
      </c>
      <c r="AR39" s="98" t="str">
        <f>IF(BD31="","",BD31)</f>
        <v/>
      </c>
      <c r="AS39" s="95"/>
      <c r="AT39" s="99"/>
      <c r="AU39" s="94"/>
      <c r="AV39" s="95"/>
      <c r="AW39" s="96" t="str">
        <f>IF(BF35="","",BF35)</f>
        <v/>
      </c>
      <c r="AX39" s="97" t="s">
        <v>54</v>
      </c>
      <c r="AY39" s="98" t="str">
        <f>IF(BD35="","",BD35)</f>
        <v/>
      </c>
      <c r="AZ39" s="95"/>
      <c r="BA39" s="99"/>
      <c r="BB39" s="673"/>
      <c r="BC39" s="674"/>
      <c r="BD39" s="674"/>
      <c r="BE39" s="674"/>
      <c r="BF39" s="674"/>
      <c r="BG39" s="674"/>
      <c r="BH39" s="675"/>
      <c r="BI39" s="94"/>
      <c r="BJ39" s="95"/>
      <c r="BK39" s="96"/>
      <c r="BL39" s="97" t="s">
        <v>54</v>
      </c>
      <c r="BM39" s="98"/>
      <c r="BN39" s="95"/>
      <c r="BO39" s="99"/>
      <c r="BP39" s="461"/>
      <c r="BQ39" s="461"/>
      <c r="BR39" s="461"/>
      <c r="BS39" s="461"/>
      <c r="BT39" s="93"/>
    </row>
    <row r="40" spans="1:112" ht="3.75" customHeight="1">
      <c r="A40" s="76"/>
      <c r="C40" s="669"/>
      <c r="D40" s="100"/>
      <c r="E40" s="101"/>
      <c r="F40" s="102"/>
      <c r="G40" s="103"/>
      <c r="H40" s="104"/>
      <c r="I40" s="101"/>
      <c r="J40" s="105"/>
      <c r="K40" s="100"/>
      <c r="L40" s="101"/>
      <c r="M40" s="102"/>
      <c r="N40" s="103"/>
      <c r="O40" s="104"/>
      <c r="P40" s="101"/>
      <c r="Q40" s="105"/>
      <c r="R40" s="676"/>
      <c r="S40" s="677"/>
      <c r="T40" s="677"/>
      <c r="U40" s="677"/>
      <c r="V40" s="677"/>
      <c r="W40" s="677"/>
      <c r="X40" s="678"/>
      <c r="Y40" s="244"/>
      <c r="Z40" s="245"/>
      <c r="AA40" s="245"/>
      <c r="AB40" s="246"/>
      <c r="AC40" s="245"/>
      <c r="AD40" s="245"/>
      <c r="AE40" s="247"/>
      <c r="AF40" s="461"/>
      <c r="AG40" s="461"/>
      <c r="AH40" s="461"/>
      <c r="AI40" s="461"/>
      <c r="AJ40" s="93"/>
      <c r="AK40" s="93"/>
      <c r="AM40" s="669"/>
      <c r="AN40" s="100"/>
      <c r="AO40" s="101"/>
      <c r="AP40" s="102"/>
      <c r="AQ40" s="103"/>
      <c r="AR40" s="104"/>
      <c r="AS40" s="101"/>
      <c r="AT40" s="105"/>
      <c r="AU40" s="100"/>
      <c r="AV40" s="101"/>
      <c r="AW40" s="102"/>
      <c r="AX40" s="103"/>
      <c r="AY40" s="104"/>
      <c r="AZ40" s="101"/>
      <c r="BA40" s="105"/>
      <c r="BB40" s="676"/>
      <c r="BC40" s="677"/>
      <c r="BD40" s="677"/>
      <c r="BE40" s="677"/>
      <c r="BF40" s="677"/>
      <c r="BG40" s="677"/>
      <c r="BH40" s="678"/>
      <c r="BI40" s="100"/>
      <c r="BJ40" s="101"/>
      <c r="BK40" s="102"/>
      <c r="BL40" s="103"/>
      <c r="BM40" s="104"/>
      <c r="BN40" s="101"/>
      <c r="BO40" s="105"/>
      <c r="BP40" s="461"/>
      <c r="BQ40" s="461"/>
      <c r="BR40" s="461"/>
      <c r="BS40" s="461"/>
      <c r="BT40" s="93"/>
    </row>
    <row r="41" spans="1:112">
      <c r="A41" s="76"/>
      <c r="C41" s="474"/>
      <c r="D41" s="663"/>
      <c r="E41" s="663"/>
      <c r="F41" s="663"/>
      <c r="G41" s="92"/>
      <c r="H41" s="663"/>
      <c r="I41" s="663"/>
      <c r="J41" s="663"/>
      <c r="K41" s="663"/>
      <c r="L41" s="663"/>
      <c r="M41" s="663"/>
      <c r="N41" s="92"/>
      <c r="O41" s="663"/>
      <c r="P41" s="663"/>
      <c r="Q41" s="663"/>
      <c r="R41" s="663"/>
      <c r="S41" s="663"/>
      <c r="T41" s="663"/>
      <c r="U41" s="92"/>
      <c r="V41" s="663"/>
      <c r="W41" s="663"/>
      <c r="X41" s="663"/>
      <c r="Y41" s="474"/>
      <c r="Z41" s="474"/>
      <c r="AA41" s="474"/>
      <c r="AB41" s="240"/>
      <c r="AC41" s="474"/>
      <c r="AD41" s="474"/>
      <c r="AE41" s="474"/>
      <c r="AF41" s="474"/>
      <c r="AG41" s="474"/>
      <c r="AH41" s="474"/>
      <c r="AI41" s="474"/>
      <c r="AJ41" s="93"/>
      <c r="AK41" s="93"/>
      <c r="AL41" s="76">
        <v>14</v>
      </c>
      <c r="AM41" s="669" t="str">
        <f>IF(ISERROR(MATCH('南(14)'!AL41,予選学校名!$H$3:$H$16,0)),"",INDEX(予選学校名!$H$3:$K$16,MATCH('南(14)'!AL41,予選学校名!$H$3:$H$16,0),2))</f>
        <v/>
      </c>
      <c r="AN41" s="692" t="str">
        <f>IF(AP42="","",SUM(AP42,AP43))</f>
        <v/>
      </c>
      <c r="AO41" s="663"/>
      <c r="AP41" s="663"/>
      <c r="AQ41" s="92" t="str">
        <f>IF(AN41="","",IF(AN41&gt;AR41,"○",IF(AN41&lt;AR41,"●","△")))</f>
        <v/>
      </c>
      <c r="AR41" s="663" t="str">
        <f>IF(AR42="","",SUM(AR42,AR43))</f>
        <v/>
      </c>
      <c r="AS41" s="663"/>
      <c r="AT41" s="664"/>
      <c r="AU41" s="692" t="str">
        <f>IF(AW42="","",SUM(AW42,AW43))</f>
        <v/>
      </c>
      <c r="AV41" s="663"/>
      <c r="AW41" s="663"/>
      <c r="AX41" s="92" t="str">
        <f>IF(AU41="","",IF(AU41&gt;AY41,"○",IF(AU41&lt;AY41,"●","△")))</f>
        <v/>
      </c>
      <c r="AY41" s="663" t="str">
        <f>IF(AY42="","",SUM(AY42,AY43))</f>
        <v/>
      </c>
      <c r="AZ41" s="663"/>
      <c r="BA41" s="664"/>
      <c r="BB41" s="692" t="str">
        <f>IF(BD42="","",SUM(BD42,BD43))</f>
        <v/>
      </c>
      <c r="BC41" s="663"/>
      <c r="BD41" s="663"/>
      <c r="BE41" s="92" t="str">
        <f>IF(BB41="","",IF(BB41&gt;BF41,"○",IF(BB41&lt;BF41,"●","△")))</f>
        <v/>
      </c>
      <c r="BF41" s="663" t="str">
        <f>IF(BF42="","",SUM(BF42,BF43))</f>
        <v/>
      </c>
      <c r="BG41" s="663"/>
      <c r="BH41" s="664"/>
      <c r="BI41" s="670"/>
      <c r="BJ41" s="444"/>
      <c r="BK41" s="444"/>
      <c r="BL41" s="671"/>
      <c r="BM41" s="671"/>
      <c r="BN41" s="671"/>
      <c r="BO41" s="672"/>
      <c r="BP41" s="461" t="str">
        <f>IF(COUNT(AN42:BO42)=0,"",COUNTIF(AN41:BO41,"○")*3+COUNTIF(AN41:BO41,"△"))</f>
        <v/>
      </c>
      <c r="BQ41" s="461" t="str">
        <f>IF(BP41="","",SUM(BM29:BM44)/2-SUM(BI29:BI44))</f>
        <v/>
      </c>
      <c r="BR41" s="461" t="str">
        <f>IF(BP41="","",SUM(BM29:BM44)/2)</f>
        <v/>
      </c>
      <c r="BS41" s="461" t="str">
        <f>IF(OR(BP41="",MOD(COUNT(AN41:BO41),2)=1),"",RANK(BT41,$BT$29:$BT$44))</f>
        <v/>
      </c>
      <c r="BT41" s="93" t="str">
        <f>IF(OR(BP41="",MOD(COUNT(AN41:BO41),2)=1),"",BP41*10000+BQ41*100+BR41)</f>
        <v/>
      </c>
      <c r="BW41" s="477" t="s">
        <v>153</v>
      </c>
      <c r="BX41" s="477"/>
      <c r="BY41" s="477"/>
      <c r="BZ41" s="477"/>
      <c r="CA41" s="477"/>
      <c r="CB41" s="477"/>
      <c r="CC41" s="477"/>
      <c r="CD41" s="477"/>
      <c r="CE41" s="477"/>
      <c r="CF41" s="477"/>
      <c r="CG41" s="477"/>
      <c r="CH41" s="477"/>
      <c r="CI41" s="477"/>
      <c r="CJ41" s="477"/>
      <c r="CK41" s="477"/>
      <c r="CL41" s="477"/>
      <c r="CM41" s="477"/>
      <c r="CN41" s="477"/>
      <c r="CO41" s="477"/>
      <c r="CP41" s="477"/>
      <c r="CQ41" s="477"/>
      <c r="CR41" s="477"/>
      <c r="CS41" s="477"/>
      <c r="CT41" s="477"/>
      <c r="CU41" s="477"/>
      <c r="CV41" s="477"/>
      <c r="CW41" s="477"/>
    </row>
    <row r="42" spans="1:112">
      <c r="A42" s="76"/>
      <c r="C42" s="475"/>
      <c r="D42" s="95"/>
      <c r="E42" s="95"/>
      <c r="F42" s="96"/>
      <c r="G42" s="97"/>
      <c r="H42" s="98"/>
      <c r="I42" s="95"/>
      <c r="J42" s="95"/>
      <c r="K42" s="95"/>
      <c r="L42" s="95"/>
      <c r="M42" s="96"/>
      <c r="N42" s="97"/>
      <c r="O42" s="98"/>
      <c r="P42" s="95"/>
      <c r="Q42" s="95"/>
      <c r="R42" s="95"/>
      <c r="S42" s="95"/>
      <c r="T42" s="96"/>
      <c r="U42" s="97"/>
      <c r="V42" s="98"/>
      <c r="W42" s="95"/>
      <c r="X42" s="95"/>
      <c r="Y42" s="106"/>
      <c r="Z42" s="106"/>
      <c r="AA42" s="106"/>
      <c r="AB42" s="93"/>
      <c r="AC42" s="106"/>
      <c r="AD42" s="106"/>
      <c r="AE42" s="106"/>
      <c r="AF42" s="475"/>
      <c r="AG42" s="475"/>
      <c r="AH42" s="475"/>
      <c r="AI42" s="475"/>
      <c r="AJ42" s="93"/>
      <c r="AK42" s="93"/>
      <c r="AM42" s="669"/>
      <c r="AN42" s="94"/>
      <c r="AO42" s="95"/>
      <c r="AP42" s="96" t="str">
        <f>IF(BM30="","",BM30)</f>
        <v/>
      </c>
      <c r="AQ42" s="97" t="s">
        <v>54</v>
      </c>
      <c r="AR42" s="98" t="str">
        <f>IF(BK30="","",BK30)</f>
        <v/>
      </c>
      <c r="AS42" s="95"/>
      <c r="AT42" s="99"/>
      <c r="AU42" s="94"/>
      <c r="AV42" s="95"/>
      <c r="AW42" s="96" t="str">
        <f>IF(BM34="","",BM34)</f>
        <v/>
      </c>
      <c r="AX42" s="97" t="s">
        <v>54</v>
      </c>
      <c r="AY42" s="98" t="str">
        <f>IF(BK34="","",BK34)</f>
        <v/>
      </c>
      <c r="AZ42" s="95"/>
      <c r="BA42" s="99"/>
      <c r="BB42" s="94"/>
      <c r="BC42" s="95"/>
      <c r="BD42" s="96" t="str">
        <f>IF(BM38="","",BM38)</f>
        <v/>
      </c>
      <c r="BE42" s="97" t="s">
        <v>54</v>
      </c>
      <c r="BF42" s="98" t="str">
        <f>IF(BK38="","",BK38)</f>
        <v/>
      </c>
      <c r="BG42" s="95"/>
      <c r="BH42" s="99"/>
      <c r="BI42" s="673"/>
      <c r="BJ42" s="674"/>
      <c r="BK42" s="674"/>
      <c r="BL42" s="674"/>
      <c r="BM42" s="674"/>
      <c r="BN42" s="674"/>
      <c r="BO42" s="675"/>
      <c r="BP42" s="461"/>
      <c r="BQ42" s="461"/>
      <c r="BR42" s="461"/>
      <c r="BS42" s="461"/>
      <c r="BT42" s="93"/>
      <c r="BW42" s="477"/>
      <c r="BX42" s="477"/>
      <c r="BY42" s="477"/>
      <c r="BZ42" s="477"/>
      <c r="CA42" s="477"/>
      <c r="CB42" s="477"/>
      <c r="CC42" s="477"/>
      <c r="CD42" s="477"/>
      <c r="CE42" s="477"/>
      <c r="CF42" s="477"/>
      <c r="CG42" s="477"/>
      <c r="CH42" s="477"/>
      <c r="CI42" s="477"/>
      <c r="CJ42" s="477"/>
      <c r="CK42" s="477"/>
      <c r="CL42" s="477"/>
      <c r="CM42" s="477"/>
      <c r="CN42" s="477"/>
      <c r="CO42" s="477"/>
      <c r="CP42" s="477"/>
      <c r="CQ42" s="477"/>
      <c r="CR42" s="477"/>
      <c r="CS42" s="477"/>
      <c r="CT42" s="477"/>
      <c r="CU42" s="477"/>
      <c r="CV42" s="477"/>
      <c r="CW42" s="477"/>
    </row>
    <row r="43" spans="1:112">
      <c r="A43" s="76"/>
      <c r="C43" s="475"/>
      <c r="D43" s="95"/>
      <c r="E43" s="95"/>
      <c r="F43" s="96"/>
      <c r="G43" s="97"/>
      <c r="H43" s="98"/>
      <c r="I43" s="95"/>
      <c r="J43" s="95"/>
      <c r="K43" s="95"/>
      <c r="L43" s="95"/>
      <c r="M43" s="96"/>
      <c r="N43" s="97"/>
      <c r="O43" s="98"/>
      <c r="P43" s="95"/>
      <c r="Q43" s="95"/>
      <c r="R43" s="95"/>
      <c r="S43" s="95"/>
      <c r="T43" s="96"/>
      <c r="U43" s="97"/>
      <c r="V43" s="98"/>
      <c r="W43" s="95"/>
      <c r="X43" s="95"/>
      <c r="Y43" s="106"/>
      <c r="Z43" s="106"/>
      <c r="AA43" s="106"/>
      <c r="AB43" s="93"/>
      <c r="AC43" s="106"/>
      <c r="AD43" s="106"/>
      <c r="AE43" s="106"/>
      <c r="AF43" s="475"/>
      <c r="AG43" s="475"/>
      <c r="AH43" s="475"/>
      <c r="AI43" s="475"/>
      <c r="AJ43" s="93"/>
      <c r="AK43" s="93"/>
      <c r="AM43" s="669"/>
      <c r="AN43" s="94"/>
      <c r="AO43" s="95"/>
      <c r="AP43" s="96" t="str">
        <f>IF(BM31="","",BM31)</f>
        <v/>
      </c>
      <c r="AQ43" s="97" t="s">
        <v>54</v>
      </c>
      <c r="AR43" s="98" t="str">
        <f>IF(BK31="","",BK31)</f>
        <v/>
      </c>
      <c r="AS43" s="95"/>
      <c r="AT43" s="99"/>
      <c r="AU43" s="94"/>
      <c r="AV43" s="95"/>
      <c r="AW43" s="96" t="str">
        <f>IF(BM35="","",BM35)</f>
        <v/>
      </c>
      <c r="AX43" s="97" t="s">
        <v>54</v>
      </c>
      <c r="AY43" s="98" t="str">
        <f>IF(BK35="","",BK35)</f>
        <v/>
      </c>
      <c r="AZ43" s="95"/>
      <c r="BA43" s="99"/>
      <c r="BB43" s="94"/>
      <c r="BC43" s="95"/>
      <c r="BD43" s="96" t="str">
        <f>IF(BM39="","",BM39)</f>
        <v/>
      </c>
      <c r="BE43" s="97" t="s">
        <v>54</v>
      </c>
      <c r="BF43" s="98" t="str">
        <f>IF(BK39="","",BK39)</f>
        <v/>
      </c>
      <c r="BG43" s="95"/>
      <c r="BH43" s="99"/>
      <c r="BI43" s="673"/>
      <c r="BJ43" s="674"/>
      <c r="BK43" s="674"/>
      <c r="BL43" s="674"/>
      <c r="BM43" s="674"/>
      <c r="BN43" s="674"/>
      <c r="BO43" s="675"/>
      <c r="BP43" s="461"/>
      <c r="BQ43" s="461"/>
      <c r="BR43" s="461"/>
      <c r="BS43" s="461"/>
      <c r="BT43" s="93"/>
      <c r="BW43" s="477"/>
      <c r="BX43" s="477"/>
      <c r="BY43" s="477"/>
      <c r="BZ43" s="477"/>
      <c r="CA43" s="477"/>
      <c r="CB43" s="477"/>
      <c r="CC43" s="477"/>
      <c r="CD43" s="477"/>
      <c r="CE43" s="477"/>
      <c r="CF43" s="477"/>
      <c r="CG43" s="477"/>
      <c r="CH43" s="477"/>
      <c r="CI43" s="477"/>
      <c r="CJ43" s="477"/>
      <c r="CK43" s="477"/>
      <c r="CL43" s="477"/>
      <c r="CM43" s="477"/>
      <c r="CN43" s="477"/>
      <c r="CO43" s="477"/>
      <c r="CP43" s="477"/>
      <c r="CQ43" s="477"/>
      <c r="CR43" s="477"/>
      <c r="CS43" s="477"/>
      <c r="CT43" s="477"/>
      <c r="CU43" s="477"/>
      <c r="CV43" s="477"/>
      <c r="CW43" s="477"/>
    </row>
    <row r="44" spans="1:112" ht="3.75" customHeight="1">
      <c r="A44" s="76"/>
      <c r="C44" s="475"/>
      <c r="D44" s="95"/>
      <c r="E44" s="95"/>
      <c r="F44" s="96"/>
      <c r="G44" s="97"/>
      <c r="H44" s="98"/>
      <c r="I44" s="95"/>
      <c r="J44" s="95"/>
      <c r="K44" s="95"/>
      <c r="L44" s="95"/>
      <c r="M44" s="96"/>
      <c r="N44" s="97"/>
      <c r="O44" s="98"/>
      <c r="P44" s="95"/>
      <c r="Q44" s="95"/>
      <c r="R44" s="95"/>
      <c r="S44" s="95"/>
      <c r="T44" s="96"/>
      <c r="U44" s="97"/>
      <c r="V44" s="98"/>
      <c r="W44" s="95"/>
      <c r="X44" s="95"/>
      <c r="Y44" s="106"/>
      <c r="Z44" s="106"/>
      <c r="AA44" s="106"/>
      <c r="AB44" s="93"/>
      <c r="AC44" s="106"/>
      <c r="AD44" s="106"/>
      <c r="AE44" s="106"/>
      <c r="AF44" s="475"/>
      <c r="AG44" s="475"/>
      <c r="AH44" s="475"/>
      <c r="AI44" s="475"/>
      <c r="AJ44" s="93"/>
      <c r="AK44" s="93"/>
      <c r="AM44" s="669"/>
      <c r="AN44" s="100"/>
      <c r="AO44" s="101"/>
      <c r="AP44" s="102"/>
      <c r="AQ44" s="103"/>
      <c r="AR44" s="104"/>
      <c r="AS44" s="101"/>
      <c r="AT44" s="105"/>
      <c r="AU44" s="100"/>
      <c r="AV44" s="101"/>
      <c r="AW44" s="102"/>
      <c r="AX44" s="103"/>
      <c r="AY44" s="104"/>
      <c r="AZ44" s="101"/>
      <c r="BA44" s="105"/>
      <c r="BB44" s="100"/>
      <c r="BC44" s="101"/>
      <c r="BD44" s="102"/>
      <c r="BE44" s="103"/>
      <c r="BF44" s="104"/>
      <c r="BG44" s="101"/>
      <c r="BH44" s="105"/>
      <c r="BI44" s="676"/>
      <c r="BJ44" s="677"/>
      <c r="BK44" s="677"/>
      <c r="BL44" s="677"/>
      <c r="BM44" s="677"/>
      <c r="BN44" s="677"/>
      <c r="BO44" s="678"/>
      <c r="BP44" s="461"/>
      <c r="BQ44" s="461"/>
      <c r="BR44" s="461"/>
      <c r="BS44" s="461"/>
      <c r="BT44" s="93"/>
    </row>
    <row r="46" spans="1:112" ht="43.5" customHeight="1">
      <c r="A46" s="76"/>
      <c r="BW46" s="109" t="s">
        <v>191</v>
      </c>
      <c r="CU46" s="109" t="s">
        <v>192</v>
      </c>
    </row>
    <row r="47" spans="1:112" ht="22.5" customHeight="1">
      <c r="A47" s="76"/>
      <c r="BX47" s="110"/>
      <c r="BZ47" s="478" t="s">
        <v>79</v>
      </c>
      <c r="CA47" s="478"/>
      <c r="CB47" s="478"/>
      <c r="CC47" s="248" t="str">
        <f>IF(I3="","",I3)</f>
        <v/>
      </c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X47" s="478" t="s">
        <v>193</v>
      </c>
      <c r="CY47" s="478"/>
      <c r="CZ47" s="478"/>
      <c r="DA47" s="249" t="str">
        <f>IF(AP3="","",AP3)</f>
        <v/>
      </c>
      <c r="DB47" s="110"/>
      <c r="DC47" s="110"/>
      <c r="DD47" s="110"/>
      <c r="DE47" s="110"/>
      <c r="DF47" s="110"/>
      <c r="DG47" s="110"/>
      <c r="DH47" s="110"/>
    </row>
    <row r="48" spans="1:112" ht="3" customHeight="1">
      <c r="A48" s="76"/>
      <c r="BX48" s="110"/>
      <c r="BZ48" s="112"/>
      <c r="CA48" s="112"/>
      <c r="CB48" s="112"/>
      <c r="CC48" s="248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X48" s="112"/>
      <c r="CY48" s="112"/>
      <c r="CZ48" s="112"/>
      <c r="DA48" s="249"/>
      <c r="DB48" s="110"/>
      <c r="DC48" s="110"/>
      <c r="DD48" s="110"/>
      <c r="DE48" s="110"/>
      <c r="DF48" s="110"/>
      <c r="DG48" s="110"/>
      <c r="DH48" s="110"/>
    </row>
    <row r="49" spans="1:118">
      <c r="A49" s="76"/>
      <c r="CF49" s="479"/>
      <c r="DD49" s="479"/>
    </row>
    <row r="50" spans="1:118">
      <c r="CD50" s="478" t="str">
        <f>IF(CD53="","",SUM(CD53:CE56))</f>
        <v/>
      </c>
      <c r="CE50" s="478"/>
      <c r="CF50" s="479"/>
      <c r="CH50" s="481" t="str">
        <f>IF(CH53="","",SUM(CH53:CI56))</f>
        <v/>
      </c>
      <c r="CI50" s="481"/>
      <c r="DB50" s="478" t="str">
        <f>IF(DB53="","",SUM(DB53:DC56))</f>
        <v/>
      </c>
      <c r="DC50" s="478"/>
      <c r="DD50" s="479"/>
      <c r="DF50" s="481" t="str">
        <f>IF(DF53="","",SUM(DF53:DG56))</f>
        <v/>
      </c>
      <c r="DG50" s="481"/>
    </row>
    <row r="51" spans="1:118" s="107" customFormat="1" hidden="1">
      <c r="A51" s="113"/>
      <c r="D51" s="113"/>
      <c r="E51" s="113"/>
      <c r="F51" s="114"/>
      <c r="G51" s="115"/>
      <c r="H51" s="116"/>
      <c r="I51" s="113"/>
      <c r="J51" s="113"/>
      <c r="K51" s="113"/>
      <c r="L51" s="113"/>
      <c r="M51" s="114"/>
      <c r="N51" s="115"/>
      <c r="O51" s="116"/>
      <c r="P51" s="113"/>
      <c r="Q51" s="113"/>
      <c r="R51" s="113"/>
      <c r="S51" s="113"/>
      <c r="T51" s="114"/>
      <c r="U51" s="115"/>
      <c r="V51" s="116"/>
      <c r="W51" s="113"/>
      <c r="X51" s="113"/>
      <c r="AB51" s="117"/>
      <c r="AN51" s="113"/>
      <c r="AO51" s="113"/>
      <c r="AP51" s="114"/>
      <c r="AQ51" s="115"/>
      <c r="AR51" s="116"/>
      <c r="AS51" s="113"/>
      <c r="AT51" s="113"/>
      <c r="AU51" s="113"/>
      <c r="AV51" s="113"/>
      <c r="AW51" s="114"/>
      <c r="AX51" s="115"/>
      <c r="AY51" s="116"/>
      <c r="AZ51" s="113"/>
      <c r="BA51" s="113"/>
      <c r="BB51" s="113"/>
      <c r="BC51" s="113"/>
      <c r="BD51" s="114"/>
      <c r="BE51" s="115"/>
      <c r="BF51" s="116"/>
      <c r="BG51" s="113"/>
      <c r="BH51" s="113"/>
      <c r="BI51" s="113"/>
      <c r="BJ51" s="113"/>
      <c r="BK51" s="114"/>
      <c r="BL51" s="115"/>
      <c r="BM51" s="116"/>
      <c r="BN51" s="113"/>
      <c r="BO51" s="113"/>
      <c r="CD51" s="482" t="str">
        <f>IF(CD53="","",SUM(CD53:CE57))</f>
        <v/>
      </c>
      <c r="CE51" s="482"/>
      <c r="CF51" s="479"/>
      <c r="CH51" s="483" t="str">
        <f>IF(CH53="","",SUM(CH53:CI57))</f>
        <v/>
      </c>
      <c r="CI51" s="483"/>
      <c r="DB51" s="482" t="str">
        <f>IF(DB53="","",SUM(DB53:DC57))</f>
        <v/>
      </c>
      <c r="DC51" s="482"/>
      <c r="DD51" s="479"/>
      <c r="DF51" s="483" t="str">
        <f>IF(DF53="","",SUM(DF53:DG57))</f>
        <v/>
      </c>
      <c r="DG51" s="483"/>
    </row>
    <row r="52" spans="1:118" ht="7.5" customHeight="1" thickBot="1">
      <c r="BZ52" s="110"/>
      <c r="CA52" s="484"/>
      <c r="CB52" s="484"/>
      <c r="CC52" s="484"/>
      <c r="CD52" s="484"/>
      <c r="CE52" s="484"/>
      <c r="CF52" s="480"/>
      <c r="CG52" s="484"/>
      <c r="CH52" s="484"/>
      <c r="CI52" s="484"/>
      <c r="CJ52" s="484"/>
      <c r="CK52" s="484"/>
      <c r="CL52" s="484"/>
      <c r="CX52" s="110"/>
      <c r="CY52" s="484"/>
      <c r="CZ52" s="484"/>
      <c r="DA52" s="484"/>
      <c r="DB52" s="484"/>
      <c r="DC52" s="484"/>
      <c r="DD52" s="480"/>
      <c r="DE52" s="484"/>
      <c r="DF52" s="484"/>
      <c r="DG52" s="484"/>
      <c r="DH52" s="484"/>
      <c r="DI52" s="484"/>
      <c r="DJ52" s="484"/>
    </row>
    <row r="53" spans="1:118" ht="14.25" customHeight="1" thickTop="1">
      <c r="BX53" s="489" t="str">
        <f>IF(BX59=CB59,"",IF(CB59&lt;BX59,BW67,CC67))</f>
        <v/>
      </c>
      <c r="BY53" s="489"/>
      <c r="BZ53" s="479"/>
      <c r="CD53" s="490"/>
      <c r="CE53" s="490"/>
      <c r="CF53" s="475" t="s">
        <v>54</v>
      </c>
      <c r="CG53" s="475"/>
      <c r="CH53" s="491"/>
      <c r="CI53" s="491"/>
      <c r="CM53" s="492"/>
      <c r="CN53" s="486" t="str">
        <f>IF(CJ59=CN59,"",IF(CN59&lt;CJ59,CI67,CO67))</f>
        <v/>
      </c>
      <c r="CO53" s="486"/>
      <c r="CV53" s="489" t="str">
        <f>IF(CV59=CZ59,"",IF(CZ59&lt;CV59,CU67,DA67))</f>
        <v/>
      </c>
      <c r="CW53" s="489"/>
      <c r="CX53" s="479"/>
      <c r="DB53" s="490"/>
      <c r="DC53" s="490"/>
      <c r="DD53" s="475" t="s">
        <v>54</v>
      </c>
      <c r="DE53" s="475"/>
      <c r="DF53" s="491"/>
      <c r="DG53" s="491"/>
      <c r="DK53" s="492"/>
      <c r="DL53" s="486" t="str">
        <f>IF(DH59=DL59,"",IF(DL59&lt;DH59,DG67,DM67))</f>
        <v/>
      </c>
      <c r="DM53" s="486"/>
    </row>
    <row r="54" spans="1:118">
      <c r="BX54" s="489"/>
      <c r="BY54" s="489"/>
      <c r="BZ54" s="479"/>
      <c r="CD54" s="478"/>
      <c r="CE54" s="478"/>
      <c r="CF54" s="487" t="s">
        <v>54</v>
      </c>
      <c r="CG54" s="487"/>
      <c r="CH54" s="481"/>
      <c r="CI54" s="481"/>
      <c r="CM54" s="492"/>
      <c r="CN54" s="486"/>
      <c r="CO54" s="486"/>
      <c r="CV54" s="489"/>
      <c r="CW54" s="489"/>
      <c r="CX54" s="479"/>
      <c r="DB54" s="478"/>
      <c r="DC54" s="478"/>
      <c r="DD54" s="487" t="s">
        <v>54</v>
      </c>
      <c r="DE54" s="487"/>
      <c r="DF54" s="481"/>
      <c r="DG54" s="481"/>
      <c r="DK54" s="492"/>
      <c r="DL54" s="486"/>
      <c r="DM54" s="486"/>
    </row>
    <row r="55" spans="1:118">
      <c r="A55" s="75" t="str">
        <f>IF(CD51=CH51,"",IF(BX53=BW67,CC67,BW67))</f>
        <v/>
      </c>
      <c r="BX55" s="489"/>
      <c r="BY55" s="489"/>
      <c r="BZ55" s="479"/>
      <c r="CD55" s="478"/>
      <c r="CE55" s="478"/>
      <c r="CF55" s="487" t="str">
        <f>IF(CD55="","","－")</f>
        <v/>
      </c>
      <c r="CG55" s="487"/>
      <c r="CH55" s="481"/>
      <c r="CI55" s="481"/>
      <c r="CM55" s="492"/>
      <c r="CN55" s="486"/>
      <c r="CO55" s="486"/>
      <c r="CV55" s="489"/>
      <c r="CW55" s="489"/>
      <c r="CX55" s="479"/>
      <c r="DB55" s="478"/>
      <c r="DC55" s="478"/>
      <c r="DD55" s="487" t="str">
        <f>IF(DB55="","","－")</f>
        <v/>
      </c>
      <c r="DE55" s="487"/>
      <c r="DF55" s="481"/>
      <c r="DG55" s="481"/>
      <c r="DK55" s="492"/>
      <c r="DL55" s="486"/>
      <c r="DM55" s="486"/>
    </row>
    <row r="56" spans="1:118">
      <c r="A56" s="75" t="str">
        <f>IF(CD51=CH51,"",IF(CN53=CO67,CI67,CO67))</f>
        <v/>
      </c>
      <c r="BX56" s="489"/>
      <c r="BY56" s="489"/>
      <c r="BZ56" s="479"/>
      <c r="CD56" s="478"/>
      <c r="CE56" s="478"/>
      <c r="CF56" s="487" t="str">
        <f>IF(CD56="","","－")</f>
        <v/>
      </c>
      <c r="CG56" s="487"/>
      <c r="CH56" s="481"/>
      <c r="CI56" s="481"/>
      <c r="CM56" s="492"/>
      <c r="CN56" s="486"/>
      <c r="CO56" s="486"/>
      <c r="CV56" s="489"/>
      <c r="CW56" s="489"/>
      <c r="CX56" s="479"/>
      <c r="DB56" s="478"/>
      <c r="DC56" s="478"/>
      <c r="DD56" s="487" t="str">
        <f>IF(DB56="","","－")</f>
        <v/>
      </c>
      <c r="DE56" s="487"/>
      <c r="DF56" s="481"/>
      <c r="DG56" s="481"/>
      <c r="DK56" s="492"/>
      <c r="DL56" s="486"/>
      <c r="DM56" s="486"/>
    </row>
    <row r="57" spans="1:118">
      <c r="BZ57" s="479"/>
      <c r="CD57" s="478"/>
      <c r="CE57" s="478"/>
      <c r="CF57" s="487" t="str">
        <f>IF(CD57="","","PK")</f>
        <v/>
      </c>
      <c r="CG57" s="487"/>
      <c r="CH57" s="481"/>
      <c r="CI57" s="481"/>
      <c r="CM57" s="492"/>
      <c r="CX57" s="479"/>
      <c r="DB57" s="478"/>
      <c r="DC57" s="478"/>
      <c r="DD57" s="487" t="str">
        <f>IF(DB57="","","PK")</f>
        <v/>
      </c>
      <c r="DE57" s="487"/>
      <c r="DF57" s="481"/>
      <c r="DG57" s="481"/>
      <c r="DK57" s="492"/>
    </row>
    <row r="58" spans="1:118">
      <c r="BX58" s="478" t="str">
        <f>IF(BX61="","",SUM(BX61:BY64))</f>
        <v/>
      </c>
      <c r="BY58" s="478"/>
      <c r="BZ58" s="479"/>
      <c r="CB58" s="481" t="str">
        <f>IF(CB61="","",SUM(CB61:CC64))</f>
        <v/>
      </c>
      <c r="CC58" s="481"/>
      <c r="CF58" s="487"/>
      <c r="CG58" s="487"/>
      <c r="CJ58" s="478" t="str">
        <f>IF(CJ61="","",SUM(CJ61:CK64))</f>
        <v/>
      </c>
      <c r="CK58" s="478"/>
      <c r="CM58" s="492"/>
      <c r="CN58" s="481" t="str">
        <f>IF(CN61="","",SUM(CN61:CO64))</f>
        <v/>
      </c>
      <c r="CO58" s="481"/>
      <c r="CV58" s="478" t="str">
        <f>IF(CV61="","",SUM(CV61:CW64))</f>
        <v/>
      </c>
      <c r="CW58" s="478"/>
      <c r="CX58" s="479"/>
      <c r="CZ58" s="481" t="str">
        <f>IF(CZ61="","",SUM(CZ61:DA64))</f>
        <v/>
      </c>
      <c r="DA58" s="481"/>
      <c r="DD58" s="487"/>
      <c r="DE58" s="487"/>
      <c r="DH58" s="478" t="str">
        <f>IF(DH61="","",SUM(DH61:DI64))</f>
        <v/>
      </c>
      <c r="DI58" s="478"/>
      <c r="DK58" s="492"/>
      <c r="DL58" s="481" t="str">
        <f>IF(DL61="","",SUM(DL61:DM64))</f>
        <v/>
      </c>
      <c r="DM58" s="481"/>
    </row>
    <row r="59" spans="1:118" s="107" customFormat="1" hidden="1">
      <c r="A59" s="113"/>
      <c r="D59" s="113"/>
      <c r="E59" s="113"/>
      <c r="F59" s="114"/>
      <c r="G59" s="115"/>
      <c r="H59" s="116"/>
      <c r="I59" s="113"/>
      <c r="J59" s="113"/>
      <c r="K59" s="113"/>
      <c r="L59" s="113"/>
      <c r="M59" s="114"/>
      <c r="N59" s="115"/>
      <c r="O59" s="116"/>
      <c r="P59" s="113"/>
      <c r="Q59" s="113"/>
      <c r="R59" s="113"/>
      <c r="S59" s="113"/>
      <c r="T59" s="114"/>
      <c r="U59" s="115"/>
      <c r="V59" s="116"/>
      <c r="W59" s="113"/>
      <c r="X59" s="113"/>
      <c r="AB59" s="117"/>
      <c r="AN59" s="113"/>
      <c r="AO59" s="113"/>
      <c r="AP59" s="114"/>
      <c r="AQ59" s="115"/>
      <c r="AR59" s="116"/>
      <c r="AS59" s="113"/>
      <c r="AT59" s="113"/>
      <c r="AU59" s="113"/>
      <c r="AV59" s="113"/>
      <c r="AW59" s="114"/>
      <c r="AX59" s="115"/>
      <c r="AY59" s="116"/>
      <c r="AZ59" s="113"/>
      <c r="BA59" s="113"/>
      <c r="BB59" s="113"/>
      <c r="BC59" s="113"/>
      <c r="BD59" s="114"/>
      <c r="BE59" s="115"/>
      <c r="BF59" s="116"/>
      <c r="BG59" s="113"/>
      <c r="BH59" s="113"/>
      <c r="BI59" s="113"/>
      <c r="BJ59" s="113"/>
      <c r="BK59" s="114"/>
      <c r="BL59" s="115"/>
      <c r="BM59" s="116"/>
      <c r="BN59" s="113"/>
      <c r="BO59" s="113"/>
      <c r="BX59" s="482" t="str">
        <f>IF(BX61="","",SUM(BX61:BY65))</f>
        <v/>
      </c>
      <c r="BY59" s="482"/>
      <c r="BZ59" s="479"/>
      <c r="CB59" s="483" t="str">
        <f>IF(CB61="","",SUM(CB61:CC65))</f>
        <v/>
      </c>
      <c r="CC59" s="483"/>
      <c r="CJ59" s="482" t="str">
        <f>IF(CJ61="","",SUM(CJ61:CK65))</f>
        <v/>
      </c>
      <c r="CK59" s="482"/>
      <c r="CM59" s="492"/>
      <c r="CN59" s="483" t="str">
        <f>IF(CN61="","",SUM(CN61:CO65))</f>
        <v/>
      </c>
      <c r="CO59" s="483"/>
      <c r="CV59" s="482" t="str">
        <f>IF(CV61="","",SUM(CV61:CW65))</f>
        <v/>
      </c>
      <c r="CW59" s="482"/>
      <c r="CX59" s="479"/>
      <c r="CZ59" s="483" t="str">
        <f>IF(CZ61="","",SUM(CZ61:DA65))</f>
        <v/>
      </c>
      <c r="DA59" s="483"/>
      <c r="DH59" s="482" t="str">
        <f>IF(DH61="","",SUM(DH61:DI65))</f>
        <v/>
      </c>
      <c r="DI59" s="482"/>
      <c r="DK59" s="492"/>
      <c r="DL59" s="483" t="str">
        <f>IF(DL61="","",SUM(DL61:DM65))</f>
        <v/>
      </c>
      <c r="DM59" s="483"/>
    </row>
    <row r="60" spans="1:118" ht="7.5" customHeight="1" thickBot="1">
      <c r="BX60" s="484"/>
      <c r="BY60" s="484"/>
      <c r="BZ60" s="480"/>
      <c r="CA60" s="484"/>
      <c r="CB60" s="484"/>
      <c r="CC60" s="484"/>
      <c r="CJ60" s="484"/>
      <c r="CK60" s="484"/>
      <c r="CL60" s="484"/>
      <c r="CM60" s="493"/>
      <c r="CN60" s="484"/>
      <c r="CO60" s="484"/>
      <c r="CV60" s="484"/>
      <c r="CW60" s="484"/>
      <c r="CX60" s="480"/>
      <c r="CY60" s="484"/>
      <c r="CZ60" s="484"/>
      <c r="DA60" s="484"/>
      <c r="DH60" s="484"/>
      <c r="DI60" s="484"/>
      <c r="DJ60" s="484"/>
      <c r="DK60" s="493"/>
      <c r="DL60" s="484"/>
      <c r="DM60" s="484"/>
    </row>
    <row r="61" spans="1:118" ht="14.25" thickTop="1">
      <c r="BV61" s="106"/>
      <c r="BW61" s="479"/>
      <c r="BX61" s="490"/>
      <c r="BY61" s="490"/>
      <c r="BZ61" s="475" t="s">
        <v>54</v>
      </c>
      <c r="CA61" s="475"/>
      <c r="CB61" s="491"/>
      <c r="CC61" s="491"/>
      <c r="CD61" s="492"/>
      <c r="CH61" s="106"/>
      <c r="CI61" s="479"/>
      <c r="CJ61" s="490"/>
      <c r="CK61" s="490"/>
      <c r="CL61" s="475" t="s">
        <v>54</v>
      </c>
      <c r="CM61" s="475"/>
      <c r="CN61" s="491"/>
      <c r="CO61" s="491"/>
      <c r="CP61" s="492"/>
      <c r="CU61" s="479"/>
      <c r="CV61" s="490"/>
      <c r="CW61" s="490"/>
      <c r="CX61" s="475" t="s">
        <v>54</v>
      </c>
      <c r="CY61" s="475"/>
      <c r="CZ61" s="491"/>
      <c r="DA61" s="491"/>
      <c r="DB61" s="492"/>
      <c r="DF61" s="106"/>
      <c r="DG61" s="479"/>
      <c r="DH61" s="490"/>
      <c r="DI61" s="490"/>
      <c r="DJ61" s="475" t="s">
        <v>54</v>
      </c>
      <c r="DK61" s="475"/>
      <c r="DL61" s="491"/>
      <c r="DM61" s="491"/>
      <c r="DN61" s="492"/>
    </row>
    <row r="62" spans="1:118">
      <c r="BV62" s="106"/>
      <c r="BW62" s="479"/>
      <c r="BX62" s="490"/>
      <c r="BY62" s="478"/>
      <c r="BZ62" s="487" t="s">
        <v>54</v>
      </c>
      <c r="CA62" s="487"/>
      <c r="CB62" s="481"/>
      <c r="CC62" s="491"/>
      <c r="CD62" s="492"/>
      <c r="CH62" s="106"/>
      <c r="CI62" s="479"/>
      <c r="CJ62" s="490"/>
      <c r="CK62" s="478"/>
      <c r="CL62" s="487" t="s">
        <v>54</v>
      </c>
      <c r="CM62" s="487"/>
      <c r="CN62" s="481"/>
      <c r="CO62" s="491"/>
      <c r="CP62" s="492"/>
      <c r="CU62" s="479"/>
      <c r="CV62" s="490"/>
      <c r="CW62" s="478"/>
      <c r="CX62" s="487" t="s">
        <v>54</v>
      </c>
      <c r="CY62" s="487"/>
      <c r="CZ62" s="481"/>
      <c r="DA62" s="491"/>
      <c r="DB62" s="492"/>
      <c r="DF62" s="106"/>
      <c r="DG62" s="479"/>
      <c r="DH62" s="490"/>
      <c r="DI62" s="478"/>
      <c r="DJ62" s="487" t="s">
        <v>54</v>
      </c>
      <c r="DK62" s="487"/>
      <c r="DL62" s="481"/>
      <c r="DM62" s="491"/>
      <c r="DN62" s="492"/>
    </row>
    <row r="63" spans="1:118">
      <c r="BV63" s="106"/>
      <c r="BW63" s="479"/>
      <c r="BX63" s="490"/>
      <c r="BY63" s="478"/>
      <c r="BZ63" s="487" t="str">
        <f>IF(BX63="","","－")</f>
        <v/>
      </c>
      <c r="CA63" s="487"/>
      <c r="CB63" s="481"/>
      <c r="CC63" s="491"/>
      <c r="CD63" s="492"/>
      <c r="CH63" s="106"/>
      <c r="CI63" s="479"/>
      <c r="CJ63" s="490"/>
      <c r="CK63" s="478"/>
      <c r="CL63" s="487" t="str">
        <f>IF(CJ63="","","－")</f>
        <v/>
      </c>
      <c r="CM63" s="487"/>
      <c r="CN63" s="481"/>
      <c r="CO63" s="491"/>
      <c r="CP63" s="492"/>
      <c r="CU63" s="479"/>
      <c r="CV63" s="490"/>
      <c r="CW63" s="478"/>
      <c r="CX63" s="487" t="str">
        <f>IF(CV63="","","－")</f>
        <v/>
      </c>
      <c r="CY63" s="487"/>
      <c r="CZ63" s="481"/>
      <c r="DA63" s="491"/>
      <c r="DB63" s="492"/>
      <c r="DF63" s="106"/>
      <c r="DG63" s="479"/>
      <c r="DH63" s="490"/>
      <c r="DI63" s="478"/>
      <c r="DJ63" s="487" t="str">
        <f>IF(DH63="","","－")</f>
        <v/>
      </c>
      <c r="DK63" s="487"/>
      <c r="DL63" s="481"/>
      <c r="DM63" s="491"/>
      <c r="DN63" s="492"/>
    </row>
    <row r="64" spans="1:118">
      <c r="BV64" s="106"/>
      <c r="BW64" s="479"/>
      <c r="BX64" s="490"/>
      <c r="BY64" s="478"/>
      <c r="BZ64" s="487" t="str">
        <f>IF(BX64="","","－")</f>
        <v/>
      </c>
      <c r="CA64" s="487"/>
      <c r="CB64" s="481"/>
      <c r="CC64" s="491"/>
      <c r="CD64" s="492"/>
      <c r="CH64" s="106"/>
      <c r="CI64" s="479"/>
      <c r="CJ64" s="490"/>
      <c r="CK64" s="478"/>
      <c r="CL64" s="487" t="str">
        <f>IF(CJ64="","","－")</f>
        <v/>
      </c>
      <c r="CM64" s="487"/>
      <c r="CN64" s="481"/>
      <c r="CO64" s="491"/>
      <c r="CP64" s="492"/>
      <c r="CU64" s="479"/>
      <c r="CV64" s="490"/>
      <c r="CW64" s="478"/>
      <c r="CX64" s="487" t="str">
        <f>IF(CV64="","","－")</f>
        <v/>
      </c>
      <c r="CY64" s="487"/>
      <c r="CZ64" s="481"/>
      <c r="DA64" s="491"/>
      <c r="DB64" s="492"/>
      <c r="DF64" s="106"/>
      <c r="DG64" s="479"/>
      <c r="DH64" s="490"/>
      <c r="DI64" s="478"/>
      <c r="DJ64" s="487" t="str">
        <f>IF(DH64="","","－")</f>
        <v/>
      </c>
      <c r="DK64" s="487"/>
      <c r="DL64" s="481"/>
      <c r="DM64" s="491"/>
      <c r="DN64" s="492"/>
    </row>
    <row r="65" spans="1:121">
      <c r="BV65" s="106"/>
      <c r="BW65" s="479"/>
      <c r="BX65" s="490"/>
      <c r="BY65" s="478"/>
      <c r="BZ65" s="487" t="str">
        <f>IF(BX65="","","PK")</f>
        <v/>
      </c>
      <c r="CA65" s="487"/>
      <c r="CB65" s="481"/>
      <c r="CC65" s="491"/>
      <c r="CD65" s="492"/>
      <c r="CH65" s="106"/>
      <c r="CI65" s="479"/>
      <c r="CJ65" s="490"/>
      <c r="CK65" s="478"/>
      <c r="CL65" s="487" t="str">
        <f>IF(CJ65="","","PK")</f>
        <v/>
      </c>
      <c r="CM65" s="487"/>
      <c r="CN65" s="481"/>
      <c r="CO65" s="491"/>
      <c r="CP65" s="492"/>
      <c r="CU65" s="479"/>
      <c r="CV65" s="490"/>
      <c r="CW65" s="478"/>
      <c r="CX65" s="487" t="str">
        <f>IF(CV65="","","PK")</f>
        <v/>
      </c>
      <c r="CY65" s="487"/>
      <c r="CZ65" s="481"/>
      <c r="DA65" s="491"/>
      <c r="DB65" s="492"/>
      <c r="DF65" s="106"/>
      <c r="DG65" s="479"/>
      <c r="DH65" s="490"/>
      <c r="DI65" s="478"/>
      <c r="DJ65" s="487" t="str">
        <f>IF(DH65="","","PK")</f>
        <v/>
      </c>
      <c r="DK65" s="487"/>
      <c r="DL65" s="481"/>
      <c r="DM65" s="491"/>
      <c r="DN65" s="492"/>
    </row>
    <row r="66" spans="1:121">
      <c r="BV66" s="106"/>
      <c r="BW66" s="479"/>
      <c r="BZ66" s="487"/>
      <c r="CA66" s="487"/>
      <c r="CD66" s="492"/>
      <c r="CH66" s="106"/>
      <c r="CI66" s="479"/>
      <c r="CL66" s="487"/>
      <c r="CM66" s="487"/>
      <c r="CP66" s="492"/>
      <c r="CU66" s="479"/>
      <c r="CX66" s="487"/>
      <c r="CY66" s="487"/>
      <c r="DB66" s="492"/>
      <c r="DF66" s="106"/>
      <c r="DG66" s="479"/>
      <c r="DJ66" s="487"/>
      <c r="DK66" s="487"/>
      <c r="DN66" s="492"/>
    </row>
    <row r="67" spans="1:121" s="110" customFormat="1" ht="183.75" customHeight="1">
      <c r="A67" s="75"/>
      <c r="D67" s="75"/>
      <c r="E67" s="75"/>
      <c r="F67" s="78"/>
      <c r="G67" s="79"/>
      <c r="H67" s="80"/>
      <c r="I67" s="75"/>
      <c r="J67" s="75"/>
      <c r="K67" s="75"/>
      <c r="L67" s="75"/>
      <c r="M67" s="78"/>
      <c r="N67" s="79"/>
      <c r="O67" s="80"/>
      <c r="P67" s="75"/>
      <c r="Q67" s="75"/>
      <c r="R67" s="75"/>
      <c r="S67" s="75"/>
      <c r="T67" s="78"/>
      <c r="U67" s="79"/>
      <c r="V67" s="80"/>
      <c r="W67" s="75"/>
      <c r="X67" s="75"/>
      <c r="AB67" s="108"/>
      <c r="AN67" s="75"/>
      <c r="AO67" s="75"/>
      <c r="AP67" s="78"/>
      <c r="AQ67" s="79"/>
      <c r="AR67" s="80"/>
      <c r="AS67" s="75"/>
      <c r="AT67" s="75"/>
      <c r="AU67" s="75"/>
      <c r="AV67" s="75"/>
      <c r="AW67" s="78"/>
      <c r="AX67" s="79"/>
      <c r="AY67" s="80"/>
      <c r="AZ67" s="75"/>
      <c r="BA67" s="75"/>
      <c r="BB67" s="75"/>
      <c r="BC67" s="75"/>
      <c r="BD67" s="78"/>
      <c r="BE67" s="79"/>
      <c r="BF67" s="80"/>
      <c r="BG67" s="75"/>
      <c r="BH67" s="75"/>
      <c r="BI67" s="75"/>
      <c r="BJ67" s="75"/>
      <c r="BK67" s="78"/>
      <c r="BL67" s="79"/>
      <c r="BM67" s="80"/>
      <c r="BN67" s="75"/>
      <c r="BO67" s="75"/>
      <c r="BW67" s="495" t="str">
        <f>IF(ISERROR(MATCH(1,$AI$10:$AI$25,0)),"A1位(　　　　　)",INDEX($C$10:$C$25,MATCH(1,$AI$10:$AI$25,0),1))</f>
        <v>A1位(　　　　　)</v>
      </c>
      <c r="BX67" s="495"/>
      <c r="BY67" s="119"/>
      <c r="BZ67" s="119"/>
      <c r="CA67" s="119"/>
      <c r="CB67" s="119"/>
      <c r="CC67" s="495" t="str">
        <f>IF(ISERROR(MATCH(1,$BS$29:$BS$44,0)),"D1位(　　　　　)",INDEX($AM$29:$AM$44,MATCH(1,$BS$29:$BS$44,0),1))</f>
        <v>D1位(　　　　　)</v>
      </c>
      <c r="CD67" s="495"/>
      <c r="CE67" s="119"/>
      <c r="CF67" s="119"/>
      <c r="CG67" s="119"/>
      <c r="CH67" s="119"/>
      <c r="CI67" s="495" t="str">
        <f>IF(ISERROR(MATCH(1,$BS$10:$BS$25,0)),"C1位(　　　　　)",INDEX($AM$10:$AM$25,MATCH(1,$BS$10:$BS$25,0),1))</f>
        <v>C1位(　　　　　)</v>
      </c>
      <c r="CJ67" s="495"/>
      <c r="CK67" s="119"/>
      <c r="CL67" s="119"/>
      <c r="CM67" s="119"/>
      <c r="CN67" s="119"/>
      <c r="CO67" s="495" t="str">
        <f>IF(ISERROR(MATCH(1,$AI$29:$AI$44,0)),"B1位(　　　　　)",INDEX($C$29:$C$44,MATCH(1,$AI$29:$AI$44,0),1))</f>
        <v>B1位(　　　　　)</v>
      </c>
      <c r="CP67" s="495"/>
      <c r="CQ67" s="119"/>
      <c r="CR67" s="119"/>
      <c r="CS67" s="119"/>
      <c r="CT67" s="119"/>
      <c r="CU67" s="495" t="str">
        <f>IF(ISERROR(MATCH(2,$AI$10:$AI$25,0)),"A2位(　　　　　)",INDEX($C$10:$C$25,MATCH(2,$AI$10:$AI$25,0),1))</f>
        <v>A2位(　　　　　)</v>
      </c>
      <c r="CV67" s="495"/>
      <c r="CW67" s="119"/>
      <c r="CX67" s="119"/>
      <c r="CY67" s="119"/>
      <c r="CZ67" s="119"/>
      <c r="DA67" s="495" t="str">
        <f>IF(ISERROR(MATCH(2,$BS$29:$BS$44,0)),"D2位(　　　　　)",INDEX($AM$29:$AM$44,MATCH(2,$BS$29:$BS$44,0),1))</f>
        <v>D2位(　　　　　)</v>
      </c>
      <c r="DB67" s="495"/>
      <c r="DC67" s="119"/>
      <c r="DD67" s="119"/>
      <c r="DE67" s="119"/>
      <c r="DF67" s="119"/>
      <c r="DG67" s="495" t="str">
        <f>IF(ISERROR(MATCH(2,$BS$10:$BS$25,0)),"C2位(　　　　　)",INDEX($AM$10:$AM$25,MATCH(2,$BS$10:$BS$25,0),1))</f>
        <v>C2位(　　　　　)</v>
      </c>
      <c r="DH67" s="495"/>
      <c r="DI67" s="119"/>
      <c r="DJ67" s="119"/>
      <c r="DK67" s="119"/>
      <c r="DL67" s="119"/>
      <c r="DM67" s="495" t="str">
        <f>IF(ISERROR(MATCH(2,$AI$29:$AI$44,0)),"B2位(　　　　　)",INDEX($C$29:$C$44,MATCH(2,$AI$29:$AI$44,0),1))</f>
        <v>B2位(　　　　　)</v>
      </c>
      <c r="DN67" s="495"/>
      <c r="DO67" s="108"/>
      <c r="DP67" s="108"/>
      <c r="DQ67" s="108"/>
    </row>
  </sheetData>
  <mergeCells count="384">
    <mergeCell ref="DG67:DH67"/>
    <mergeCell ref="DM67:DN67"/>
    <mergeCell ref="BW67:BX67"/>
    <mergeCell ref="CC67:CD67"/>
    <mergeCell ref="CI67:CJ67"/>
    <mergeCell ref="CO67:CP67"/>
    <mergeCell ref="CU67:CV67"/>
    <mergeCell ref="DA67:DB67"/>
    <mergeCell ref="CX65:CY65"/>
    <mergeCell ref="CZ65:DA65"/>
    <mergeCell ref="DH65:DI65"/>
    <mergeCell ref="DJ65:DK65"/>
    <mergeCell ref="DL65:DM65"/>
    <mergeCell ref="BZ66:CA66"/>
    <mergeCell ref="CL66:CM66"/>
    <mergeCell ref="CX66:CY66"/>
    <mergeCell ref="DJ66:DK66"/>
    <mergeCell ref="BW61:BW66"/>
    <mergeCell ref="DH64:DI64"/>
    <mergeCell ref="DJ64:DK64"/>
    <mergeCell ref="DL64:DM64"/>
    <mergeCell ref="DH63:DI63"/>
    <mergeCell ref="BX65:BY65"/>
    <mergeCell ref="BZ65:CA65"/>
    <mergeCell ref="DJ63:DK63"/>
    <mergeCell ref="DL63:DM63"/>
    <mergeCell ref="CN65:CO65"/>
    <mergeCell ref="BX64:BY64"/>
    <mergeCell ref="BZ64:CA64"/>
    <mergeCell ref="CB64:CC64"/>
    <mergeCell ref="CJ64:CK64"/>
    <mergeCell ref="CL64:CM64"/>
    <mergeCell ref="CN64:CO64"/>
    <mergeCell ref="CI61:CI66"/>
    <mergeCell ref="BX62:BY62"/>
    <mergeCell ref="BZ62:CA62"/>
    <mergeCell ref="CB62:CC62"/>
    <mergeCell ref="CJ62:CK62"/>
    <mergeCell ref="CL62:CM62"/>
    <mergeCell ref="CJ61:CK61"/>
    <mergeCell ref="CL61:CM61"/>
    <mergeCell ref="CN61:CO61"/>
    <mergeCell ref="BX63:BY63"/>
    <mergeCell ref="BZ63:CA63"/>
    <mergeCell ref="CB63:CC63"/>
    <mergeCell ref="CJ63:CK63"/>
    <mergeCell ref="CL63:CM63"/>
    <mergeCell ref="CN63:CO63"/>
    <mergeCell ref="CV63:CW63"/>
    <mergeCell ref="CX63:CY63"/>
    <mergeCell ref="CZ63:DA63"/>
    <mergeCell ref="CU61:CU66"/>
    <mergeCell ref="CV61:CW61"/>
    <mergeCell ref="CV65:CW65"/>
    <mergeCell ref="BX61:BY61"/>
    <mergeCell ref="BZ61:CA61"/>
    <mergeCell ref="CB61:CC61"/>
    <mergeCell ref="CD61:CD66"/>
    <mergeCell ref="CB65:CC65"/>
    <mergeCell ref="CJ65:CK65"/>
    <mergeCell ref="CL65:CM65"/>
    <mergeCell ref="CN60:CO60"/>
    <mergeCell ref="CV60:CW60"/>
    <mergeCell ref="CY60:DA60"/>
    <mergeCell ref="DH60:DJ60"/>
    <mergeCell ref="DL60:DM60"/>
    <mergeCell ref="DL61:DM61"/>
    <mergeCell ref="DN61:DN66"/>
    <mergeCell ref="CN62:CO62"/>
    <mergeCell ref="CV62:CW62"/>
    <mergeCell ref="CX62:CY62"/>
    <mergeCell ref="CX61:CY61"/>
    <mergeCell ref="CZ61:DA61"/>
    <mergeCell ref="DB61:DB66"/>
    <mergeCell ref="DG61:DG66"/>
    <mergeCell ref="DH61:DI61"/>
    <mergeCell ref="DJ61:DK61"/>
    <mergeCell ref="CZ62:DA62"/>
    <mergeCell ref="DH62:DI62"/>
    <mergeCell ref="DJ62:DK62"/>
    <mergeCell ref="CV64:CW64"/>
    <mergeCell ref="CX64:CY64"/>
    <mergeCell ref="CZ64:DA64"/>
    <mergeCell ref="CP61:CP66"/>
    <mergeCell ref="DL62:DM62"/>
    <mergeCell ref="DB57:DC57"/>
    <mergeCell ref="DD57:DE57"/>
    <mergeCell ref="DF57:DG57"/>
    <mergeCell ref="DK53:DK60"/>
    <mergeCell ref="CZ58:DA58"/>
    <mergeCell ref="DD58:DE58"/>
    <mergeCell ref="DH58:DI58"/>
    <mergeCell ref="DL58:DM58"/>
    <mergeCell ref="BX59:BY59"/>
    <mergeCell ref="CB59:CC59"/>
    <mergeCell ref="CJ59:CK59"/>
    <mergeCell ref="CN59:CO59"/>
    <mergeCell ref="CV59:CW59"/>
    <mergeCell ref="CZ59:DA59"/>
    <mergeCell ref="BX58:BY58"/>
    <mergeCell ref="CB58:CC58"/>
    <mergeCell ref="CF58:CG58"/>
    <mergeCell ref="CJ58:CK58"/>
    <mergeCell ref="CN58:CO58"/>
    <mergeCell ref="CV58:CW58"/>
    <mergeCell ref="DH59:DI59"/>
    <mergeCell ref="DL59:DM59"/>
    <mergeCell ref="BX60:BY60"/>
    <mergeCell ref="CA60:CC60"/>
    <mergeCell ref="DL53:DM56"/>
    <mergeCell ref="CD54:CE54"/>
    <mergeCell ref="CF54:CG54"/>
    <mergeCell ref="CH54:CI54"/>
    <mergeCell ref="DB54:DC54"/>
    <mergeCell ref="DD54:DE54"/>
    <mergeCell ref="DF54:DG54"/>
    <mergeCell ref="CD55:CE55"/>
    <mergeCell ref="CF55:CG55"/>
    <mergeCell ref="CN53:CO56"/>
    <mergeCell ref="CV53:CW56"/>
    <mergeCell ref="CX53:CX60"/>
    <mergeCell ref="DB53:DC53"/>
    <mergeCell ref="DD53:DE53"/>
    <mergeCell ref="DF53:DG53"/>
    <mergeCell ref="DB55:DC55"/>
    <mergeCell ref="DD55:DE55"/>
    <mergeCell ref="DF55:DG55"/>
    <mergeCell ref="DB56:DC56"/>
    <mergeCell ref="DD56:DE56"/>
    <mergeCell ref="DF56:DG56"/>
    <mergeCell ref="CD57:CE57"/>
    <mergeCell ref="CF57:CG57"/>
    <mergeCell ref="CH57:CI57"/>
    <mergeCell ref="BX53:BY56"/>
    <mergeCell ref="BZ53:BZ60"/>
    <mergeCell ref="CD53:CE53"/>
    <mergeCell ref="CF53:CG53"/>
    <mergeCell ref="CH53:CI53"/>
    <mergeCell ref="CM53:CM60"/>
    <mergeCell ref="CH55:CI55"/>
    <mergeCell ref="CD56:CE56"/>
    <mergeCell ref="CF56:CG56"/>
    <mergeCell ref="CH56:CI56"/>
    <mergeCell ref="CJ60:CL60"/>
    <mergeCell ref="DF50:DG50"/>
    <mergeCell ref="CD51:CE51"/>
    <mergeCell ref="CH51:CI51"/>
    <mergeCell ref="DB51:DC51"/>
    <mergeCell ref="DF51:DG51"/>
    <mergeCell ref="CA52:CE52"/>
    <mergeCell ref="CG52:CL52"/>
    <mergeCell ref="CY52:DC52"/>
    <mergeCell ref="DE52:DJ52"/>
    <mergeCell ref="BS41:BS44"/>
    <mergeCell ref="BW41:CW43"/>
    <mergeCell ref="BZ47:CB47"/>
    <mergeCell ref="CX47:CZ47"/>
    <mergeCell ref="CF49:CF52"/>
    <mergeCell ref="DD49:DD52"/>
    <mergeCell ref="CD50:CE50"/>
    <mergeCell ref="CH50:CI50"/>
    <mergeCell ref="DB50:DC50"/>
    <mergeCell ref="BB41:BD41"/>
    <mergeCell ref="BF41:BH41"/>
    <mergeCell ref="BI41:BO44"/>
    <mergeCell ref="BP41:BP44"/>
    <mergeCell ref="BQ41:BQ44"/>
    <mergeCell ref="BR41:BR44"/>
    <mergeCell ref="AI41:AI44"/>
    <mergeCell ref="AM41:AM44"/>
    <mergeCell ref="AN41:AP41"/>
    <mergeCell ref="AR41:AT41"/>
    <mergeCell ref="AU41:AW41"/>
    <mergeCell ref="AY41:BA41"/>
    <mergeCell ref="V41:X41"/>
    <mergeCell ref="Y41:AA41"/>
    <mergeCell ref="AC41:AE41"/>
    <mergeCell ref="AF41:AF44"/>
    <mergeCell ref="AG41:AG44"/>
    <mergeCell ref="AH41:AH44"/>
    <mergeCell ref="C41:C44"/>
    <mergeCell ref="D41:F41"/>
    <mergeCell ref="H41:J41"/>
    <mergeCell ref="K41:M41"/>
    <mergeCell ref="O41:Q41"/>
    <mergeCell ref="R41:T41"/>
    <mergeCell ref="BI37:BK37"/>
    <mergeCell ref="BM37:BO37"/>
    <mergeCell ref="BP37:BP40"/>
    <mergeCell ref="BQ37:BQ40"/>
    <mergeCell ref="BR37:BR40"/>
    <mergeCell ref="BS37:BS40"/>
    <mergeCell ref="AM37:AM40"/>
    <mergeCell ref="AN37:AP37"/>
    <mergeCell ref="AR37:AT37"/>
    <mergeCell ref="AU37:AW37"/>
    <mergeCell ref="AY37:BA37"/>
    <mergeCell ref="BB37:BH40"/>
    <mergeCell ref="Y37:AA37"/>
    <mergeCell ref="AC37:AE37"/>
    <mergeCell ref="AF37:AF40"/>
    <mergeCell ref="AG37:AG40"/>
    <mergeCell ref="AH37:AH40"/>
    <mergeCell ref="AI37:AI40"/>
    <mergeCell ref="C37:C40"/>
    <mergeCell ref="D37:F37"/>
    <mergeCell ref="H37:J37"/>
    <mergeCell ref="K37:M37"/>
    <mergeCell ref="O37:Q37"/>
    <mergeCell ref="R37:X40"/>
    <mergeCell ref="BI33:BK33"/>
    <mergeCell ref="BM33:BO33"/>
    <mergeCell ref="BP33:BP36"/>
    <mergeCell ref="BQ33:BQ36"/>
    <mergeCell ref="BR33:BR36"/>
    <mergeCell ref="BS33:BS36"/>
    <mergeCell ref="AM33:AM36"/>
    <mergeCell ref="AN33:AP33"/>
    <mergeCell ref="AR33:AT33"/>
    <mergeCell ref="AU33:BA36"/>
    <mergeCell ref="BB33:BD33"/>
    <mergeCell ref="BF33:BH33"/>
    <mergeCell ref="Y33:AA33"/>
    <mergeCell ref="AC33:AE33"/>
    <mergeCell ref="AF33:AF36"/>
    <mergeCell ref="AG33:AG36"/>
    <mergeCell ref="AH33:AH36"/>
    <mergeCell ref="AI33:AI36"/>
    <mergeCell ref="C33:C36"/>
    <mergeCell ref="D33:F33"/>
    <mergeCell ref="H33:J33"/>
    <mergeCell ref="K33:Q36"/>
    <mergeCell ref="R33:T33"/>
    <mergeCell ref="V33:X33"/>
    <mergeCell ref="BI29:BK29"/>
    <mergeCell ref="BM29:BO29"/>
    <mergeCell ref="BP29:BP32"/>
    <mergeCell ref="BQ29:BQ32"/>
    <mergeCell ref="BR29:BR32"/>
    <mergeCell ref="BS29:BS32"/>
    <mergeCell ref="AM29:AM32"/>
    <mergeCell ref="AN29:AT32"/>
    <mergeCell ref="AU29:AW29"/>
    <mergeCell ref="AY29:BA29"/>
    <mergeCell ref="BB29:BD29"/>
    <mergeCell ref="BF29:BH29"/>
    <mergeCell ref="Y29:AA29"/>
    <mergeCell ref="AC29:AE29"/>
    <mergeCell ref="AF29:AF32"/>
    <mergeCell ref="AG29:AG32"/>
    <mergeCell ref="AH29:AH32"/>
    <mergeCell ref="AI29:AI32"/>
    <mergeCell ref="C29:C32"/>
    <mergeCell ref="D29:J32"/>
    <mergeCell ref="K29:M29"/>
    <mergeCell ref="O29:Q29"/>
    <mergeCell ref="R29:T29"/>
    <mergeCell ref="V29:X29"/>
    <mergeCell ref="BS22:BS25"/>
    <mergeCell ref="D28:J28"/>
    <mergeCell ref="K28:Q28"/>
    <mergeCell ref="R28:X28"/>
    <mergeCell ref="Y28:AE28"/>
    <mergeCell ref="AN28:AT28"/>
    <mergeCell ref="AU28:BA28"/>
    <mergeCell ref="BB28:BH28"/>
    <mergeCell ref="BI28:BO28"/>
    <mergeCell ref="BB22:BD22"/>
    <mergeCell ref="BF22:BH22"/>
    <mergeCell ref="BI22:BO25"/>
    <mergeCell ref="BP22:BP25"/>
    <mergeCell ref="BQ22:BQ25"/>
    <mergeCell ref="BR22:BR25"/>
    <mergeCell ref="AI22:AI25"/>
    <mergeCell ref="AM22:AM25"/>
    <mergeCell ref="AN22:AP22"/>
    <mergeCell ref="AR22:AT22"/>
    <mergeCell ref="AU22:AW22"/>
    <mergeCell ref="AY22:BA22"/>
    <mergeCell ref="V22:X22"/>
    <mergeCell ref="Y22:AA22"/>
    <mergeCell ref="AC22:AE22"/>
    <mergeCell ref="AF22:AF25"/>
    <mergeCell ref="AG22:AG25"/>
    <mergeCell ref="AH22:AH25"/>
    <mergeCell ref="C22:C25"/>
    <mergeCell ref="D22:F22"/>
    <mergeCell ref="H22:J22"/>
    <mergeCell ref="K22:M22"/>
    <mergeCell ref="O22:Q22"/>
    <mergeCell ref="R22:T22"/>
    <mergeCell ref="BI18:BK18"/>
    <mergeCell ref="BM18:BO18"/>
    <mergeCell ref="BP18:BP21"/>
    <mergeCell ref="BQ18:BQ21"/>
    <mergeCell ref="BR18:BR21"/>
    <mergeCell ref="BS18:BS21"/>
    <mergeCell ref="AM18:AM21"/>
    <mergeCell ref="AN18:AP18"/>
    <mergeCell ref="AR18:AT18"/>
    <mergeCell ref="AU18:AW18"/>
    <mergeCell ref="AY18:BA18"/>
    <mergeCell ref="BB18:BH21"/>
    <mergeCell ref="Y18:AA18"/>
    <mergeCell ref="AC18:AE18"/>
    <mergeCell ref="AF18:AF21"/>
    <mergeCell ref="AG18:AG21"/>
    <mergeCell ref="AH18:AH21"/>
    <mergeCell ref="AI18:AI21"/>
    <mergeCell ref="C18:C21"/>
    <mergeCell ref="D18:F18"/>
    <mergeCell ref="H18:J18"/>
    <mergeCell ref="K18:M18"/>
    <mergeCell ref="O18:Q18"/>
    <mergeCell ref="R18:X21"/>
    <mergeCell ref="BI14:BK14"/>
    <mergeCell ref="BM14:BO14"/>
    <mergeCell ref="BP14:BP17"/>
    <mergeCell ref="BQ14:BQ17"/>
    <mergeCell ref="BR14:BR17"/>
    <mergeCell ref="BS14:BS17"/>
    <mergeCell ref="AM14:AM17"/>
    <mergeCell ref="AN14:AP14"/>
    <mergeCell ref="AR14:AT14"/>
    <mergeCell ref="AU14:BA17"/>
    <mergeCell ref="BB14:BD14"/>
    <mergeCell ref="BF14:BH14"/>
    <mergeCell ref="Y14:AA14"/>
    <mergeCell ref="AC14:AE14"/>
    <mergeCell ref="AF14:AF17"/>
    <mergeCell ref="AG14:AG17"/>
    <mergeCell ref="AH14:AH17"/>
    <mergeCell ref="AI14:AI17"/>
    <mergeCell ref="C14:C17"/>
    <mergeCell ref="D14:F14"/>
    <mergeCell ref="H14:J14"/>
    <mergeCell ref="K14:Q17"/>
    <mergeCell ref="R14:T14"/>
    <mergeCell ref="V14:X14"/>
    <mergeCell ref="BI10:BK10"/>
    <mergeCell ref="BM10:BO10"/>
    <mergeCell ref="BP10:BP13"/>
    <mergeCell ref="BQ10:BQ13"/>
    <mergeCell ref="BR10:BR13"/>
    <mergeCell ref="BS10:BS13"/>
    <mergeCell ref="AM10:AM13"/>
    <mergeCell ref="AN10:AT13"/>
    <mergeCell ref="AU10:AW10"/>
    <mergeCell ref="AY10:BA10"/>
    <mergeCell ref="BB10:BD10"/>
    <mergeCell ref="BF10:BH10"/>
    <mergeCell ref="C10:C13"/>
    <mergeCell ref="D10:J13"/>
    <mergeCell ref="K10:M10"/>
    <mergeCell ref="O10:Q10"/>
    <mergeCell ref="R10:T10"/>
    <mergeCell ref="V10:X10"/>
    <mergeCell ref="F5:H5"/>
    <mergeCell ref="I5:AG5"/>
    <mergeCell ref="AH5:AI5"/>
    <mergeCell ref="I6:AG6"/>
    <mergeCell ref="AH6:AI6"/>
    <mergeCell ref="D9:J9"/>
    <mergeCell ref="K9:Q9"/>
    <mergeCell ref="R9:X9"/>
    <mergeCell ref="Y9:AE9"/>
    <mergeCell ref="Y10:AA10"/>
    <mergeCell ref="AC10:AE10"/>
    <mergeCell ref="AF10:AF13"/>
    <mergeCell ref="AG10:AG13"/>
    <mergeCell ref="AH10:AH13"/>
    <mergeCell ref="AI10:AI13"/>
    <mergeCell ref="F3:H3"/>
    <mergeCell ref="I3:AG3"/>
    <mergeCell ref="AH3:AI3"/>
    <mergeCell ref="AP3:BJ3"/>
    <mergeCell ref="BK3:BO3"/>
    <mergeCell ref="F4:H4"/>
    <mergeCell ref="I4:AG4"/>
    <mergeCell ref="AH4:AI4"/>
    <mergeCell ref="BI9:BO9"/>
    <mergeCell ref="AN9:AT9"/>
    <mergeCell ref="AU9:BA9"/>
    <mergeCell ref="BB9:BH9"/>
  </mergeCells>
  <phoneticPr fontId="2"/>
  <conditionalFormatting sqref="BW61:BW66">
    <cfRule type="expression" dxfId="63" priority="32" stopIfTrue="1">
      <formula>$BX$59&lt;=$CB$59</formula>
    </cfRule>
  </conditionalFormatting>
  <conditionalFormatting sqref="CI61:CI66">
    <cfRule type="expression" dxfId="62" priority="31" stopIfTrue="1">
      <formula>$CJ$59&lt;=$CN$59</formula>
    </cfRule>
  </conditionalFormatting>
  <conditionalFormatting sqref="CU61:CU66">
    <cfRule type="expression" dxfId="61" priority="30" stopIfTrue="1">
      <formula>$CV$59&lt;=$CZ$59</formula>
    </cfRule>
  </conditionalFormatting>
  <conditionalFormatting sqref="BX60:BY60">
    <cfRule type="expression" dxfId="60" priority="29" stopIfTrue="1">
      <formula>$BX$59&lt;=$CB$59</formula>
    </cfRule>
  </conditionalFormatting>
  <conditionalFormatting sqref="CA60:CC60">
    <cfRule type="expression" dxfId="59" priority="28" stopIfTrue="1">
      <formula>$CB$59&lt;=$BX$59</formula>
    </cfRule>
  </conditionalFormatting>
  <conditionalFormatting sqref="CD61:CD66">
    <cfRule type="expression" dxfId="58" priority="27" stopIfTrue="1">
      <formula>$CB$59&lt;=$BX$59</formula>
    </cfRule>
  </conditionalFormatting>
  <conditionalFormatting sqref="BZ53:BZ60">
    <cfRule type="expression" dxfId="57" priority="25" stopIfTrue="1">
      <formula>$BX$59=$CB$59</formula>
    </cfRule>
    <cfRule type="expression" dxfId="56" priority="26" stopIfTrue="1">
      <formula>$BX$59&lt;$CB$59</formula>
    </cfRule>
  </conditionalFormatting>
  <conditionalFormatting sqref="CJ60:CL60">
    <cfRule type="expression" dxfId="55" priority="24" stopIfTrue="1">
      <formula>$CJ$59&lt;=$CN$59</formula>
    </cfRule>
  </conditionalFormatting>
  <conditionalFormatting sqref="CN60:CO60">
    <cfRule type="expression" dxfId="54" priority="23" stopIfTrue="1">
      <formula>$CN$59&lt;=$CJ$59</formula>
    </cfRule>
  </conditionalFormatting>
  <conditionalFormatting sqref="CP61:CP66">
    <cfRule type="expression" dxfId="53" priority="22" stopIfTrue="1">
      <formula>$CN$59&lt;=$CJ$59</formula>
    </cfRule>
  </conditionalFormatting>
  <conditionalFormatting sqref="CM53:CM60">
    <cfRule type="expression" dxfId="52" priority="20" stopIfTrue="1">
      <formula>$CN$59=$CJ$59</formula>
    </cfRule>
    <cfRule type="expression" dxfId="51" priority="21" stopIfTrue="1">
      <formula>$CN$59&lt;$CJ$59</formula>
    </cfRule>
  </conditionalFormatting>
  <conditionalFormatting sqref="CA52:CE52">
    <cfRule type="expression" dxfId="50" priority="19" stopIfTrue="1">
      <formula>$CD$51&lt;=$CH$51</formula>
    </cfRule>
  </conditionalFormatting>
  <conditionalFormatting sqref="CG52:CL52">
    <cfRule type="expression" dxfId="49" priority="18" stopIfTrue="1">
      <formula>$CH$51&lt;=$CD$51</formula>
    </cfRule>
  </conditionalFormatting>
  <conditionalFormatting sqref="CF49:CF52">
    <cfRule type="expression" dxfId="48" priority="16" stopIfTrue="1">
      <formula>$CD$51=$CH$51</formula>
    </cfRule>
    <cfRule type="expression" dxfId="47" priority="17" stopIfTrue="1">
      <formula>$CD$51&lt;$CH$51</formula>
    </cfRule>
  </conditionalFormatting>
  <conditionalFormatting sqref="DG61:DG66">
    <cfRule type="expression" dxfId="46" priority="15" stopIfTrue="1">
      <formula>$DH$59&lt;=$DL$59</formula>
    </cfRule>
  </conditionalFormatting>
  <conditionalFormatting sqref="CV60:CW60">
    <cfRule type="expression" dxfId="45" priority="14" stopIfTrue="1">
      <formula>$CV$59&lt;=$CZ$59</formula>
    </cfRule>
  </conditionalFormatting>
  <conditionalFormatting sqref="CY60:DA60">
    <cfRule type="expression" dxfId="44" priority="13" stopIfTrue="1">
      <formula>$CZ$59&lt;=$CV$59</formula>
    </cfRule>
  </conditionalFormatting>
  <conditionalFormatting sqref="DB61:DB66">
    <cfRule type="expression" dxfId="43" priority="12" stopIfTrue="1">
      <formula>$CZ$59&lt;=$CV$59</formula>
    </cfRule>
  </conditionalFormatting>
  <conditionalFormatting sqref="CX53:CX60">
    <cfRule type="expression" dxfId="42" priority="10" stopIfTrue="1">
      <formula>$CV$59=$CZ$59</formula>
    </cfRule>
    <cfRule type="expression" dxfId="41" priority="11" stopIfTrue="1">
      <formula>$CV$59&lt;$CZ$59</formula>
    </cfRule>
  </conditionalFormatting>
  <conditionalFormatting sqref="DH60:DJ60">
    <cfRule type="expression" dxfId="40" priority="9" stopIfTrue="1">
      <formula>$DH$59&lt;=$DL$59</formula>
    </cfRule>
  </conditionalFormatting>
  <conditionalFormatting sqref="DL60:DM60">
    <cfRule type="expression" dxfId="39" priority="8" stopIfTrue="1">
      <formula>$DL$59&lt;=$DH$59</formula>
    </cfRule>
  </conditionalFormatting>
  <conditionalFormatting sqref="DN61:DN66">
    <cfRule type="expression" dxfId="38" priority="7" stopIfTrue="1">
      <formula>$DL$59&lt;=$DH$59</formula>
    </cfRule>
  </conditionalFormatting>
  <conditionalFormatting sqref="DK53:DK60">
    <cfRule type="expression" dxfId="37" priority="5" stopIfTrue="1">
      <formula>$DL$59=$DH$59</formula>
    </cfRule>
    <cfRule type="expression" dxfId="36" priority="6" stopIfTrue="1">
      <formula>$DL$59&lt;$DH$59</formula>
    </cfRule>
  </conditionalFormatting>
  <conditionalFormatting sqref="CY52:DC52">
    <cfRule type="expression" dxfId="35" priority="4" stopIfTrue="1">
      <formula>$DB$51&lt;=$DF$51</formula>
    </cfRule>
  </conditionalFormatting>
  <conditionalFormatting sqref="DE52:DJ52">
    <cfRule type="expression" dxfId="34" priority="3" stopIfTrue="1">
      <formula>$DF$51&lt;=$DB$51</formula>
    </cfRule>
  </conditionalFormatting>
  <conditionalFormatting sqref="DD49:DD52">
    <cfRule type="expression" dxfId="33" priority="1" stopIfTrue="1">
      <formula>$DB$51=$DF$51</formula>
    </cfRule>
    <cfRule type="expression" dxfId="32" priority="2" stopIfTrue="1">
      <formula>$DB$51&lt;$DF$51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DQ66"/>
  <sheetViews>
    <sheetView showGridLines="0" view="pageBreakPreview" topLeftCell="C51" zoomScale="70" zoomScaleNormal="85" zoomScaleSheetLayoutView="70" workbookViewId="0">
      <selection activeCell="DH64" sqref="DH60:DN65"/>
    </sheetView>
  </sheetViews>
  <sheetFormatPr defaultColWidth="9" defaultRowHeight="13.5"/>
  <cols>
    <col min="1" max="1" width="9" style="75" customWidth="1"/>
    <col min="2" max="2" width="3.375" style="76" hidden="1" customWidth="1"/>
    <col min="3" max="3" width="5" style="76" customWidth="1"/>
    <col min="4" max="5" width="0.625" style="75" customWidth="1"/>
    <col min="6" max="6" width="2.375" style="78" customWidth="1"/>
    <col min="7" max="7" width="2.375" style="79" customWidth="1"/>
    <col min="8" max="8" width="2.375" style="80" customWidth="1"/>
    <col min="9" max="12" width="0.625" style="75" customWidth="1"/>
    <col min="13" max="13" width="2.375" style="78" customWidth="1"/>
    <col min="14" max="14" width="2.375" style="79" customWidth="1"/>
    <col min="15" max="15" width="2.375" style="80" customWidth="1"/>
    <col min="16" max="19" width="0.625" style="75" customWidth="1"/>
    <col min="20" max="20" width="2.375" style="78" customWidth="1"/>
    <col min="21" max="21" width="2.375" style="79" customWidth="1"/>
    <col min="22" max="22" width="2.375" style="80" customWidth="1"/>
    <col min="23" max="24" width="0.625" style="75" customWidth="1"/>
    <col min="25" max="26" width="0.625" style="76" hidden="1" customWidth="1"/>
    <col min="27" max="27" width="2.375" style="76" hidden="1" customWidth="1"/>
    <col min="28" max="28" width="2.375" style="108" hidden="1" customWidth="1"/>
    <col min="29" max="29" width="2.375" style="76" hidden="1" customWidth="1"/>
    <col min="30" max="31" width="0.625" style="76" hidden="1" customWidth="1"/>
    <col min="32" max="35" width="5" style="76" customWidth="1"/>
    <col min="36" max="36" width="6.375" style="76" hidden="1" customWidth="1"/>
    <col min="37" max="37" width="2.375" style="76" customWidth="1"/>
    <col min="38" max="38" width="4.375" style="76" hidden="1" customWidth="1"/>
    <col min="39" max="39" width="5" style="76" customWidth="1"/>
    <col min="40" max="41" width="0.625" style="75" customWidth="1"/>
    <col min="42" max="42" width="2.375" style="78" customWidth="1"/>
    <col min="43" max="43" width="2.375" style="79" customWidth="1"/>
    <col min="44" max="44" width="2.375" style="80" customWidth="1"/>
    <col min="45" max="48" width="0.625" style="75" customWidth="1"/>
    <col min="49" max="49" width="2.375" style="78" customWidth="1"/>
    <col min="50" max="50" width="2.375" style="79" customWidth="1"/>
    <col min="51" max="51" width="2.375" style="80" customWidth="1"/>
    <col min="52" max="55" width="0.625" style="75" customWidth="1"/>
    <col min="56" max="56" width="2.375" style="78" customWidth="1"/>
    <col min="57" max="57" width="2.375" style="79" customWidth="1"/>
    <col min="58" max="58" width="2.375" style="80" customWidth="1"/>
    <col min="59" max="62" width="0.625" style="75" customWidth="1"/>
    <col min="63" max="63" width="2.375" style="78" customWidth="1"/>
    <col min="64" max="64" width="2.375" style="79" customWidth="1"/>
    <col min="65" max="65" width="2.375" style="80" customWidth="1"/>
    <col min="66" max="67" width="0.625" style="75" customWidth="1"/>
    <col min="68" max="71" width="5" style="76" customWidth="1"/>
    <col min="72" max="72" width="0" style="76" hidden="1" customWidth="1"/>
    <col min="73" max="73" width="9" style="76"/>
    <col min="74" max="121" width="2.375" style="76" customWidth="1"/>
    <col min="122" max="16384" width="9" style="76"/>
  </cols>
  <sheetData>
    <row r="1" spans="1:82" ht="24">
      <c r="C1" s="120" t="str">
        <f ca="1">"令和"&amp;IF(YEAR(NOW())=2019,"元",YEAR(NOW())-2018)&amp;"年度 第"&amp;YEAR(NOW())-1999&amp;"回 加賀地区中学校サッカー大会 《 南加賀ブロック 》"</f>
        <v>令和3年度 第22回 加賀地区中学校サッカー大会 《 南加賀ブロック 》</v>
      </c>
      <c r="BY1" s="75" t="s">
        <v>194</v>
      </c>
      <c r="BZ1" s="76" t="e">
        <f>DAY(#REF!)</f>
        <v>#REF!</v>
      </c>
      <c r="CA1" s="76" t="s">
        <v>137</v>
      </c>
      <c r="CB1" s="76" t="str">
        <f t="shared" ref="CB1:CB9" si="0">CHAR(10)</f>
        <v xml:space="preserve">
</v>
      </c>
      <c r="CC1" s="121" t="s">
        <v>156</v>
      </c>
      <c r="CD1" s="76" t="e">
        <f>BZ1&amp;CA1&amp;CB1&amp;CC1</f>
        <v>#REF!</v>
      </c>
    </row>
    <row r="2" spans="1:82">
      <c r="A2" s="75" t="str">
        <f>IF(CD50=CH50,"",IF(CD50&gt;CH50,BX52,CN52))</f>
        <v/>
      </c>
      <c r="BY2" s="75" t="s">
        <v>195</v>
      </c>
      <c r="BZ2" s="76" t="e">
        <f>BZ1</f>
        <v>#REF!</v>
      </c>
      <c r="CA2" s="76" t="s">
        <v>137</v>
      </c>
      <c r="CB2" s="76" t="str">
        <f t="shared" si="0"/>
        <v xml:space="preserve">
</v>
      </c>
      <c r="CC2" s="121" t="s">
        <v>196</v>
      </c>
      <c r="CD2" s="76" t="e">
        <f t="shared" ref="CD2:CD9" si="1">BZ2&amp;CA2&amp;CB2&amp;CC2</f>
        <v>#REF!</v>
      </c>
    </row>
    <row r="3" spans="1:82" ht="25.5" customHeight="1">
      <c r="A3" s="75" t="str">
        <f>IF(CD50=CH50,"",IF(CD50&lt;CH50,BX52,CN52))</f>
        <v/>
      </c>
      <c r="F3" s="439" t="s">
        <v>140</v>
      </c>
      <c r="G3" s="439"/>
      <c r="H3" s="439"/>
      <c r="I3" s="250" t="str">
        <f>IF(A2="","",IF(VLOOKUP(A2,予選学校名!$I$3:$L$32,3,FALSE)="",IF(VLOOKUP(A2,予選学校名!$I$3:$L$32,4,FALSE)="","",VLOOKUP(A2,予選学校名!$I$3:$L$32,4,FALSE)),VLOOKUP(A2,予選学校名!$I$3:$L$32,3,FALSE)&amp;"立")&amp;A2&amp;"中学校("&amp;VLOOKUP(A2,予選学校名!$I$3:$L$32,2,FALSE)&amp;")")</f>
        <v/>
      </c>
      <c r="J3" s="250"/>
      <c r="K3" s="250"/>
      <c r="L3" s="250"/>
      <c r="M3" s="251"/>
      <c r="N3" s="252"/>
      <c r="O3" s="253"/>
      <c r="P3" s="250"/>
      <c r="Q3" s="250"/>
      <c r="R3" s="250"/>
      <c r="S3" s="250"/>
      <c r="T3" s="251"/>
      <c r="U3" s="252"/>
      <c r="V3" s="253"/>
      <c r="W3" s="250"/>
      <c r="X3" s="250"/>
      <c r="Y3" s="250"/>
      <c r="Z3" s="250"/>
      <c r="AA3" s="250"/>
      <c r="AB3" s="252"/>
      <c r="AC3" s="250"/>
      <c r="AD3" s="250"/>
      <c r="AE3" s="250"/>
      <c r="AF3" s="250"/>
      <c r="AG3" s="250"/>
      <c r="AH3" s="254"/>
      <c r="AI3" s="254"/>
      <c r="AM3" s="110" t="s">
        <v>52</v>
      </c>
      <c r="AN3" s="110"/>
      <c r="AO3" s="110"/>
      <c r="AP3" s="250" t="str">
        <f>IF(A6="","",IF(VLOOKUP(A6,予選学校名!$I$3:$L$32,3,FALSE)="",IF(VLOOKUP(A6,予選学校名!$I$3:$L$32,4,FALSE)="","",VLOOKUP(A6,予選学校名!$I$3:$L$32,4,FALSE)),VLOOKUP(A6,予選学校名!$I$3:$L$32,3,FALSE)&amp;"立")&amp;A6&amp;"中学校("&amp;VLOOKUP(A6,予選学校名!$I$3:$L$32,2,FALSE)&amp;")")</f>
        <v/>
      </c>
      <c r="AQ3" s="250"/>
      <c r="AR3" s="255"/>
      <c r="AS3" s="255"/>
      <c r="AT3" s="256"/>
      <c r="AU3" s="257"/>
      <c r="AV3" s="258"/>
      <c r="AW3" s="255"/>
      <c r="AX3" s="255"/>
      <c r="AY3" s="255"/>
      <c r="AZ3" s="255"/>
      <c r="BA3" s="256"/>
      <c r="BB3" s="257"/>
      <c r="BC3" s="258"/>
      <c r="BD3" s="255"/>
      <c r="BE3" s="255"/>
      <c r="BF3" s="255"/>
      <c r="BG3" s="255"/>
      <c r="BH3" s="256"/>
      <c r="BI3" s="257"/>
      <c r="BJ3" s="258"/>
      <c r="BK3" s="256"/>
      <c r="BL3" s="257"/>
      <c r="BM3" s="259"/>
      <c r="BN3" s="260"/>
      <c r="BO3" s="260"/>
      <c r="BP3" s="254"/>
      <c r="BY3" s="75" t="s">
        <v>197</v>
      </c>
      <c r="BZ3" s="76" t="e">
        <f t="shared" ref="BZ3:BZ9" si="2">BZ2</f>
        <v>#REF!</v>
      </c>
      <c r="CA3" s="76" t="s">
        <v>137</v>
      </c>
      <c r="CB3" s="76" t="str">
        <f t="shared" si="0"/>
        <v xml:space="preserve">
</v>
      </c>
      <c r="CC3" s="121" t="s">
        <v>198</v>
      </c>
      <c r="CD3" s="76" t="e">
        <f t="shared" si="1"/>
        <v>#REF!</v>
      </c>
    </row>
    <row r="4" spans="1:82" ht="25.5" customHeight="1">
      <c r="A4" s="75" t="str">
        <f>IF(CD50=CH50,"",IF(BX52=A2,A54,A55))</f>
        <v/>
      </c>
      <c r="F4" s="439" t="s">
        <v>142</v>
      </c>
      <c r="G4" s="439"/>
      <c r="H4" s="439"/>
      <c r="I4" s="250" t="str">
        <f>IF(A3="","",IF(VLOOKUP(A3,予選学校名!$I$3:$L$32,3,FALSE)="",IF(VLOOKUP(A3,予選学校名!$I$3:$L$32,4,FALSE)="","",VLOOKUP(A3,予選学校名!$I$3:$L$32,4,FALSE)),VLOOKUP(A3,予選学校名!$I$3:$L$32,3,FALSE)&amp;"立")&amp;A3&amp;"中学校("&amp;VLOOKUP(A3,予選学校名!$I$3:$L$32,2,FALSE)&amp;")")</f>
        <v/>
      </c>
      <c r="J4" s="261"/>
      <c r="K4" s="261"/>
      <c r="L4" s="261"/>
      <c r="M4" s="262"/>
      <c r="N4" s="263"/>
      <c r="O4" s="264"/>
      <c r="P4" s="261"/>
      <c r="Q4" s="261"/>
      <c r="R4" s="261"/>
      <c r="S4" s="261"/>
      <c r="T4" s="262"/>
      <c r="U4" s="263"/>
      <c r="V4" s="264"/>
      <c r="W4" s="261"/>
      <c r="X4" s="261"/>
      <c r="Y4" s="265"/>
      <c r="Z4" s="265"/>
      <c r="AA4" s="265"/>
      <c r="AB4" s="252"/>
      <c r="AC4" s="265"/>
      <c r="AD4" s="265"/>
      <c r="AE4" s="265"/>
      <c r="AF4" s="265"/>
      <c r="AG4" s="265"/>
      <c r="AH4" s="254"/>
      <c r="AI4" s="254"/>
      <c r="BY4" s="75" t="s">
        <v>199</v>
      </c>
      <c r="BZ4" s="76" t="e">
        <f t="shared" si="2"/>
        <v>#REF!</v>
      </c>
      <c r="CA4" s="76" t="s">
        <v>137</v>
      </c>
      <c r="CB4" s="76" t="str">
        <f t="shared" si="0"/>
        <v xml:space="preserve">
</v>
      </c>
      <c r="CC4" s="121" t="s">
        <v>158</v>
      </c>
      <c r="CD4" s="76" t="e">
        <f t="shared" si="1"/>
        <v>#REF!</v>
      </c>
    </row>
    <row r="5" spans="1:82" ht="25.5" customHeight="1">
      <c r="A5" s="75" t="str">
        <f>IF(CD50=CH50,"",IF(BX52=A2,A55,A54))</f>
        <v/>
      </c>
      <c r="F5" s="439" t="s">
        <v>143</v>
      </c>
      <c r="G5" s="439"/>
      <c r="H5" s="439"/>
      <c r="I5" s="250" t="str">
        <f>IF(A4="","",IF(VLOOKUP(A4,予選学校名!$I$3:$L$32,3,FALSE)="",IF(VLOOKUP(A4,予選学校名!$I$3:$L$32,4,FALSE)="","",VLOOKUP(A4,予選学校名!$I$3:$L$32,4,FALSE)),VLOOKUP(A4,予選学校名!$I$3:$L$32,3,FALSE)&amp;"立")&amp;A4&amp;"中学校("&amp;VLOOKUP(A4,予選学校名!$I$3:$L$32,2,FALSE)&amp;")")</f>
        <v/>
      </c>
      <c r="J5" s="261"/>
      <c r="K5" s="261"/>
      <c r="L5" s="261"/>
      <c r="M5" s="262"/>
      <c r="N5" s="263"/>
      <c r="O5" s="264"/>
      <c r="P5" s="261"/>
      <c r="Q5" s="261"/>
      <c r="R5" s="261"/>
      <c r="S5" s="261"/>
      <c r="T5" s="262"/>
      <c r="U5" s="263"/>
      <c r="V5" s="264"/>
      <c r="W5" s="261"/>
      <c r="X5" s="261"/>
      <c r="Y5" s="265"/>
      <c r="Z5" s="265"/>
      <c r="AA5" s="265"/>
      <c r="AB5" s="252"/>
      <c r="AC5" s="265"/>
      <c r="AD5" s="265"/>
      <c r="AE5" s="265"/>
      <c r="AF5" s="265"/>
      <c r="AG5" s="265"/>
      <c r="AH5" s="254"/>
      <c r="AI5" s="254"/>
      <c r="BY5" s="75" t="s">
        <v>200</v>
      </c>
      <c r="BZ5" s="76" t="e">
        <f t="shared" si="2"/>
        <v>#REF!</v>
      </c>
      <c r="CA5" s="76" t="s">
        <v>137</v>
      </c>
      <c r="CB5" s="76" t="str">
        <f t="shared" si="0"/>
        <v xml:space="preserve">
</v>
      </c>
      <c r="CC5" s="121" t="s">
        <v>201</v>
      </c>
      <c r="CD5" s="76" t="e">
        <f t="shared" si="1"/>
        <v>#REF!</v>
      </c>
    </row>
    <row r="6" spans="1:82" ht="25.5" customHeight="1">
      <c r="A6" s="75" t="str">
        <f>IF(DB50=DF50,"",IF(DB50&gt;DF50,CV52,DL52))</f>
        <v/>
      </c>
      <c r="I6" s="250" t="str">
        <f>IF(A5="","",IF(VLOOKUP(A5,予選学校名!$I$3:$L$32,3,FALSE)="",IF(VLOOKUP(A5,予選学校名!$I$3:$L$32,4,FALSE)="","",VLOOKUP(A5,予選学校名!$I$3:$L$32,4,FALSE)),VLOOKUP(A5,予選学校名!$I$3:$L$32,3,FALSE)&amp;"立")&amp;A5&amp;"中学校("&amp;VLOOKUP(A5,予選学校名!$I$3:$L$32,2,FALSE)&amp;")")</f>
        <v/>
      </c>
      <c r="J6" s="261"/>
      <c r="K6" s="261"/>
      <c r="L6" s="261"/>
      <c r="M6" s="262"/>
      <c r="N6" s="263"/>
      <c r="O6" s="264"/>
      <c r="P6" s="261"/>
      <c r="Q6" s="261"/>
      <c r="R6" s="261"/>
      <c r="S6" s="261"/>
      <c r="T6" s="262"/>
      <c r="U6" s="263"/>
      <c r="V6" s="264"/>
      <c r="W6" s="261"/>
      <c r="X6" s="261"/>
      <c r="Y6" s="265"/>
      <c r="Z6" s="265"/>
      <c r="AA6" s="265"/>
      <c r="AB6" s="252"/>
      <c r="AC6" s="265"/>
      <c r="AD6" s="265"/>
      <c r="AE6" s="265"/>
      <c r="AF6" s="265"/>
      <c r="AG6" s="265"/>
      <c r="AH6" s="254"/>
      <c r="AI6" s="254"/>
      <c r="BY6" s="75" t="s">
        <v>202</v>
      </c>
      <c r="BZ6" s="76" t="e">
        <f>BZ5+1</f>
        <v>#REF!</v>
      </c>
      <c r="CA6" s="76" t="s">
        <v>137</v>
      </c>
      <c r="CB6" s="76" t="str">
        <f t="shared" si="0"/>
        <v xml:space="preserve">
</v>
      </c>
      <c r="CC6" s="121" t="s">
        <v>156</v>
      </c>
      <c r="CD6" s="76" t="e">
        <f t="shared" si="1"/>
        <v>#REF!</v>
      </c>
    </row>
    <row r="7" spans="1:82">
      <c r="BY7" s="75" t="s">
        <v>203</v>
      </c>
      <c r="BZ7" s="76" t="e">
        <f t="shared" si="2"/>
        <v>#REF!</v>
      </c>
      <c r="CA7" s="76" t="s">
        <v>137</v>
      </c>
      <c r="CB7" s="76" t="str">
        <f t="shared" si="0"/>
        <v xml:space="preserve">
</v>
      </c>
      <c r="CC7" s="121" t="s">
        <v>196</v>
      </c>
      <c r="CD7" s="76" t="e">
        <f t="shared" si="1"/>
        <v>#REF!</v>
      </c>
    </row>
    <row r="8" spans="1:82" s="85" customFormat="1" ht="17.25">
      <c r="A8" s="84"/>
      <c r="C8" s="85" t="s">
        <v>209</v>
      </c>
      <c r="D8" s="84"/>
      <c r="E8" s="84"/>
      <c r="F8" s="86"/>
      <c r="G8" s="87"/>
      <c r="H8" s="88"/>
      <c r="I8" s="84"/>
      <c r="J8" s="84"/>
      <c r="K8" s="84"/>
      <c r="L8" s="84"/>
      <c r="M8" s="86"/>
      <c r="N8" s="87"/>
      <c r="O8" s="88"/>
      <c r="P8" s="84"/>
      <c r="Q8" s="84"/>
      <c r="R8" s="84"/>
      <c r="S8" s="84"/>
      <c r="T8" s="86"/>
      <c r="U8" s="87"/>
      <c r="V8" s="88"/>
      <c r="W8" s="84"/>
      <c r="X8" s="84"/>
      <c r="AB8" s="118"/>
      <c r="AM8" s="85" t="s">
        <v>210</v>
      </c>
      <c r="AN8" s="84"/>
      <c r="AO8" s="84"/>
      <c r="AP8" s="86"/>
      <c r="AQ8" s="87"/>
      <c r="AR8" s="88"/>
      <c r="AS8" s="84"/>
      <c r="AT8" s="84"/>
      <c r="AU8" s="84"/>
      <c r="AV8" s="84"/>
      <c r="AW8" s="86"/>
      <c r="AX8" s="87"/>
      <c r="AY8" s="88"/>
      <c r="AZ8" s="84"/>
      <c r="BA8" s="84"/>
      <c r="BB8" s="84"/>
      <c r="BC8" s="84"/>
      <c r="BD8" s="86"/>
      <c r="BE8" s="87"/>
      <c r="BF8" s="88"/>
      <c r="BG8" s="84"/>
      <c r="BH8" s="84"/>
      <c r="BI8" s="84"/>
      <c r="BJ8" s="84"/>
      <c r="BK8" s="86"/>
      <c r="BL8" s="87"/>
      <c r="BM8" s="88"/>
      <c r="BN8" s="84"/>
      <c r="BO8" s="84"/>
      <c r="BY8" s="75" t="s">
        <v>204</v>
      </c>
      <c r="BZ8" s="76" t="e">
        <f t="shared" si="2"/>
        <v>#REF!</v>
      </c>
      <c r="CA8" s="76" t="s">
        <v>137</v>
      </c>
      <c r="CB8" s="76" t="str">
        <f t="shared" si="0"/>
        <v xml:space="preserve">
</v>
      </c>
      <c r="CC8" s="121" t="s">
        <v>198</v>
      </c>
      <c r="CD8" s="76" t="e">
        <f t="shared" si="1"/>
        <v>#REF!</v>
      </c>
    </row>
    <row r="9" spans="1:82" ht="27">
      <c r="C9" s="89"/>
      <c r="D9" s="658" t="str">
        <f>C10</f>
        <v/>
      </c>
      <c r="E9" s="658"/>
      <c r="F9" s="658"/>
      <c r="G9" s="658"/>
      <c r="H9" s="658"/>
      <c r="I9" s="658"/>
      <c r="J9" s="658"/>
      <c r="K9" s="658" t="str">
        <f>C14</f>
        <v/>
      </c>
      <c r="L9" s="658"/>
      <c r="M9" s="658"/>
      <c r="N9" s="658"/>
      <c r="O9" s="658"/>
      <c r="P9" s="658"/>
      <c r="Q9" s="658"/>
      <c r="R9" s="658" t="str">
        <f>C18</f>
        <v/>
      </c>
      <c r="S9" s="658"/>
      <c r="T9" s="658"/>
      <c r="U9" s="658"/>
      <c r="V9" s="658"/>
      <c r="W9" s="658"/>
      <c r="X9" s="658"/>
      <c r="Y9" s="461">
        <f>J18</f>
        <v>0</v>
      </c>
      <c r="Z9" s="461"/>
      <c r="AA9" s="461"/>
      <c r="AB9" s="461"/>
      <c r="AC9" s="461"/>
      <c r="AD9" s="461"/>
      <c r="AE9" s="461"/>
      <c r="AF9" s="90" t="s">
        <v>150</v>
      </c>
      <c r="AG9" s="91" t="s">
        <v>151</v>
      </c>
      <c r="AH9" s="90" t="s">
        <v>152</v>
      </c>
      <c r="AI9" s="90" t="s">
        <v>0</v>
      </c>
      <c r="AJ9" s="93"/>
      <c r="AK9" s="93"/>
      <c r="AM9" s="89"/>
      <c r="AN9" s="658" t="str">
        <f>AM10</f>
        <v/>
      </c>
      <c r="AO9" s="658"/>
      <c r="AP9" s="658"/>
      <c r="AQ9" s="658"/>
      <c r="AR9" s="658"/>
      <c r="AS9" s="658"/>
      <c r="AT9" s="658"/>
      <c r="AU9" s="658" t="str">
        <f>AM14</f>
        <v/>
      </c>
      <c r="AV9" s="658"/>
      <c r="AW9" s="658"/>
      <c r="AX9" s="658"/>
      <c r="AY9" s="658"/>
      <c r="AZ9" s="658"/>
      <c r="BA9" s="658"/>
      <c r="BB9" s="658" t="str">
        <f>AM18</f>
        <v/>
      </c>
      <c r="BC9" s="658"/>
      <c r="BD9" s="658"/>
      <c r="BE9" s="658"/>
      <c r="BF9" s="658"/>
      <c r="BG9" s="658"/>
      <c r="BH9" s="658"/>
      <c r="BI9" s="658" t="str">
        <f>AM22</f>
        <v/>
      </c>
      <c r="BJ9" s="658"/>
      <c r="BK9" s="658"/>
      <c r="BL9" s="658"/>
      <c r="BM9" s="658"/>
      <c r="BN9" s="658"/>
      <c r="BO9" s="658"/>
      <c r="BP9" s="90" t="s">
        <v>150</v>
      </c>
      <c r="BQ9" s="91" t="s">
        <v>151</v>
      </c>
      <c r="BR9" s="90" t="s">
        <v>152</v>
      </c>
      <c r="BS9" s="90" t="s">
        <v>0</v>
      </c>
      <c r="BY9" s="75" t="s">
        <v>205</v>
      </c>
      <c r="BZ9" s="76" t="e">
        <f t="shared" si="2"/>
        <v>#REF!</v>
      </c>
      <c r="CA9" s="76" t="s">
        <v>137</v>
      </c>
      <c r="CB9" s="76" t="str">
        <f t="shared" si="0"/>
        <v xml:space="preserve">
</v>
      </c>
      <c r="CC9" s="121" t="s">
        <v>206</v>
      </c>
      <c r="CD9" s="76" t="e">
        <f t="shared" si="1"/>
        <v>#REF!</v>
      </c>
    </row>
    <row r="10" spans="1:82" ht="13.5" customHeight="1">
      <c r="B10" s="76">
        <v>1</v>
      </c>
      <c r="C10" s="669" t="str">
        <f>IF(ISERROR(MATCH('南(14時刻)'!B10,予選学校名!$H$3:$H$16,0)),"",INDEX(予選学校名!$H$3:$K$16,MATCH('南(14時刻)'!B10,予選学校名!$H$3:$H$16,0),2))</f>
        <v/>
      </c>
      <c r="D10" s="670"/>
      <c r="E10" s="444"/>
      <c r="F10" s="444"/>
      <c r="G10" s="671"/>
      <c r="H10" s="671"/>
      <c r="I10" s="671"/>
      <c r="J10" s="672"/>
      <c r="K10" s="452" t="e">
        <f>VLOOKUP(D14,$BY$1:$CD$9,6)</f>
        <v>#REF!</v>
      </c>
      <c r="L10" s="453"/>
      <c r="M10" s="453"/>
      <c r="N10" s="453"/>
      <c r="O10" s="453"/>
      <c r="P10" s="453"/>
      <c r="Q10" s="454"/>
      <c r="R10" s="452" t="e">
        <f>VLOOKUP(D18,$BY$1:$CD$9,6)</f>
        <v>#REF!</v>
      </c>
      <c r="S10" s="453"/>
      <c r="T10" s="453"/>
      <c r="U10" s="453"/>
      <c r="V10" s="453"/>
      <c r="W10" s="453"/>
      <c r="X10" s="454"/>
      <c r="Y10" s="679"/>
      <c r="Z10" s="474"/>
      <c r="AA10" s="474"/>
      <c r="AB10" s="240"/>
      <c r="AC10" s="474"/>
      <c r="AD10" s="474"/>
      <c r="AE10" s="680"/>
      <c r="AF10" s="461" t="str">
        <f>IF(COUNT(D11:AE11)=0,"",COUNTIF(D10:AE10,"○")*3+COUNTIF(D10:AE10,"△"))</f>
        <v/>
      </c>
      <c r="AG10" s="461" t="str">
        <f>IF(AF10="","",SUM(H10:H25)/2-SUM(D10:D25))</f>
        <v/>
      </c>
      <c r="AH10" s="461" t="str">
        <f>IF(AF10="","",SUM(H10:H25)/2)</f>
        <v/>
      </c>
      <c r="AI10" s="461" t="str">
        <f>IF(OR(AF10="",MOD(COUNT(D10:AE10),2)=1),"",RANK(AJ10,$AJ$10:$AJ$25))</f>
        <v/>
      </c>
      <c r="AJ10" s="93" t="str">
        <f>IF(OR(AF10="",MOD(COUNT(D10:AE10),2)=1),"",AF10*10000+AG10*100+AH10)</f>
        <v/>
      </c>
      <c r="AK10" s="93"/>
      <c r="AL10" s="76">
        <v>7</v>
      </c>
      <c r="AM10" s="669" t="str">
        <f>IF(ISERROR(MATCH('南(14時刻)'!AL10,予選学校名!$H$3:$H$16,0)),"",INDEX(予選学校名!$H$3:$K$16,MATCH('南(14時刻)'!AL10,予選学校名!$H$3:$H$16,0),2))</f>
        <v/>
      </c>
      <c r="AN10" s="443"/>
      <c r="AO10" s="444"/>
      <c r="AP10" s="444"/>
      <c r="AQ10" s="444"/>
      <c r="AR10" s="444"/>
      <c r="AS10" s="444"/>
      <c r="AT10" s="445"/>
      <c r="AU10" s="452" t="e">
        <f>VLOOKUP(AN14,$BY$1:$CD$9,6)</f>
        <v>#REF!</v>
      </c>
      <c r="AV10" s="453"/>
      <c r="AW10" s="453"/>
      <c r="AX10" s="453"/>
      <c r="AY10" s="453"/>
      <c r="AZ10" s="453"/>
      <c r="BA10" s="454"/>
      <c r="BB10" s="452" t="e">
        <f>VLOOKUP(AN18,$BY$1:$CD$9,6)</f>
        <v>#REF!</v>
      </c>
      <c r="BC10" s="453"/>
      <c r="BD10" s="453"/>
      <c r="BE10" s="453"/>
      <c r="BF10" s="453"/>
      <c r="BG10" s="453"/>
      <c r="BH10" s="454"/>
      <c r="BI10" s="452" t="e">
        <f>VLOOKUP(AN22,$BY$1:$CD$9,6)</f>
        <v>#REF!</v>
      </c>
      <c r="BJ10" s="453"/>
      <c r="BK10" s="453"/>
      <c r="BL10" s="453"/>
      <c r="BM10" s="453"/>
      <c r="BN10" s="453"/>
      <c r="BO10" s="454"/>
      <c r="BP10" s="461" t="str">
        <f>IF(COUNT(AN11:BO11)=0,"",COUNTIF(AN10:BO10,"○")*3+COUNTIF(AN10:BO10,"△"))</f>
        <v/>
      </c>
      <c r="BQ10" s="461" t="str">
        <f>IF(BP10="","",SUM(AR10:AR25)/2-SUM(AN10:AN25))</f>
        <v/>
      </c>
      <c r="BR10" s="461" t="str">
        <f>IF(BP10="","",SUM(AR10:AR25)/2)</f>
        <v/>
      </c>
      <c r="BS10" s="461" t="str">
        <f>IF(OR(BP10="",MOD(COUNT(AN10:BO10),2)=1),"",RANK(BT10,$BT$10:$BT$25))</f>
        <v/>
      </c>
      <c r="BT10" s="93" t="str">
        <f>IF(OR(BP10="",MOD(COUNT(AN10:BO10),2)=1),"",BP10*10000+BQ10*100+BR10)</f>
        <v/>
      </c>
    </row>
    <row r="11" spans="1:82">
      <c r="C11" s="669"/>
      <c r="D11" s="673"/>
      <c r="E11" s="674"/>
      <c r="F11" s="674"/>
      <c r="G11" s="674"/>
      <c r="H11" s="674"/>
      <c r="I11" s="674"/>
      <c r="J11" s="675"/>
      <c r="K11" s="455"/>
      <c r="L11" s="456"/>
      <c r="M11" s="456"/>
      <c r="N11" s="456"/>
      <c r="O11" s="456"/>
      <c r="P11" s="456"/>
      <c r="Q11" s="457"/>
      <c r="R11" s="455"/>
      <c r="S11" s="456"/>
      <c r="T11" s="456"/>
      <c r="U11" s="456"/>
      <c r="V11" s="456"/>
      <c r="W11" s="456"/>
      <c r="X11" s="457"/>
      <c r="Y11" s="242"/>
      <c r="Z11" s="106"/>
      <c r="AA11" s="106"/>
      <c r="AB11" s="93" t="s">
        <v>54</v>
      </c>
      <c r="AC11" s="106"/>
      <c r="AD11" s="106"/>
      <c r="AE11" s="243"/>
      <c r="AF11" s="461"/>
      <c r="AG11" s="461"/>
      <c r="AH11" s="461"/>
      <c r="AI11" s="461"/>
      <c r="AJ11" s="93"/>
      <c r="AK11" s="93"/>
      <c r="AM11" s="669"/>
      <c r="AN11" s="446"/>
      <c r="AO11" s="447"/>
      <c r="AP11" s="447"/>
      <c r="AQ11" s="447"/>
      <c r="AR11" s="447"/>
      <c r="AS11" s="447"/>
      <c r="AT11" s="448"/>
      <c r="AU11" s="455"/>
      <c r="AV11" s="456"/>
      <c r="AW11" s="456"/>
      <c r="AX11" s="456"/>
      <c r="AY11" s="456"/>
      <c r="AZ11" s="456"/>
      <c r="BA11" s="457"/>
      <c r="BB11" s="455"/>
      <c r="BC11" s="456"/>
      <c r="BD11" s="456"/>
      <c r="BE11" s="456"/>
      <c r="BF11" s="456"/>
      <c r="BG11" s="456"/>
      <c r="BH11" s="457"/>
      <c r="BI11" s="455"/>
      <c r="BJ11" s="456"/>
      <c r="BK11" s="456"/>
      <c r="BL11" s="456"/>
      <c r="BM11" s="456"/>
      <c r="BN11" s="456"/>
      <c r="BO11" s="457"/>
      <c r="BP11" s="461"/>
      <c r="BQ11" s="461"/>
      <c r="BR11" s="461"/>
      <c r="BS11" s="461"/>
      <c r="BT11" s="93"/>
    </row>
    <row r="12" spans="1:82">
      <c r="C12" s="669"/>
      <c r="D12" s="673"/>
      <c r="E12" s="674"/>
      <c r="F12" s="674"/>
      <c r="G12" s="674"/>
      <c r="H12" s="674"/>
      <c r="I12" s="674"/>
      <c r="J12" s="675"/>
      <c r="K12" s="455"/>
      <c r="L12" s="456"/>
      <c r="M12" s="456"/>
      <c r="N12" s="456"/>
      <c r="O12" s="456"/>
      <c r="P12" s="456"/>
      <c r="Q12" s="457"/>
      <c r="R12" s="455"/>
      <c r="S12" s="456"/>
      <c r="T12" s="456"/>
      <c r="U12" s="456"/>
      <c r="V12" s="456"/>
      <c r="W12" s="456"/>
      <c r="X12" s="457"/>
      <c r="Y12" s="242"/>
      <c r="Z12" s="106"/>
      <c r="AA12" s="106"/>
      <c r="AB12" s="93" t="s">
        <v>54</v>
      </c>
      <c r="AC12" s="106"/>
      <c r="AD12" s="106"/>
      <c r="AE12" s="243"/>
      <c r="AF12" s="461"/>
      <c r="AG12" s="461"/>
      <c r="AH12" s="461"/>
      <c r="AI12" s="461"/>
      <c r="AJ12" s="93"/>
      <c r="AK12" s="93"/>
      <c r="AM12" s="669"/>
      <c r="AN12" s="446"/>
      <c r="AO12" s="447"/>
      <c r="AP12" s="447"/>
      <c r="AQ12" s="447"/>
      <c r="AR12" s="447"/>
      <c r="AS12" s="447"/>
      <c r="AT12" s="448"/>
      <c r="AU12" s="455"/>
      <c r="AV12" s="456"/>
      <c r="AW12" s="456"/>
      <c r="AX12" s="456"/>
      <c r="AY12" s="456"/>
      <c r="AZ12" s="456"/>
      <c r="BA12" s="457"/>
      <c r="BB12" s="455"/>
      <c r="BC12" s="456"/>
      <c r="BD12" s="456"/>
      <c r="BE12" s="456"/>
      <c r="BF12" s="456"/>
      <c r="BG12" s="456"/>
      <c r="BH12" s="457"/>
      <c r="BI12" s="455"/>
      <c r="BJ12" s="456"/>
      <c r="BK12" s="456"/>
      <c r="BL12" s="456"/>
      <c r="BM12" s="456"/>
      <c r="BN12" s="456"/>
      <c r="BO12" s="457"/>
      <c r="BP12" s="461"/>
      <c r="BQ12" s="461"/>
      <c r="BR12" s="461"/>
      <c r="BS12" s="461"/>
      <c r="BT12" s="93"/>
    </row>
    <row r="13" spans="1:82" ht="3.75" customHeight="1">
      <c r="C13" s="669"/>
      <c r="D13" s="676"/>
      <c r="E13" s="677"/>
      <c r="F13" s="677"/>
      <c r="G13" s="677"/>
      <c r="H13" s="677"/>
      <c r="I13" s="677"/>
      <c r="J13" s="678"/>
      <c r="K13" s="458"/>
      <c r="L13" s="459"/>
      <c r="M13" s="459"/>
      <c r="N13" s="459"/>
      <c r="O13" s="459"/>
      <c r="P13" s="459"/>
      <c r="Q13" s="460"/>
      <c r="R13" s="458"/>
      <c r="S13" s="459"/>
      <c r="T13" s="459"/>
      <c r="U13" s="459"/>
      <c r="V13" s="459"/>
      <c r="W13" s="459"/>
      <c r="X13" s="460"/>
      <c r="Y13" s="244"/>
      <c r="Z13" s="245"/>
      <c r="AA13" s="245"/>
      <c r="AB13" s="246"/>
      <c r="AC13" s="245"/>
      <c r="AD13" s="245"/>
      <c r="AE13" s="247"/>
      <c r="AF13" s="461"/>
      <c r="AG13" s="461"/>
      <c r="AH13" s="461"/>
      <c r="AI13" s="461"/>
      <c r="AJ13" s="93"/>
      <c r="AK13" s="93"/>
      <c r="AM13" s="669"/>
      <c r="AN13" s="449"/>
      <c r="AO13" s="450"/>
      <c r="AP13" s="450"/>
      <c r="AQ13" s="450"/>
      <c r="AR13" s="450"/>
      <c r="AS13" s="450"/>
      <c r="AT13" s="451"/>
      <c r="AU13" s="458"/>
      <c r="AV13" s="459"/>
      <c r="AW13" s="459"/>
      <c r="AX13" s="459"/>
      <c r="AY13" s="459"/>
      <c r="AZ13" s="459"/>
      <c r="BA13" s="460"/>
      <c r="BB13" s="458"/>
      <c r="BC13" s="459"/>
      <c r="BD13" s="459"/>
      <c r="BE13" s="459"/>
      <c r="BF13" s="459"/>
      <c r="BG13" s="459"/>
      <c r="BH13" s="460"/>
      <c r="BI13" s="458"/>
      <c r="BJ13" s="459"/>
      <c r="BK13" s="459"/>
      <c r="BL13" s="459"/>
      <c r="BM13" s="459"/>
      <c r="BN13" s="459"/>
      <c r="BO13" s="460"/>
      <c r="BP13" s="461"/>
      <c r="BQ13" s="461"/>
      <c r="BR13" s="461"/>
      <c r="BS13" s="461"/>
      <c r="BT13" s="93"/>
    </row>
    <row r="14" spans="1:82" ht="13.5" customHeight="1">
      <c r="B14" s="76">
        <v>2</v>
      </c>
      <c r="C14" s="669" t="str">
        <f>IF(ISERROR(MATCH('南(14時刻)'!B14,予選学校名!$H$3:$H$16,0)),"",INDEX(予選学校名!$H$3:$K$16,MATCH('南(14時刻)'!B14,予選学校名!$H$3:$H$16,0),2))</f>
        <v/>
      </c>
      <c r="D14" s="668" t="s">
        <v>205</v>
      </c>
      <c r="E14" s="463"/>
      <c r="F14" s="463"/>
      <c r="G14" s="463"/>
      <c r="H14" s="463"/>
      <c r="I14" s="463"/>
      <c r="J14" s="464"/>
      <c r="K14" s="670"/>
      <c r="L14" s="444"/>
      <c r="M14" s="444"/>
      <c r="N14" s="671"/>
      <c r="O14" s="671"/>
      <c r="P14" s="671"/>
      <c r="Q14" s="672"/>
      <c r="R14" s="452" t="e">
        <f>VLOOKUP(K18,$BY$1:$CD$9,6)</f>
        <v>#REF!</v>
      </c>
      <c r="S14" s="453"/>
      <c r="T14" s="453"/>
      <c r="U14" s="453"/>
      <c r="V14" s="453"/>
      <c r="W14" s="453"/>
      <c r="X14" s="454"/>
      <c r="Y14" s="679"/>
      <c r="Z14" s="474"/>
      <c r="AA14" s="474"/>
      <c r="AB14" s="240"/>
      <c r="AC14" s="474"/>
      <c r="AD14" s="474"/>
      <c r="AE14" s="680"/>
      <c r="AF14" s="461" t="str">
        <f>IF(COUNT(D15:AE15)=0,"",COUNTIF(D14:AE14,"○")*3+COUNTIF(D14:AE14,"△"))</f>
        <v/>
      </c>
      <c r="AG14" s="461" t="str">
        <f>IF(AF14="","",SUM(O10:O25)/2-SUM(K10:K25))</f>
        <v/>
      </c>
      <c r="AH14" s="461" t="str">
        <f>IF(AF14="","",SUM(H14:H29)/2)</f>
        <v/>
      </c>
      <c r="AI14" s="461" t="str">
        <f>IF(OR(AF14="",MOD(COUNT(D14:AE14),2)=1),"",RANK(AJ14,$AJ$10:$AJ$25))</f>
        <v/>
      </c>
      <c r="AJ14" s="93" t="str">
        <f>IF(OR(AF14="",MOD(COUNT(D14:AE14),2)=1),"",AF14*10000+AG14*100+AH14)</f>
        <v/>
      </c>
      <c r="AK14" s="93"/>
      <c r="AL14" s="76">
        <v>8</v>
      </c>
      <c r="AM14" s="669" t="str">
        <f>IF(ISERROR(MATCH('南(14時刻)'!AL14,予選学校名!$H$3:$H$16,0)),"",INDEX(予選学校名!$H$3:$K$16,MATCH('南(14時刻)'!AL14,予選学校名!$H$3:$H$16,0),2))</f>
        <v/>
      </c>
      <c r="AN14" s="462" t="s">
        <v>203</v>
      </c>
      <c r="AO14" s="463"/>
      <c r="AP14" s="463"/>
      <c r="AQ14" s="463"/>
      <c r="AR14" s="463"/>
      <c r="AS14" s="463"/>
      <c r="AT14" s="464"/>
      <c r="AU14" s="443"/>
      <c r="AV14" s="444"/>
      <c r="AW14" s="444"/>
      <c r="AX14" s="444"/>
      <c r="AY14" s="444"/>
      <c r="AZ14" s="444"/>
      <c r="BA14" s="445"/>
      <c r="BB14" s="452" t="e">
        <f>VLOOKUP(AU18,$BY$1:$CD$9,6)</f>
        <v>#REF!</v>
      </c>
      <c r="BC14" s="453"/>
      <c r="BD14" s="453"/>
      <c r="BE14" s="453"/>
      <c r="BF14" s="453"/>
      <c r="BG14" s="453"/>
      <c r="BH14" s="454"/>
      <c r="BI14" s="452" t="e">
        <f>VLOOKUP(AU22,$BY$1:$CD$9,6)</f>
        <v>#REF!</v>
      </c>
      <c r="BJ14" s="453"/>
      <c r="BK14" s="453"/>
      <c r="BL14" s="453"/>
      <c r="BM14" s="453"/>
      <c r="BN14" s="453"/>
      <c r="BO14" s="454"/>
      <c r="BP14" s="461" t="str">
        <f>IF(COUNT(AN15:BO15)=0,"",COUNTIF(AN14:BO14,"○")*3+COUNTIF(AN14:BO14,"△"))</f>
        <v/>
      </c>
      <c r="BQ14" s="461" t="str">
        <f>IF(BP14="","",SUM(AY10:AY25)/2-SUM(AU10:AU25))</f>
        <v/>
      </c>
      <c r="BR14" s="461" t="str">
        <f>IF(BP14="","",SUM(AY10:AY25)/2)</f>
        <v/>
      </c>
      <c r="BS14" s="461" t="str">
        <f>IF(OR(BP14="",MOD(COUNT(AN14:BO14),2)=1),"",RANK(BT14,$BT$10:$BT$25))</f>
        <v/>
      </c>
      <c r="BT14" s="93" t="str">
        <f>IF(OR(BP14="",MOD(COUNT(AN14:BO14),2)=1),"",BP14*10000+BQ14*100+BR14)</f>
        <v/>
      </c>
    </row>
    <row r="15" spans="1:82">
      <c r="C15" s="669"/>
      <c r="D15" s="465"/>
      <c r="E15" s="466"/>
      <c r="F15" s="466"/>
      <c r="G15" s="466"/>
      <c r="H15" s="466"/>
      <c r="I15" s="466"/>
      <c r="J15" s="467"/>
      <c r="K15" s="673"/>
      <c r="L15" s="674"/>
      <c r="M15" s="674"/>
      <c r="N15" s="674"/>
      <c r="O15" s="674"/>
      <c r="P15" s="674"/>
      <c r="Q15" s="675"/>
      <c r="R15" s="455"/>
      <c r="S15" s="456"/>
      <c r="T15" s="456"/>
      <c r="U15" s="456"/>
      <c r="V15" s="456"/>
      <c r="W15" s="456"/>
      <c r="X15" s="457"/>
      <c r="Y15" s="242"/>
      <c r="Z15" s="106"/>
      <c r="AA15" s="106"/>
      <c r="AB15" s="93" t="s">
        <v>54</v>
      </c>
      <c r="AC15" s="106"/>
      <c r="AD15" s="106"/>
      <c r="AE15" s="243"/>
      <c r="AF15" s="461"/>
      <c r="AG15" s="461"/>
      <c r="AH15" s="461"/>
      <c r="AI15" s="461"/>
      <c r="AJ15" s="93"/>
      <c r="AK15" s="93"/>
      <c r="AM15" s="669"/>
      <c r="AN15" s="465"/>
      <c r="AO15" s="466"/>
      <c r="AP15" s="466"/>
      <c r="AQ15" s="466"/>
      <c r="AR15" s="466"/>
      <c r="AS15" s="466"/>
      <c r="AT15" s="467"/>
      <c r="AU15" s="446"/>
      <c r="AV15" s="447"/>
      <c r="AW15" s="447"/>
      <c r="AX15" s="447"/>
      <c r="AY15" s="447"/>
      <c r="AZ15" s="447"/>
      <c r="BA15" s="448"/>
      <c r="BB15" s="455"/>
      <c r="BC15" s="456"/>
      <c r="BD15" s="456"/>
      <c r="BE15" s="456"/>
      <c r="BF15" s="456"/>
      <c r="BG15" s="456"/>
      <c r="BH15" s="457"/>
      <c r="BI15" s="455"/>
      <c r="BJ15" s="456"/>
      <c r="BK15" s="456"/>
      <c r="BL15" s="456"/>
      <c r="BM15" s="456"/>
      <c r="BN15" s="456"/>
      <c r="BO15" s="457"/>
      <c r="BP15" s="461"/>
      <c r="BQ15" s="461"/>
      <c r="BR15" s="461"/>
      <c r="BS15" s="461"/>
      <c r="BT15" s="93"/>
    </row>
    <row r="16" spans="1:82">
      <c r="C16" s="669"/>
      <c r="D16" s="465"/>
      <c r="E16" s="466"/>
      <c r="F16" s="466"/>
      <c r="G16" s="466"/>
      <c r="H16" s="466"/>
      <c r="I16" s="466"/>
      <c r="J16" s="467"/>
      <c r="K16" s="673"/>
      <c r="L16" s="674"/>
      <c r="M16" s="674"/>
      <c r="N16" s="674"/>
      <c r="O16" s="674"/>
      <c r="P16" s="674"/>
      <c r="Q16" s="675"/>
      <c r="R16" s="455"/>
      <c r="S16" s="456"/>
      <c r="T16" s="456"/>
      <c r="U16" s="456"/>
      <c r="V16" s="456"/>
      <c r="W16" s="456"/>
      <c r="X16" s="457"/>
      <c r="Y16" s="242"/>
      <c r="Z16" s="106"/>
      <c r="AA16" s="106"/>
      <c r="AB16" s="93" t="s">
        <v>54</v>
      </c>
      <c r="AC16" s="106"/>
      <c r="AD16" s="106"/>
      <c r="AE16" s="243"/>
      <c r="AF16" s="461"/>
      <c r="AG16" s="461"/>
      <c r="AH16" s="461"/>
      <c r="AI16" s="461"/>
      <c r="AJ16" s="93"/>
      <c r="AK16" s="93"/>
      <c r="AM16" s="669"/>
      <c r="AN16" s="465"/>
      <c r="AO16" s="466"/>
      <c r="AP16" s="466"/>
      <c r="AQ16" s="466"/>
      <c r="AR16" s="466"/>
      <c r="AS16" s="466"/>
      <c r="AT16" s="467"/>
      <c r="AU16" s="446"/>
      <c r="AV16" s="447"/>
      <c r="AW16" s="447"/>
      <c r="AX16" s="447"/>
      <c r="AY16" s="447"/>
      <c r="AZ16" s="447"/>
      <c r="BA16" s="448"/>
      <c r="BB16" s="455"/>
      <c r="BC16" s="456"/>
      <c r="BD16" s="456"/>
      <c r="BE16" s="456"/>
      <c r="BF16" s="456"/>
      <c r="BG16" s="456"/>
      <c r="BH16" s="457"/>
      <c r="BI16" s="455"/>
      <c r="BJ16" s="456"/>
      <c r="BK16" s="456"/>
      <c r="BL16" s="456"/>
      <c r="BM16" s="456"/>
      <c r="BN16" s="456"/>
      <c r="BO16" s="457"/>
      <c r="BP16" s="461"/>
      <c r="BQ16" s="461"/>
      <c r="BR16" s="461"/>
      <c r="BS16" s="461"/>
      <c r="BT16" s="93"/>
    </row>
    <row r="17" spans="1:72" ht="3.75" customHeight="1">
      <c r="C17" s="669"/>
      <c r="D17" s="468"/>
      <c r="E17" s="469"/>
      <c r="F17" s="469"/>
      <c r="G17" s="469"/>
      <c r="H17" s="469"/>
      <c r="I17" s="469"/>
      <c r="J17" s="470"/>
      <c r="K17" s="676"/>
      <c r="L17" s="677"/>
      <c r="M17" s="677"/>
      <c r="N17" s="677"/>
      <c r="O17" s="677"/>
      <c r="P17" s="677"/>
      <c r="Q17" s="678"/>
      <c r="R17" s="458"/>
      <c r="S17" s="459"/>
      <c r="T17" s="459"/>
      <c r="U17" s="459"/>
      <c r="V17" s="459"/>
      <c r="W17" s="459"/>
      <c r="X17" s="460"/>
      <c r="Y17" s="244"/>
      <c r="Z17" s="245"/>
      <c r="AA17" s="245"/>
      <c r="AB17" s="246"/>
      <c r="AC17" s="245"/>
      <c r="AD17" s="245"/>
      <c r="AE17" s="247"/>
      <c r="AF17" s="461"/>
      <c r="AG17" s="461"/>
      <c r="AH17" s="461"/>
      <c r="AI17" s="461"/>
      <c r="AJ17" s="93"/>
      <c r="AK17" s="93"/>
      <c r="AM17" s="669"/>
      <c r="AN17" s="468"/>
      <c r="AO17" s="469"/>
      <c r="AP17" s="469"/>
      <c r="AQ17" s="469"/>
      <c r="AR17" s="469"/>
      <c r="AS17" s="469"/>
      <c r="AT17" s="470"/>
      <c r="AU17" s="449"/>
      <c r="AV17" s="450"/>
      <c r="AW17" s="450"/>
      <c r="AX17" s="450"/>
      <c r="AY17" s="450"/>
      <c r="AZ17" s="450"/>
      <c r="BA17" s="451"/>
      <c r="BB17" s="458"/>
      <c r="BC17" s="459"/>
      <c r="BD17" s="459"/>
      <c r="BE17" s="459"/>
      <c r="BF17" s="459"/>
      <c r="BG17" s="459"/>
      <c r="BH17" s="460"/>
      <c r="BI17" s="458"/>
      <c r="BJ17" s="459"/>
      <c r="BK17" s="459"/>
      <c r="BL17" s="459"/>
      <c r="BM17" s="459"/>
      <c r="BN17" s="459"/>
      <c r="BO17" s="460"/>
      <c r="BP17" s="461"/>
      <c r="BQ17" s="461"/>
      <c r="BR17" s="461"/>
      <c r="BS17" s="461"/>
      <c r="BT17" s="93"/>
    </row>
    <row r="18" spans="1:72" ht="13.5" customHeight="1">
      <c r="B18" s="76">
        <v>3</v>
      </c>
      <c r="C18" s="669" t="str">
        <f>IF(ISERROR(MATCH('南(14時刻)'!B18,予選学校名!$H$3:$H$16,0)),"",INDEX(予選学校名!$H$3:$K$16,MATCH('南(14時刻)'!B18,予選学校名!$H$3:$H$16,0),2))</f>
        <v/>
      </c>
      <c r="D18" s="668" t="s">
        <v>197</v>
      </c>
      <c r="E18" s="463"/>
      <c r="F18" s="463"/>
      <c r="G18" s="463"/>
      <c r="H18" s="463"/>
      <c r="I18" s="463"/>
      <c r="J18" s="464"/>
      <c r="K18" s="668" t="s">
        <v>202</v>
      </c>
      <c r="L18" s="463"/>
      <c r="M18" s="463"/>
      <c r="N18" s="463"/>
      <c r="O18" s="463"/>
      <c r="P18" s="463"/>
      <c r="Q18" s="464"/>
      <c r="R18" s="670"/>
      <c r="S18" s="444"/>
      <c r="T18" s="444"/>
      <c r="U18" s="671"/>
      <c r="V18" s="671"/>
      <c r="W18" s="671"/>
      <c r="X18" s="672"/>
      <c r="Y18" s="679"/>
      <c r="Z18" s="474"/>
      <c r="AA18" s="474"/>
      <c r="AB18" s="240"/>
      <c r="AC18" s="474"/>
      <c r="AD18" s="474"/>
      <c r="AE18" s="680"/>
      <c r="AF18" s="461" t="str">
        <f>IF(COUNT(D19:AE19)=0,"",COUNTIF(D18:AE18,"○")*3+COUNTIF(D18:AE18,"△"))</f>
        <v/>
      </c>
      <c r="AG18" s="461" t="str">
        <f>IF(AF18="","",SUM(V10:V25)/2-SUM(R10:R25))</f>
        <v/>
      </c>
      <c r="AH18" s="461" t="str">
        <f>IF(AF18="","",SUM(H10:H25)/2)</f>
        <v/>
      </c>
      <c r="AI18" s="461" t="str">
        <f>IF(OR(AF18="",MOD(COUNT(D18:AE18),2)=1),"",RANK(AJ18,$AJ$10:$AJ$25))</f>
        <v/>
      </c>
      <c r="AJ18" s="93" t="str">
        <f>IF(OR(AF18="",MOD(COUNT(D18:AE18),2)=1),"",AF18*10000+AG18*100+AH18)</f>
        <v/>
      </c>
      <c r="AK18" s="93"/>
      <c r="AL18" s="76">
        <v>9</v>
      </c>
      <c r="AM18" s="669" t="str">
        <f>IF(ISERROR(MATCH('南(14時刻)'!AL18,予選学校名!$H$3:$H$16,0)),"",INDEX(予選学校名!$H$3:$K$16,MATCH('南(14時刻)'!AL18,予選学校名!$H$3:$H$16,0),2))</f>
        <v/>
      </c>
      <c r="AN18" s="462" t="s">
        <v>199</v>
      </c>
      <c r="AO18" s="463"/>
      <c r="AP18" s="463"/>
      <c r="AQ18" s="463"/>
      <c r="AR18" s="463"/>
      <c r="AS18" s="463"/>
      <c r="AT18" s="464"/>
      <c r="AU18" s="462" t="s">
        <v>195</v>
      </c>
      <c r="AV18" s="463"/>
      <c r="AW18" s="463"/>
      <c r="AX18" s="463"/>
      <c r="AY18" s="463"/>
      <c r="AZ18" s="463"/>
      <c r="BA18" s="464"/>
      <c r="BB18" s="443"/>
      <c r="BC18" s="444"/>
      <c r="BD18" s="444"/>
      <c r="BE18" s="444"/>
      <c r="BF18" s="444"/>
      <c r="BG18" s="444"/>
      <c r="BH18" s="445"/>
      <c r="BI18" s="452" t="e">
        <f>VLOOKUP(BB22,$BY$1:$CD$9,6)</f>
        <v>#REF!</v>
      </c>
      <c r="BJ18" s="453"/>
      <c r="BK18" s="453"/>
      <c r="BL18" s="453"/>
      <c r="BM18" s="453"/>
      <c r="BN18" s="453"/>
      <c r="BO18" s="454"/>
      <c r="BP18" s="461" t="str">
        <f>IF(COUNT(AN19:BO19)=0,"",COUNTIF(AN18:BO18,"○")*3+COUNTIF(AN18:BO18,"△"))</f>
        <v/>
      </c>
      <c r="BQ18" s="461" t="str">
        <f>IF(BP18="","",SUM(BF10:BF25)/2-SUM(BB10:BB25))</f>
        <v/>
      </c>
      <c r="BR18" s="461" t="str">
        <f>IF(BP18="","",SUM(BF10:BF25)/2)</f>
        <v/>
      </c>
      <c r="BS18" s="461" t="str">
        <f>IF(OR(BP18="",MOD(COUNT(AN18:BO18),2)=1),"",RANK(BT18,$BT$10:$BT$25))</f>
        <v/>
      </c>
      <c r="BT18" s="93" t="str">
        <f>IF(OR(BP18="",MOD(COUNT(AN18:BO18),2)=1),"",BP18*10000+BQ18*100+BR18)</f>
        <v/>
      </c>
    </row>
    <row r="19" spans="1:72">
      <c r="C19" s="669"/>
      <c r="D19" s="465"/>
      <c r="E19" s="466"/>
      <c r="F19" s="466"/>
      <c r="G19" s="466"/>
      <c r="H19" s="466"/>
      <c r="I19" s="466"/>
      <c r="J19" s="467"/>
      <c r="K19" s="465"/>
      <c r="L19" s="466"/>
      <c r="M19" s="466"/>
      <c r="N19" s="466"/>
      <c r="O19" s="466"/>
      <c r="P19" s="466"/>
      <c r="Q19" s="467"/>
      <c r="R19" s="673"/>
      <c r="S19" s="674"/>
      <c r="T19" s="674"/>
      <c r="U19" s="674"/>
      <c r="V19" s="674"/>
      <c r="W19" s="674"/>
      <c r="X19" s="675"/>
      <c r="Y19" s="242"/>
      <c r="Z19" s="106"/>
      <c r="AA19" s="106"/>
      <c r="AB19" s="93"/>
      <c r="AC19" s="106"/>
      <c r="AD19" s="106"/>
      <c r="AE19" s="243"/>
      <c r="AF19" s="461"/>
      <c r="AG19" s="461"/>
      <c r="AH19" s="461"/>
      <c r="AI19" s="461"/>
      <c r="AJ19" s="93"/>
      <c r="AK19" s="93"/>
      <c r="AM19" s="669"/>
      <c r="AN19" s="465"/>
      <c r="AO19" s="466"/>
      <c r="AP19" s="466"/>
      <c r="AQ19" s="466"/>
      <c r="AR19" s="466"/>
      <c r="AS19" s="466"/>
      <c r="AT19" s="467"/>
      <c r="AU19" s="465"/>
      <c r="AV19" s="466"/>
      <c r="AW19" s="466"/>
      <c r="AX19" s="466"/>
      <c r="AY19" s="466"/>
      <c r="AZ19" s="466"/>
      <c r="BA19" s="467"/>
      <c r="BB19" s="446"/>
      <c r="BC19" s="447"/>
      <c r="BD19" s="447"/>
      <c r="BE19" s="447"/>
      <c r="BF19" s="447"/>
      <c r="BG19" s="447"/>
      <c r="BH19" s="448"/>
      <c r="BI19" s="455"/>
      <c r="BJ19" s="456"/>
      <c r="BK19" s="456"/>
      <c r="BL19" s="456"/>
      <c r="BM19" s="456"/>
      <c r="BN19" s="456"/>
      <c r="BO19" s="457"/>
      <c r="BP19" s="461"/>
      <c r="BQ19" s="461"/>
      <c r="BR19" s="461"/>
      <c r="BS19" s="461"/>
      <c r="BT19" s="93"/>
    </row>
    <row r="20" spans="1:72">
      <c r="C20" s="669"/>
      <c r="D20" s="465"/>
      <c r="E20" s="466"/>
      <c r="F20" s="466"/>
      <c r="G20" s="466"/>
      <c r="H20" s="466"/>
      <c r="I20" s="466"/>
      <c r="J20" s="467"/>
      <c r="K20" s="465"/>
      <c r="L20" s="466"/>
      <c r="M20" s="466"/>
      <c r="N20" s="466"/>
      <c r="O20" s="466"/>
      <c r="P20" s="466"/>
      <c r="Q20" s="467"/>
      <c r="R20" s="673"/>
      <c r="S20" s="674"/>
      <c r="T20" s="674"/>
      <c r="U20" s="674"/>
      <c r="V20" s="674"/>
      <c r="W20" s="674"/>
      <c r="X20" s="675"/>
      <c r="Y20" s="242"/>
      <c r="Z20" s="106"/>
      <c r="AA20" s="106"/>
      <c r="AB20" s="93"/>
      <c r="AC20" s="106"/>
      <c r="AD20" s="106"/>
      <c r="AE20" s="243"/>
      <c r="AF20" s="461"/>
      <c r="AG20" s="461"/>
      <c r="AH20" s="461"/>
      <c r="AI20" s="461"/>
      <c r="AJ20" s="93"/>
      <c r="AK20" s="93"/>
      <c r="AM20" s="669"/>
      <c r="AN20" s="465"/>
      <c r="AO20" s="466"/>
      <c r="AP20" s="466"/>
      <c r="AQ20" s="466"/>
      <c r="AR20" s="466"/>
      <c r="AS20" s="466"/>
      <c r="AT20" s="467"/>
      <c r="AU20" s="465"/>
      <c r="AV20" s="466"/>
      <c r="AW20" s="466"/>
      <c r="AX20" s="466"/>
      <c r="AY20" s="466"/>
      <c r="AZ20" s="466"/>
      <c r="BA20" s="467"/>
      <c r="BB20" s="446"/>
      <c r="BC20" s="447"/>
      <c r="BD20" s="447"/>
      <c r="BE20" s="447"/>
      <c r="BF20" s="447"/>
      <c r="BG20" s="447"/>
      <c r="BH20" s="448"/>
      <c r="BI20" s="455"/>
      <c r="BJ20" s="456"/>
      <c r="BK20" s="456"/>
      <c r="BL20" s="456"/>
      <c r="BM20" s="456"/>
      <c r="BN20" s="456"/>
      <c r="BO20" s="457"/>
      <c r="BP20" s="461"/>
      <c r="BQ20" s="461"/>
      <c r="BR20" s="461"/>
      <c r="BS20" s="461"/>
      <c r="BT20" s="93"/>
    </row>
    <row r="21" spans="1:72" ht="3.75" customHeight="1">
      <c r="C21" s="733"/>
      <c r="D21" s="468"/>
      <c r="E21" s="469"/>
      <c r="F21" s="469"/>
      <c r="G21" s="469"/>
      <c r="H21" s="469"/>
      <c r="I21" s="469"/>
      <c r="J21" s="470"/>
      <c r="K21" s="468"/>
      <c r="L21" s="469"/>
      <c r="M21" s="469"/>
      <c r="N21" s="469"/>
      <c r="O21" s="469"/>
      <c r="P21" s="469"/>
      <c r="Q21" s="470"/>
      <c r="R21" s="676"/>
      <c r="S21" s="677"/>
      <c r="T21" s="677"/>
      <c r="U21" s="677"/>
      <c r="V21" s="677"/>
      <c r="W21" s="677"/>
      <c r="X21" s="678"/>
      <c r="Y21" s="244"/>
      <c r="Z21" s="245"/>
      <c r="AA21" s="245"/>
      <c r="AB21" s="246"/>
      <c r="AC21" s="245"/>
      <c r="AD21" s="245"/>
      <c r="AE21" s="247"/>
      <c r="AF21" s="461"/>
      <c r="AG21" s="461"/>
      <c r="AH21" s="461"/>
      <c r="AI21" s="461"/>
      <c r="AJ21" s="93"/>
      <c r="AK21" s="93"/>
      <c r="AM21" s="669"/>
      <c r="AN21" s="468"/>
      <c r="AO21" s="469"/>
      <c r="AP21" s="469"/>
      <c r="AQ21" s="469"/>
      <c r="AR21" s="469"/>
      <c r="AS21" s="469"/>
      <c r="AT21" s="470"/>
      <c r="AU21" s="468"/>
      <c r="AV21" s="469"/>
      <c r="AW21" s="469"/>
      <c r="AX21" s="469"/>
      <c r="AY21" s="469"/>
      <c r="AZ21" s="469"/>
      <c r="BA21" s="470"/>
      <c r="BB21" s="449"/>
      <c r="BC21" s="450"/>
      <c r="BD21" s="450"/>
      <c r="BE21" s="450"/>
      <c r="BF21" s="450"/>
      <c r="BG21" s="450"/>
      <c r="BH21" s="451"/>
      <c r="BI21" s="458"/>
      <c r="BJ21" s="459"/>
      <c r="BK21" s="459"/>
      <c r="BL21" s="459"/>
      <c r="BM21" s="459"/>
      <c r="BN21" s="459"/>
      <c r="BO21" s="460"/>
      <c r="BP21" s="461"/>
      <c r="BQ21" s="461"/>
      <c r="BR21" s="461"/>
      <c r="BS21" s="461"/>
      <c r="BT21" s="93"/>
    </row>
    <row r="22" spans="1:72">
      <c r="C22" s="474"/>
      <c r="D22" s="663"/>
      <c r="E22" s="663"/>
      <c r="F22" s="663"/>
      <c r="G22" s="92"/>
      <c r="H22" s="663"/>
      <c r="I22" s="663"/>
      <c r="J22" s="663"/>
      <c r="K22" s="663"/>
      <c r="L22" s="663"/>
      <c r="M22" s="663"/>
      <c r="N22" s="92"/>
      <c r="O22" s="663"/>
      <c r="P22" s="663"/>
      <c r="Q22" s="663"/>
      <c r="R22" s="663"/>
      <c r="S22" s="663"/>
      <c r="T22" s="663"/>
      <c r="U22" s="92"/>
      <c r="V22" s="663"/>
      <c r="W22" s="663"/>
      <c r="X22" s="663"/>
      <c r="Y22" s="474"/>
      <c r="Z22" s="474"/>
      <c r="AA22" s="474"/>
      <c r="AB22" s="240"/>
      <c r="AC22" s="474"/>
      <c r="AD22" s="474"/>
      <c r="AE22" s="474"/>
      <c r="AF22" s="474"/>
      <c r="AG22" s="474"/>
      <c r="AH22" s="474"/>
      <c r="AI22" s="474"/>
      <c r="AJ22" s="93"/>
      <c r="AK22" s="93"/>
      <c r="AL22" s="76">
        <v>10</v>
      </c>
      <c r="AM22" s="669" t="str">
        <f>IF(ISERROR(MATCH('南(14時刻)'!AL22,予選学校名!$H$3:$H$16,0)),"",INDEX(予選学校名!$H$3:$K$16,MATCH('南(14時刻)'!AL22,予選学校名!$H$3:$H$16,0),2))</f>
        <v/>
      </c>
      <c r="AN22" s="462" t="s">
        <v>194</v>
      </c>
      <c r="AO22" s="463"/>
      <c r="AP22" s="463"/>
      <c r="AQ22" s="463"/>
      <c r="AR22" s="463"/>
      <c r="AS22" s="463"/>
      <c r="AT22" s="464"/>
      <c r="AU22" s="462" t="s">
        <v>200</v>
      </c>
      <c r="AV22" s="463"/>
      <c r="AW22" s="463"/>
      <c r="AX22" s="463"/>
      <c r="AY22" s="463"/>
      <c r="AZ22" s="463"/>
      <c r="BA22" s="464"/>
      <c r="BB22" s="462" t="s">
        <v>204</v>
      </c>
      <c r="BC22" s="463"/>
      <c r="BD22" s="463"/>
      <c r="BE22" s="463"/>
      <c r="BF22" s="463"/>
      <c r="BG22" s="463"/>
      <c r="BH22" s="464"/>
      <c r="BI22" s="443"/>
      <c r="BJ22" s="444"/>
      <c r="BK22" s="444"/>
      <c r="BL22" s="444"/>
      <c r="BM22" s="444"/>
      <c r="BN22" s="444"/>
      <c r="BO22" s="445"/>
      <c r="BP22" s="461" t="str">
        <f>IF(COUNT(AN23:BO23)=0,"",COUNTIF(AN22:BO22,"○")*3+COUNTIF(AN22:BO22,"△"))</f>
        <v/>
      </c>
      <c r="BQ22" s="461" t="str">
        <f>IF(BP22="","",SUM(BM10:BM25)/2-SUM(BI10:BI25))</f>
        <v/>
      </c>
      <c r="BR22" s="461" t="str">
        <f>IF(BP22="","",SUM(BM10:BM25)/2)</f>
        <v/>
      </c>
      <c r="BS22" s="461" t="str">
        <f>IF(OR(BP22="",MOD(COUNT(AN22:BO22),2)=1),"",RANK(BT22,$BT$10:$BT$25))</f>
        <v/>
      </c>
      <c r="BT22" s="93" t="str">
        <f>IF(OR(BP22="",MOD(COUNT(AN22:BO22),2)=1),"",BP22*10000+BQ22*100+BR22)</f>
        <v/>
      </c>
    </row>
    <row r="23" spans="1:72">
      <c r="C23" s="475"/>
      <c r="D23" s="95"/>
      <c r="E23" s="95"/>
      <c r="F23" s="96"/>
      <c r="G23" s="97"/>
      <c r="H23" s="98"/>
      <c r="I23" s="95"/>
      <c r="J23" s="95"/>
      <c r="K23" s="95"/>
      <c r="L23" s="95"/>
      <c r="M23" s="96"/>
      <c r="N23" s="97"/>
      <c r="O23" s="98"/>
      <c r="P23" s="95"/>
      <c r="Q23" s="95"/>
      <c r="R23" s="95"/>
      <c r="S23" s="95"/>
      <c r="T23" s="96"/>
      <c r="U23" s="97"/>
      <c r="V23" s="98"/>
      <c r="W23" s="95"/>
      <c r="X23" s="95"/>
      <c r="Y23" s="106"/>
      <c r="Z23" s="106"/>
      <c r="AA23" s="106"/>
      <c r="AB23" s="93"/>
      <c r="AC23" s="106"/>
      <c r="AD23" s="106"/>
      <c r="AE23" s="106"/>
      <c r="AF23" s="475"/>
      <c r="AG23" s="475"/>
      <c r="AH23" s="475"/>
      <c r="AI23" s="475"/>
      <c r="AJ23" s="93"/>
      <c r="AK23" s="93"/>
      <c r="AM23" s="669"/>
      <c r="AN23" s="465"/>
      <c r="AO23" s="466"/>
      <c r="AP23" s="466"/>
      <c r="AQ23" s="466"/>
      <c r="AR23" s="466"/>
      <c r="AS23" s="466"/>
      <c r="AT23" s="467"/>
      <c r="AU23" s="465"/>
      <c r="AV23" s="466"/>
      <c r="AW23" s="466"/>
      <c r="AX23" s="466"/>
      <c r="AY23" s="466"/>
      <c r="AZ23" s="466"/>
      <c r="BA23" s="467"/>
      <c r="BB23" s="465"/>
      <c r="BC23" s="466"/>
      <c r="BD23" s="466"/>
      <c r="BE23" s="466"/>
      <c r="BF23" s="466"/>
      <c r="BG23" s="466"/>
      <c r="BH23" s="467"/>
      <c r="BI23" s="446"/>
      <c r="BJ23" s="447"/>
      <c r="BK23" s="447"/>
      <c r="BL23" s="447"/>
      <c r="BM23" s="447"/>
      <c r="BN23" s="447"/>
      <c r="BO23" s="448"/>
      <c r="BP23" s="461"/>
      <c r="BQ23" s="461"/>
      <c r="BR23" s="461"/>
      <c r="BS23" s="461"/>
      <c r="BT23" s="93"/>
    </row>
    <row r="24" spans="1:72">
      <c r="C24" s="475"/>
      <c r="D24" s="95"/>
      <c r="E24" s="95"/>
      <c r="F24" s="96"/>
      <c r="G24" s="97"/>
      <c r="H24" s="98"/>
      <c r="I24" s="95"/>
      <c r="J24" s="95"/>
      <c r="K24" s="95"/>
      <c r="L24" s="95"/>
      <c r="M24" s="96"/>
      <c r="N24" s="97"/>
      <c r="O24" s="98"/>
      <c r="P24" s="95"/>
      <c r="Q24" s="95"/>
      <c r="R24" s="95"/>
      <c r="S24" s="95"/>
      <c r="T24" s="96"/>
      <c r="U24" s="97"/>
      <c r="V24" s="98"/>
      <c r="W24" s="95"/>
      <c r="X24" s="95"/>
      <c r="Y24" s="106"/>
      <c r="Z24" s="106"/>
      <c r="AA24" s="106"/>
      <c r="AB24" s="93"/>
      <c r="AC24" s="106"/>
      <c r="AD24" s="106"/>
      <c r="AE24" s="106"/>
      <c r="AF24" s="475"/>
      <c r="AG24" s="475"/>
      <c r="AH24" s="475"/>
      <c r="AI24" s="475"/>
      <c r="AJ24" s="93"/>
      <c r="AK24" s="93"/>
      <c r="AM24" s="669"/>
      <c r="AN24" s="465"/>
      <c r="AO24" s="466"/>
      <c r="AP24" s="466"/>
      <c r="AQ24" s="466"/>
      <c r="AR24" s="466"/>
      <c r="AS24" s="466"/>
      <c r="AT24" s="467"/>
      <c r="AU24" s="465"/>
      <c r="AV24" s="466"/>
      <c r="AW24" s="466"/>
      <c r="AX24" s="466"/>
      <c r="AY24" s="466"/>
      <c r="AZ24" s="466"/>
      <c r="BA24" s="467"/>
      <c r="BB24" s="465"/>
      <c r="BC24" s="466"/>
      <c r="BD24" s="466"/>
      <c r="BE24" s="466"/>
      <c r="BF24" s="466"/>
      <c r="BG24" s="466"/>
      <c r="BH24" s="467"/>
      <c r="BI24" s="446"/>
      <c r="BJ24" s="447"/>
      <c r="BK24" s="447"/>
      <c r="BL24" s="447"/>
      <c r="BM24" s="447"/>
      <c r="BN24" s="447"/>
      <c r="BO24" s="448"/>
      <c r="BP24" s="461"/>
      <c r="BQ24" s="461"/>
      <c r="BR24" s="461"/>
      <c r="BS24" s="461"/>
      <c r="BT24" s="93"/>
    </row>
    <row r="25" spans="1:72" ht="3.75" customHeight="1">
      <c r="C25" s="475"/>
      <c r="D25" s="95"/>
      <c r="E25" s="95"/>
      <c r="F25" s="96"/>
      <c r="G25" s="97"/>
      <c r="H25" s="98"/>
      <c r="I25" s="95"/>
      <c r="J25" s="95"/>
      <c r="K25" s="95"/>
      <c r="L25" s="95"/>
      <c r="M25" s="96"/>
      <c r="N25" s="97"/>
      <c r="O25" s="98"/>
      <c r="P25" s="95"/>
      <c r="Q25" s="95"/>
      <c r="R25" s="95"/>
      <c r="S25" s="95"/>
      <c r="T25" s="96"/>
      <c r="U25" s="97"/>
      <c r="V25" s="98"/>
      <c r="W25" s="95"/>
      <c r="X25" s="95"/>
      <c r="Y25" s="106"/>
      <c r="Z25" s="106"/>
      <c r="AA25" s="106"/>
      <c r="AB25" s="93"/>
      <c r="AC25" s="106"/>
      <c r="AD25" s="106"/>
      <c r="AE25" s="106"/>
      <c r="AF25" s="475"/>
      <c r="AG25" s="475"/>
      <c r="AH25" s="475"/>
      <c r="AI25" s="475"/>
      <c r="AJ25" s="93"/>
      <c r="AK25" s="93"/>
      <c r="AM25" s="669"/>
      <c r="AN25" s="468"/>
      <c r="AO25" s="469"/>
      <c r="AP25" s="469"/>
      <c r="AQ25" s="469"/>
      <c r="AR25" s="469"/>
      <c r="AS25" s="469"/>
      <c r="AT25" s="470"/>
      <c r="AU25" s="468"/>
      <c r="AV25" s="469"/>
      <c r="AW25" s="469"/>
      <c r="AX25" s="469"/>
      <c r="AY25" s="469"/>
      <c r="AZ25" s="469"/>
      <c r="BA25" s="470"/>
      <c r="BB25" s="468"/>
      <c r="BC25" s="469"/>
      <c r="BD25" s="469"/>
      <c r="BE25" s="469"/>
      <c r="BF25" s="469"/>
      <c r="BG25" s="469"/>
      <c r="BH25" s="470"/>
      <c r="BI25" s="449"/>
      <c r="BJ25" s="450"/>
      <c r="BK25" s="450"/>
      <c r="BL25" s="450"/>
      <c r="BM25" s="450"/>
      <c r="BN25" s="450"/>
      <c r="BO25" s="451"/>
      <c r="BP25" s="461"/>
      <c r="BQ25" s="461"/>
      <c r="BR25" s="461"/>
      <c r="BS25" s="461"/>
      <c r="BT25" s="93"/>
    </row>
    <row r="26" spans="1:72" ht="7.5" customHeight="1"/>
    <row r="27" spans="1:72" s="85" customFormat="1" ht="17.25">
      <c r="A27" s="84"/>
      <c r="C27" s="85" t="s">
        <v>211</v>
      </c>
      <c r="D27" s="84"/>
      <c r="E27" s="84"/>
      <c r="F27" s="86"/>
      <c r="G27" s="87"/>
      <c r="H27" s="88"/>
      <c r="I27" s="84"/>
      <c r="J27" s="84"/>
      <c r="K27" s="84"/>
      <c r="L27" s="84"/>
      <c r="M27" s="86"/>
      <c r="N27" s="87"/>
      <c r="O27" s="88"/>
      <c r="P27" s="84"/>
      <c r="Q27" s="84"/>
      <c r="R27" s="84"/>
      <c r="S27" s="84"/>
      <c r="T27" s="86"/>
      <c r="U27" s="87"/>
      <c r="V27" s="88"/>
      <c r="W27" s="84"/>
      <c r="X27" s="84"/>
      <c r="AB27" s="118"/>
      <c r="AM27" s="85" t="s">
        <v>212</v>
      </c>
      <c r="AN27" s="84"/>
      <c r="AO27" s="84"/>
      <c r="AP27" s="86"/>
      <c r="AQ27" s="87"/>
      <c r="AR27" s="88"/>
      <c r="AS27" s="84"/>
      <c r="AT27" s="84"/>
      <c r="AU27" s="84"/>
      <c r="AV27" s="84"/>
      <c r="AW27" s="86"/>
      <c r="AX27" s="87"/>
      <c r="AY27" s="88"/>
      <c r="AZ27" s="84"/>
      <c r="BA27" s="84"/>
      <c r="BB27" s="84"/>
      <c r="BC27" s="84"/>
      <c r="BD27" s="86"/>
      <c r="BE27" s="87"/>
      <c r="BF27" s="88"/>
      <c r="BG27" s="84"/>
      <c r="BH27" s="84"/>
      <c r="BI27" s="84"/>
      <c r="BJ27" s="84"/>
      <c r="BK27" s="86"/>
      <c r="BL27" s="87"/>
      <c r="BM27" s="88"/>
      <c r="BN27" s="84"/>
      <c r="BO27" s="84"/>
    </row>
    <row r="28" spans="1:72" ht="27">
      <c r="C28" s="89"/>
      <c r="D28" s="658" t="str">
        <f>C29</f>
        <v/>
      </c>
      <c r="E28" s="658"/>
      <c r="F28" s="658"/>
      <c r="G28" s="658"/>
      <c r="H28" s="658"/>
      <c r="I28" s="658"/>
      <c r="J28" s="658"/>
      <c r="K28" s="658" t="str">
        <f>C33</f>
        <v/>
      </c>
      <c r="L28" s="658"/>
      <c r="M28" s="658"/>
      <c r="N28" s="658"/>
      <c r="O28" s="658"/>
      <c r="P28" s="658"/>
      <c r="Q28" s="658"/>
      <c r="R28" s="658" t="str">
        <f>C37</f>
        <v/>
      </c>
      <c r="S28" s="658"/>
      <c r="T28" s="658"/>
      <c r="U28" s="658"/>
      <c r="V28" s="658"/>
      <c r="W28" s="658"/>
      <c r="X28" s="658"/>
      <c r="Y28" s="461">
        <f>J37</f>
        <v>0</v>
      </c>
      <c r="Z28" s="461"/>
      <c r="AA28" s="461"/>
      <c r="AB28" s="461"/>
      <c r="AC28" s="461"/>
      <c r="AD28" s="461"/>
      <c r="AE28" s="461"/>
      <c r="AF28" s="90" t="s">
        <v>150</v>
      </c>
      <c r="AG28" s="91" t="s">
        <v>151</v>
      </c>
      <c r="AH28" s="90" t="s">
        <v>152</v>
      </c>
      <c r="AI28" s="90" t="s">
        <v>0</v>
      </c>
      <c r="AJ28" s="93"/>
      <c r="AK28" s="93"/>
      <c r="AM28" s="89"/>
      <c r="AN28" s="658" t="str">
        <f>AM29</f>
        <v/>
      </c>
      <c r="AO28" s="658"/>
      <c r="AP28" s="658"/>
      <c r="AQ28" s="658"/>
      <c r="AR28" s="658"/>
      <c r="AS28" s="658"/>
      <c r="AT28" s="658"/>
      <c r="AU28" s="658" t="str">
        <f>AM33</f>
        <v/>
      </c>
      <c r="AV28" s="658"/>
      <c r="AW28" s="658"/>
      <c r="AX28" s="658"/>
      <c r="AY28" s="658"/>
      <c r="AZ28" s="658"/>
      <c r="BA28" s="658"/>
      <c r="BB28" s="658" t="str">
        <f>AM37</f>
        <v/>
      </c>
      <c r="BC28" s="658"/>
      <c r="BD28" s="658"/>
      <c r="BE28" s="658"/>
      <c r="BF28" s="658"/>
      <c r="BG28" s="658"/>
      <c r="BH28" s="658"/>
      <c r="BI28" s="658" t="str">
        <f>AM41</f>
        <v/>
      </c>
      <c r="BJ28" s="658"/>
      <c r="BK28" s="658"/>
      <c r="BL28" s="658"/>
      <c r="BM28" s="658"/>
      <c r="BN28" s="658"/>
      <c r="BO28" s="658"/>
      <c r="BP28" s="90" t="s">
        <v>150</v>
      </c>
      <c r="BQ28" s="91" t="s">
        <v>151</v>
      </c>
      <c r="BR28" s="90" t="s">
        <v>152</v>
      </c>
      <c r="BS28" s="90" t="s">
        <v>0</v>
      </c>
    </row>
    <row r="29" spans="1:72" ht="13.5" customHeight="1">
      <c r="B29" s="76">
        <v>4</v>
      </c>
      <c r="C29" s="669" t="str">
        <f>IF(ISERROR(MATCH('南(14時刻)'!B29,予選学校名!$H$3:$H$16,0)),"",INDEX(予選学校名!$H$3:$K$16,MATCH('南(14時刻)'!B29,予選学校名!$H$3:$H$16,0),2))</f>
        <v/>
      </c>
      <c r="D29" s="670"/>
      <c r="E29" s="444"/>
      <c r="F29" s="444"/>
      <c r="G29" s="671"/>
      <c r="H29" s="671"/>
      <c r="I29" s="671"/>
      <c r="J29" s="672"/>
      <c r="K29" s="452" t="e">
        <f>K10</f>
        <v>#REF!</v>
      </c>
      <c r="L29" s="453"/>
      <c r="M29" s="453"/>
      <c r="N29" s="453"/>
      <c r="O29" s="453"/>
      <c r="P29" s="453"/>
      <c r="Q29" s="454"/>
      <c r="R29" s="452" t="e">
        <f>R10</f>
        <v>#REF!</v>
      </c>
      <c r="S29" s="453"/>
      <c r="T29" s="453"/>
      <c r="U29" s="453"/>
      <c r="V29" s="453"/>
      <c r="W29" s="453"/>
      <c r="X29" s="454"/>
      <c r="Y29" s="679"/>
      <c r="Z29" s="474"/>
      <c r="AA29" s="474"/>
      <c r="AB29" s="240"/>
      <c r="AC29" s="474"/>
      <c r="AD29" s="474"/>
      <c r="AE29" s="680"/>
      <c r="AF29" s="461" t="str">
        <f>IF(COUNT(D30:AE30)=0,"",COUNTIF(D29:AE29,"○")*3+COUNTIF(D29:AE29,"△"))</f>
        <v/>
      </c>
      <c r="AG29" s="461" t="str">
        <f>IF(AF29="","",SUM(H29:H44)/2-SUM(D29:D44))</f>
        <v/>
      </c>
      <c r="AH29" s="461" t="str">
        <f>IF(AF29="","",SUM(H29:H44)/2)</f>
        <v/>
      </c>
      <c r="AI29" s="461" t="str">
        <f>IF(OR(AF29="",MOD(COUNT(D29:AE29),2)=1),"",RANK(AJ29,$AJ$29:$AJ$44))</f>
        <v/>
      </c>
      <c r="AJ29" s="93" t="str">
        <f>IF(OR(AF29="",MOD(COUNT(D29:AE29),2)=1),"",AF29*10000+AG29*100+AH29)</f>
        <v/>
      </c>
      <c r="AK29" s="93"/>
      <c r="AL29" s="76">
        <v>11</v>
      </c>
      <c r="AM29" s="669" t="str">
        <f>IF(ISERROR(MATCH('南(14時刻)'!AL29,予選学校名!$H$3:$H$16,0)),"",INDEX(予選学校名!$H$3:$K$16,MATCH('南(14時刻)'!AL29,予選学校名!$H$3:$H$16,0),2))</f>
        <v/>
      </c>
      <c r="AN29" s="443"/>
      <c r="AO29" s="444"/>
      <c r="AP29" s="444"/>
      <c r="AQ29" s="444"/>
      <c r="AR29" s="444"/>
      <c r="AS29" s="444"/>
      <c r="AT29" s="445"/>
      <c r="AU29" s="452" t="e">
        <f>AU10</f>
        <v>#REF!</v>
      </c>
      <c r="AV29" s="453"/>
      <c r="AW29" s="453"/>
      <c r="AX29" s="453"/>
      <c r="AY29" s="453"/>
      <c r="AZ29" s="453"/>
      <c r="BA29" s="454"/>
      <c r="BB29" s="452" t="e">
        <f>BB10</f>
        <v>#REF!</v>
      </c>
      <c r="BC29" s="453"/>
      <c r="BD29" s="453"/>
      <c r="BE29" s="453"/>
      <c r="BF29" s="453"/>
      <c r="BG29" s="453"/>
      <c r="BH29" s="454"/>
      <c r="BI29" s="452" t="e">
        <f>BI10</f>
        <v>#REF!</v>
      </c>
      <c r="BJ29" s="453"/>
      <c r="BK29" s="453"/>
      <c r="BL29" s="453"/>
      <c r="BM29" s="453"/>
      <c r="BN29" s="453"/>
      <c r="BO29" s="454"/>
      <c r="BP29" s="461" t="str">
        <f>IF(COUNT(AN30:BO30)=0,"",COUNTIF(AN29:BO29,"○")*3+COUNTIF(AN29:BO29,"△"))</f>
        <v/>
      </c>
      <c r="BQ29" s="461" t="str">
        <f>IF(BP29="","",SUM(AR29:AR44)/2-SUM(AN29:AN44))</f>
        <v/>
      </c>
      <c r="BR29" s="461" t="str">
        <f>IF(BP29="","",SUM(AR29:AR44)/2)</f>
        <v/>
      </c>
      <c r="BS29" s="461" t="str">
        <f>IF(OR(BP29="",MOD(COUNT(AN29:BO29),2)=1),"",RANK(BT29,$BT$29:$BT$44))</f>
        <v/>
      </c>
      <c r="BT29" s="93" t="str">
        <f>IF(OR(BP29="",MOD(COUNT(AN29:BO29),2)=1),"",BP29*10000+BQ29*100+BR29)</f>
        <v/>
      </c>
    </row>
    <row r="30" spans="1:72">
      <c r="C30" s="669"/>
      <c r="D30" s="673"/>
      <c r="E30" s="674"/>
      <c r="F30" s="674"/>
      <c r="G30" s="674"/>
      <c r="H30" s="674"/>
      <c r="I30" s="674"/>
      <c r="J30" s="675"/>
      <c r="K30" s="455"/>
      <c r="L30" s="456"/>
      <c r="M30" s="456"/>
      <c r="N30" s="456"/>
      <c r="O30" s="456"/>
      <c r="P30" s="456"/>
      <c r="Q30" s="457"/>
      <c r="R30" s="455"/>
      <c r="S30" s="456"/>
      <c r="T30" s="456"/>
      <c r="U30" s="456"/>
      <c r="V30" s="456"/>
      <c r="W30" s="456"/>
      <c r="X30" s="457"/>
      <c r="Y30" s="242"/>
      <c r="Z30" s="106"/>
      <c r="AA30" s="106"/>
      <c r="AB30" s="93" t="s">
        <v>54</v>
      </c>
      <c r="AC30" s="106"/>
      <c r="AD30" s="106"/>
      <c r="AE30" s="243"/>
      <c r="AF30" s="461"/>
      <c r="AG30" s="461"/>
      <c r="AH30" s="461"/>
      <c r="AI30" s="461"/>
      <c r="AJ30" s="93"/>
      <c r="AK30" s="93"/>
      <c r="AM30" s="669"/>
      <c r="AN30" s="446"/>
      <c r="AO30" s="447"/>
      <c r="AP30" s="447"/>
      <c r="AQ30" s="447"/>
      <c r="AR30" s="447"/>
      <c r="AS30" s="447"/>
      <c r="AT30" s="448"/>
      <c r="AU30" s="455"/>
      <c r="AV30" s="456"/>
      <c r="AW30" s="456"/>
      <c r="AX30" s="456"/>
      <c r="AY30" s="456"/>
      <c r="AZ30" s="456"/>
      <c r="BA30" s="457"/>
      <c r="BB30" s="455"/>
      <c r="BC30" s="456"/>
      <c r="BD30" s="456"/>
      <c r="BE30" s="456"/>
      <c r="BF30" s="456"/>
      <c r="BG30" s="456"/>
      <c r="BH30" s="457"/>
      <c r="BI30" s="455"/>
      <c r="BJ30" s="456"/>
      <c r="BK30" s="456"/>
      <c r="BL30" s="456"/>
      <c r="BM30" s="456"/>
      <c r="BN30" s="456"/>
      <c r="BO30" s="457"/>
      <c r="BP30" s="461"/>
      <c r="BQ30" s="461"/>
      <c r="BR30" s="461"/>
      <c r="BS30" s="461"/>
      <c r="BT30" s="93"/>
    </row>
    <row r="31" spans="1:72">
      <c r="C31" s="669"/>
      <c r="D31" s="673"/>
      <c r="E31" s="674"/>
      <c r="F31" s="674"/>
      <c r="G31" s="674"/>
      <c r="H31" s="674"/>
      <c r="I31" s="674"/>
      <c r="J31" s="675"/>
      <c r="K31" s="455"/>
      <c r="L31" s="456"/>
      <c r="M31" s="456"/>
      <c r="N31" s="456"/>
      <c r="O31" s="456"/>
      <c r="P31" s="456"/>
      <c r="Q31" s="457"/>
      <c r="R31" s="455"/>
      <c r="S31" s="456"/>
      <c r="T31" s="456"/>
      <c r="U31" s="456"/>
      <c r="V31" s="456"/>
      <c r="W31" s="456"/>
      <c r="X31" s="457"/>
      <c r="Y31" s="242"/>
      <c r="Z31" s="106"/>
      <c r="AA31" s="106"/>
      <c r="AB31" s="93" t="s">
        <v>54</v>
      </c>
      <c r="AC31" s="106"/>
      <c r="AD31" s="106"/>
      <c r="AE31" s="243"/>
      <c r="AF31" s="461"/>
      <c r="AG31" s="461"/>
      <c r="AH31" s="461"/>
      <c r="AI31" s="461"/>
      <c r="AJ31" s="93"/>
      <c r="AK31" s="93"/>
      <c r="AM31" s="669"/>
      <c r="AN31" s="446"/>
      <c r="AO31" s="447"/>
      <c r="AP31" s="447"/>
      <c r="AQ31" s="447"/>
      <c r="AR31" s="447"/>
      <c r="AS31" s="447"/>
      <c r="AT31" s="448"/>
      <c r="AU31" s="455"/>
      <c r="AV31" s="456"/>
      <c r="AW31" s="456"/>
      <c r="AX31" s="456"/>
      <c r="AY31" s="456"/>
      <c r="AZ31" s="456"/>
      <c r="BA31" s="457"/>
      <c r="BB31" s="455"/>
      <c r="BC31" s="456"/>
      <c r="BD31" s="456"/>
      <c r="BE31" s="456"/>
      <c r="BF31" s="456"/>
      <c r="BG31" s="456"/>
      <c r="BH31" s="457"/>
      <c r="BI31" s="455"/>
      <c r="BJ31" s="456"/>
      <c r="BK31" s="456"/>
      <c r="BL31" s="456"/>
      <c r="BM31" s="456"/>
      <c r="BN31" s="456"/>
      <c r="BO31" s="457"/>
      <c r="BP31" s="461"/>
      <c r="BQ31" s="461"/>
      <c r="BR31" s="461"/>
      <c r="BS31" s="461"/>
      <c r="BT31" s="93"/>
    </row>
    <row r="32" spans="1:72" ht="3.75" customHeight="1">
      <c r="C32" s="669"/>
      <c r="D32" s="676"/>
      <c r="E32" s="677"/>
      <c r="F32" s="677"/>
      <c r="G32" s="677"/>
      <c r="H32" s="677"/>
      <c r="I32" s="677"/>
      <c r="J32" s="678"/>
      <c r="K32" s="458"/>
      <c r="L32" s="459"/>
      <c r="M32" s="459"/>
      <c r="N32" s="459"/>
      <c r="O32" s="459"/>
      <c r="P32" s="459"/>
      <c r="Q32" s="460"/>
      <c r="R32" s="458"/>
      <c r="S32" s="459"/>
      <c r="T32" s="459"/>
      <c r="U32" s="459"/>
      <c r="V32" s="459"/>
      <c r="W32" s="459"/>
      <c r="X32" s="460"/>
      <c r="Y32" s="244"/>
      <c r="Z32" s="245"/>
      <c r="AA32" s="245"/>
      <c r="AB32" s="246"/>
      <c r="AC32" s="245"/>
      <c r="AD32" s="245"/>
      <c r="AE32" s="247"/>
      <c r="AF32" s="461"/>
      <c r="AG32" s="461"/>
      <c r="AH32" s="461"/>
      <c r="AI32" s="461"/>
      <c r="AJ32" s="93"/>
      <c r="AK32" s="93"/>
      <c r="AM32" s="669"/>
      <c r="AN32" s="449"/>
      <c r="AO32" s="450"/>
      <c r="AP32" s="450"/>
      <c r="AQ32" s="450"/>
      <c r="AR32" s="450"/>
      <c r="AS32" s="450"/>
      <c r="AT32" s="451"/>
      <c r="AU32" s="458"/>
      <c r="AV32" s="459"/>
      <c r="AW32" s="459"/>
      <c r="AX32" s="459"/>
      <c r="AY32" s="459"/>
      <c r="AZ32" s="459"/>
      <c r="BA32" s="460"/>
      <c r="BB32" s="458"/>
      <c r="BC32" s="459"/>
      <c r="BD32" s="459"/>
      <c r="BE32" s="459"/>
      <c r="BF32" s="459"/>
      <c r="BG32" s="459"/>
      <c r="BH32" s="460"/>
      <c r="BI32" s="458"/>
      <c r="BJ32" s="459"/>
      <c r="BK32" s="459"/>
      <c r="BL32" s="459"/>
      <c r="BM32" s="459"/>
      <c r="BN32" s="459"/>
      <c r="BO32" s="460"/>
      <c r="BP32" s="461"/>
      <c r="BQ32" s="461"/>
      <c r="BR32" s="461"/>
      <c r="BS32" s="461"/>
      <c r="BT32" s="93"/>
    </row>
    <row r="33" spans="1:112" ht="13.5" customHeight="1">
      <c r="A33" s="76"/>
      <c r="B33" s="76">
        <v>5</v>
      </c>
      <c r="C33" s="669" t="str">
        <f>IF(ISERROR(MATCH('南(14時刻)'!B33,予選学校名!$H$3:$H$16,0)),"",INDEX(予選学校名!$H$3:$K$16,MATCH('南(14時刻)'!B33,予選学校名!$H$3:$H$16,0),2))</f>
        <v/>
      </c>
      <c r="D33" s="668" t="s">
        <v>205</v>
      </c>
      <c r="E33" s="463"/>
      <c r="F33" s="463"/>
      <c r="G33" s="463"/>
      <c r="H33" s="463"/>
      <c r="I33" s="463"/>
      <c r="J33" s="464"/>
      <c r="K33" s="670"/>
      <c r="L33" s="444"/>
      <c r="M33" s="444"/>
      <c r="N33" s="671"/>
      <c r="O33" s="671"/>
      <c r="P33" s="671"/>
      <c r="Q33" s="672"/>
      <c r="R33" s="452" t="e">
        <f>R14</f>
        <v>#REF!</v>
      </c>
      <c r="S33" s="453"/>
      <c r="T33" s="453"/>
      <c r="U33" s="453"/>
      <c r="V33" s="453"/>
      <c r="W33" s="453"/>
      <c r="X33" s="454"/>
      <c r="Y33" s="679"/>
      <c r="Z33" s="474"/>
      <c r="AA33" s="474"/>
      <c r="AB33" s="240"/>
      <c r="AC33" s="474"/>
      <c r="AD33" s="474"/>
      <c r="AE33" s="680"/>
      <c r="AF33" s="461" t="str">
        <f>IF(COUNT(D34:AE34)=0,"",COUNTIF(D33:AE33,"○")*3+COUNTIF(D33:AE33,"△"))</f>
        <v/>
      </c>
      <c r="AG33" s="461" t="str">
        <f>IF(AF33="","",SUM(O29:O44)/2-SUM(K29:K44))</f>
        <v/>
      </c>
      <c r="AH33" s="461" t="str">
        <f>IF(AF33="","",SUM(H33:H53)/2)</f>
        <v/>
      </c>
      <c r="AI33" s="461" t="str">
        <f>IF(OR(AF33="",MOD(COUNT(D33:AE33),2)=1),"",RANK(AJ33,$AJ$29:$AJ$44))</f>
        <v/>
      </c>
      <c r="AJ33" s="93" t="str">
        <f>IF(OR(AF33="",MOD(COUNT(D33:AE33),2)=1),"",AF33*10000+AG33*100+AH33)</f>
        <v/>
      </c>
      <c r="AK33" s="93"/>
      <c r="AL33" s="76">
        <v>12</v>
      </c>
      <c r="AM33" s="669" t="str">
        <f>IF(ISERROR(MATCH('南(14時刻)'!AL33,予選学校名!$H$3:$H$16,0)),"",INDEX(予選学校名!$H$3:$K$16,MATCH('南(14時刻)'!AL33,予選学校名!$H$3:$H$16,0),2))</f>
        <v/>
      </c>
      <c r="AN33" s="462" t="s">
        <v>203</v>
      </c>
      <c r="AO33" s="463"/>
      <c r="AP33" s="463"/>
      <c r="AQ33" s="463"/>
      <c r="AR33" s="463"/>
      <c r="AS33" s="463"/>
      <c r="AT33" s="464"/>
      <c r="AU33" s="443"/>
      <c r="AV33" s="444"/>
      <c r="AW33" s="444"/>
      <c r="AX33" s="444"/>
      <c r="AY33" s="444"/>
      <c r="AZ33" s="444"/>
      <c r="BA33" s="445"/>
      <c r="BB33" s="452" t="e">
        <f>BB14</f>
        <v>#REF!</v>
      </c>
      <c r="BC33" s="453"/>
      <c r="BD33" s="453"/>
      <c r="BE33" s="453"/>
      <c r="BF33" s="453"/>
      <c r="BG33" s="453"/>
      <c r="BH33" s="454"/>
      <c r="BI33" s="452" t="e">
        <f>BI14</f>
        <v>#REF!</v>
      </c>
      <c r="BJ33" s="453"/>
      <c r="BK33" s="453"/>
      <c r="BL33" s="453"/>
      <c r="BM33" s="453"/>
      <c r="BN33" s="453"/>
      <c r="BO33" s="454"/>
      <c r="BP33" s="461" t="str">
        <f>IF(COUNT(AN34:BO34)=0,"",COUNTIF(AN33:BO33,"○")*3+COUNTIF(AN33:BO33,"△"))</f>
        <v/>
      </c>
      <c r="BQ33" s="461" t="str">
        <f>IF(BP33="","",SUM(AY29:AY44)/2-SUM(AU29:AU44))</f>
        <v/>
      </c>
      <c r="BR33" s="461" t="str">
        <f>IF(BP33="","",SUM(AY29:AY44)/2)</f>
        <v/>
      </c>
      <c r="BS33" s="461" t="str">
        <f>IF(OR(BP33="",MOD(COUNT(AN33:BO33),2)=1),"",RANK(BT33,$BT$29:$BT$44))</f>
        <v/>
      </c>
      <c r="BT33" s="93" t="str">
        <f>IF(OR(BP33="",MOD(COUNT(AN33:BO33),2)=1),"",BP33*10000+BQ33*100+BR33)</f>
        <v/>
      </c>
    </row>
    <row r="34" spans="1:112">
      <c r="A34" s="76"/>
      <c r="C34" s="669"/>
      <c r="D34" s="465"/>
      <c r="E34" s="466"/>
      <c r="F34" s="466"/>
      <c r="G34" s="466"/>
      <c r="H34" s="466"/>
      <c r="I34" s="466"/>
      <c r="J34" s="467"/>
      <c r="K34" s="673"/>
      <c r="L34" s="674"/>
      <c r="M34" s="674"/>
      <c r="N34" s="674"/>
      <c r="O34" s="674"/>
      <c r="P34" s="674"/>
      <c r="Q34" s="675"/>
      <c r="R34" s="455"/>
      <c r="S34" s="456"/>
      <c r="T34" s="456"/>
      <c r="U34" s="456"/>
      <c r="V34" s="456"/>
      <c r="W34" s="456"/>
      <c r="X34" s="457"/>
      <c r="Y34" s="242"/>
      <c r="Z34" s="106"/>
      <c r="AA34" s="106"/>
      <c r="AB34" s="93" t="s">
        <v>54</v>
      </c>
      <c r="AC34" s="106"/>
      <c r="AD34" s="106"/>
      <c r="AE34" s="243"/>
      <c r="AF34" s="461"/>
      <c r="AG34" s="461"/>
      <c r="AH34" s="461"/>
      <c r="AI34" s="461"/>
      <c r="AJ34" s="93"/>
      <c r="AK34" s="93"/>
      <c r="AM34" s="669"/>
      <c r="AN34" s="465"/>
      <c r="AO34" s="466"/>
      <c r="AP34" s="466"/>
      <c r="AQ34" s="466"/>
      <c r="AR34" s="466"/>
      <c r="AS34" s="466"/>
      <c r="AT34" s="467"/>
      <c r="AU34" s="446"/>
      <c r="AV34" s="447"/>
      <c r="AW34" s="447"/>
      <c r="AX34" s="447"/>
      <c r="AY34" s="447"/>
      <c r="AZ34" s="447"/>
      <c r="BA34" s="448"/>
      <c r="BB34" s="455"/>
      <c r="BC34" s="456"/>
      <c r="BD34" s="456"/>
      <c r="BE34" s="456"/>
      <c r="BF34" s="456"/>
      <c r="BG34" s="456"/>
      <c r="BH34" s="457"/>
      <c r="BI34" s="455"/>
      <c r="BJ34" s="456"/>
      <c r="BK34" s="456"/>
      <c r="BL34" s="456"/>
      <c r="BM34" s="456"/>
      <c r="BN34" s="456"/>
      <c r="BO34" s="457"/>
      <c r="BP34" s="461"/>
      <c r="BQ34" s="461"/>
      <c r="BR34" s="461"/>
      <c r="BS34" s="461"/>
      <c r="BT34" s="93"/>
    </row>
    <row r="35" spans="1:112">
      <c r="A35" s="76"/>
      <c r="C35" s="669"/>
      <c r="D35" s="465"/>
      <c r="E35" s="466"/>
      <c r="F35" s="466"/>
      <c r="G35" s="466"/>
      <c r="H35" s="466"/>
      <c r="I35" s="466"/>
      <c r="J35" s="467"/>
      <c r="K35" s="673"/>
      <c r="L35" s="674"/>
      <c r="M35" s="674"/>
      <c r="N35" s="674"/>
      <c r="O35" s="674"/>
      <c r="P35" s="674"/>
      <c r="Q35" s="675"/>
      <c r="R35" s="455"/>
      <c r="S35" s="456"/>
      <c r="T35" s="456"/>
      <c r="U35" s="456"/>
      <c r="V35" s="456"/>
      <c r="W35" s="456"/>
      <c r="X35" s="457"/>
      <c r="Y35" s="242"/>
      <c r="Z35" s="106"/>
      <c r="AA35" s="106"/>
      <c r="AB35" s="93" t="s">
        <v>54</v>
      </c>
      <c r="AC35" s="106"/>
      <c r="AD35" s="106"/>
      <c r="AE35" s="243"/>
      <c r="AF35" s="461"/>
      <c r="AG35" s="461"/>
      <c r="AH35" s="461"/>
      <c r="AI35" s="461"/>
      <c r="AJ35" s="93"/>
      <c r="AK35" s="93"/>
      <c r="AM35" s="669"/>
      <c r="AN35" s="465"/>
      <c r="AO35" s="466"/>
      <c r="AP35" s="466"/>
      <c r="AQ35" s="466"/>
      <c r="AR35" s="466"/>
      <c r="AS35" s="466"/>
      <c r="AT35" s="467"/>
      <c r="AU35" s="446"/>
      <c r="AV35" s="447"/>
      <c r="AW35" s="447"/>
      <c r="AX35" s="447"/>
      <c r="AY35" s="447"/>
      <c r="AZ35" s="447"/>
      <c r="BA35" s="448"/>
      <c r="BB35" s="455"/>
      <c r="BC35" s="456"/>
      <c r="BD35" s="456"/>
      <c r="BE35" s="456"/>
      <c r="BF35" s="456"/>
      <c r="BG35" s="456"/>
      <c r="BH35" s="457"/>
      <c r="BI35" s="455"/>
      <c r="BJ35" s="456"/>
      <c r="BK35" s="456"/>
      <c r="BL35" s="456"/>
      <c r="BM35" s="456"/>
      <c r="BN35" s="456"/>
      <c r="BO35" s="457"/>
      <c r="BP35" s="461"/>
      <c r="BQ35" s="461"/>
      <c r="BR35" s="461"/>
      <c r="BS35" s="461"/>
      <c r="BT35" s="93"/>
    </row>
    <row r="36" spans="1:112" ht="3.75" customHeight="1">
      <c r="A36" s="76"/>
      <c r="C36" s="669"/>
      <c r="D36" s="468"/>
      <c r="E36" s="469"/>
      <c r="F36" s="469"/>
      <c r="G36" s="469"/>
      <c r="H36" s="469"/>
      <c r="I36" s="469"/>
      <c r="J36" s="470"/>
      <c r="K36" s="676"/>
      <c r="L36" s="677"/>
      <c r="M36" s="677"/>
      <c r="N36" s="677"/>
      <c r="O36" s="677"/>
      <c r="P36" s="677"/>
      <c r="Q36" s="678"/>
      <c r="R36" s="458"/>
      <c r="S36" s="459"/>
      <c r="T36" s="459"/>
      <c r="U36" s="459"/>
      <c r="V36" s="459"/>
      <c r="W36" s="459"/>
      <c r="X36" s="460"/>
      <c r="Y36" s="244"/>
      <c r="Z36" s="245"/>
      <c r="AA36" s="245"/>
      <c r="AB36" s="246"/>
      <c r="AC36" s="245"/>
      <c r="AD36" s="245"/>
      <c r="AE36" s="247"/>
      <c r="AF36" s="461"/>
      <c r="AG36" s="461"/>
      <c r="AH36" s="461"/>
      <c r="AI36" s="461"/>
      <c r="AJ36" s="93"/>
      <c r="AK36" s="93"/>
      <c r="AM36" s="669"/>
      <c r="AN36" s="468"/>
      <c r="AO36" s="469"/>
      <c r="AP36" s="469"/>
      <c r="AQ36" s="469"/>
      <c r="AR36" s="469"/>
      <c r="AS36" s="469"/>
      <c r="AT36" s="470"/>
      <c r="AU36" s="449"/>
      <c r="AV36" s="450"/>
      <c r="AW36" s="450"/>
      <c r="AX36" s="450"/>
      <c r="AY36" s="450"/>
      <c r="AZ36" s="450"/>
      <c r="BA36" s="451"/>
      <c r="BB36" s="458"/>
      <c r="BC36" s="459"/>
      <c r="BD36" s="459"/>
      <c r="BE36" s="459"/>
      <c r="BF36" s="459"/>
      <c r="BG36" s="459"/>
      <c r="BH36" s="460"/>
      <c r="BI36" s="458"/>
      <c r="BJ36" s="459"/>
      <c r="BK36" s="459"/>
      <c r="BL36" s="459"/>
      <c r="BM36" s="459"/>
      <c r="BN36" s="459"/>
      <c r="BO36" s="460"/>
      <c r="BP36" s="461"/>
      <c r="BQ36" s="461"/>
      <c r="BR36" s="461"/>
      <c r="BS36" s="461"/>
      <c r="BT36" s="93"/>
    </row>
    <row r="37" spans="1:112" ht="13.5" customHeight="1">
      <c r="A37" s="76"/>
      <c r="B37" s="76">
        <v>6</v>
      </c>
      <c r="C37" s="669" t="str">
        <f>IF(ISERROR(MATCH('南(14時刻)'!B37,予選学校名!$H$3:$H$16,0)),"",INDEX(予選学校名!$H$3:$K$16,MATCH('南(14時刻)'!B37,予選学校名!$H$3:$H$16,0),2))</f>
        <v/>
      </c>
      <c r="D37" s="668" t="s">
        <v>197</v>
      </c>
      <c r="E37" s="463"/>
      <c r="F37" s="463"/>
      <c r="G37" s="463"/>
      <c r="H37" s="463"/>
      <c r="I37" s="463"/>
      <c r="J37" s="464"/>
      <c r="K37" s="668" t="s">
        <v>202</v>
      </c>
      <c r="L37" s="463"/>
      <c r="M37" s="463"/>
      <c r="N37" s="463"/>
      <c r="O37" s="463"/>
      <c r="P37" s="463"/>
      <c r="Q37" s="464"/>
      <c r="R37" s="670"/>
      <c r="S37" s="444"/>
      <c r="T37" s="444"/>
      <c r="U37" s="671"/>
      <c r="V37" s="671"/>
      <c r="W37" s="671"/>
      <c r="X37" s="672"/>
      <c r="Y37" s="679"/>
      <c r="Z37" s="474"/>
      <c r="AA37" s="474"/>
      <c r="AB37" s="240"/>
      <c r="AC37" s="474"/>
      <c r="AD37" s="474"/>
      <c r="AE37" s="680"/>
      <c r="AF37" s="461" t="str">
        <f>IF(COUNT(D38:AE38)=0,"",COUNTIF(D37:AE37,"○")*3+COUNTIF(D37:AE37,"△"))</f>
        <v/>
      </c>
      <c r="AG37" s="461" t="str">
        <f>IF(AF37="","",SUM(V29:V44)/2-SUM(R29:R44))</f>
        <v/>
      </c>
      <c r="AH37" s="461" t="str">
        <f>IF(AF37="","",SUM(H37:H62)/2)</f>
        <v/>
      </c>
      <c r="AI37" s="461" t="str">
        <f>IF(OR(AF37="",MOD(COUNT(D37:AE37),2)=1),"",RANK(AJ37,$AJ$29:$AJ$44))</f>
        <v/>
      </c>
      <c r="AJ37" s="93" t="str">
        <f>IF(OR(AF37="",MOD(COUNT(D37:AE37),2)=1),"",AF37*10000+AG37*100+AH37)</f>
        <v/>
      </c>
      <c r="AK37" s="93"/>
      <c r="AL37" s="76">
        <v>13</v>
      </c>
      <c r="AM37" s="669" t="str">
        <f>IF(ISERROR(MATCH('南(14時刻)'!AL37,予選学校名!$H$3:$H$16,0)),"",INDEX(予選学校名!$H$3:$K$16,MATCH('南(14時刻)'!AL37,予選学校名!$H$3:$H$16,0),2))</f>
        <v/>
      </c>
      <c r="AN37" s="462" t="s">
        <v>199</v>
      </c>
      <c r="AO37" s="463"/>
      <c r="AP37" s="463"/>
      <c r="AQ37" s="463"/>
      <c r="AR37" s="463"/>
      <c r="AS37" s="463"/>
      <c r="AT37" s="464"/>
      <c r="AU37" s="462" t="s">
        <v>195</v>
      </c>
      <c r="AV37" s="463"/>
      <c r="AW37" s="463"/>
      <c r="AX37" s="463"/>
      <c r="AY37" s="463"/>
      <c r="AZ37" s="463"/>
      <c r="BA37" s="464"/>
      <c r="BB37" s="443"/>
      <c r="BC37" s="444"/>
      <c r="BD37" s="444"/>
      <c r="BE37" s="444"/>
      <c r="BF37" s="444"/>
      <c r="BG37" s="444"/>
      <c r="BH37" s="445"/>
      <c r="BI37" s="452" t="e">
        <f>BI18</f>
        <v>#REF!</v>
      </c>
      <c r="BJ37" s="453"/>
      <c r="BK37" s="453"/>
      <c r="BL37" s="453"/>
      <c r="BM37" s="453"/>
      <c r="BN37" s="453"/>
      <c r="BO37" s="454"/>
      <c r="BP37" s="461" t="str">
        <f>IF(COUNT(AN38:BO38)=0,"",COUNTIF(AN37:BO37,"○")*3+COUNTIF(AN37:BO37,"△"))</f>
        <v/>
      </c>
      <c r="BQ37" s="461" t="str">
        <f>IF(BP37="","",SUM(BF29:BF44)/2-SUM(BB29:BB44))</f>
        <v/>
      </c>
      <c r="BR37" s="461" t="str">
        <f>IF(BP37="","",SUM(BF29:BF44)/2)</f>
        <v/>
      </c>
      <c r="BS37" s="461" t="str">
        <f>IF(OR(BP37="",MOD(COUNT(AN37:BO37),2)=1),"",RANK(BT37,$BT$29:$BT$44))</f>
        <v/>
      </c>
      <c r="BT37" s="93" t="str">
        <f>IF(OR(BP37="",MOD(COUNT(AN37:BO37),2)=1),"",BP37*10000+BQ37*100+BR37)</f>
        <v/>
      </c>
    </row>
    <row r="38" spans="1:112">
      <c r="A38" s="76"/>
      <c r="C38" s="669"/>
      <c r="D38" s="465"/>
      <c r="E38" s="466"/>
      <c r="F38" s="466"/>
      <c r="G38" s="466"/>
      <c r="H38" s="466"/>
      <c r="I38" s="466"/>
      <c r="J38" s="467"/>
      <c r="K38" s="465"/>
      <c r="L38" s="466"/>
      <c r="M38" s="466"/>
      <c r="N38" s="466"/>
      <c r="O38" s="466"/>
      <c r="P38" s="466"/>
      <c r="Q38" s="467"/>
      <c r="R38" s="673"/>
      <c r="S38" s="674"/>
      <c r="T38" s="674"/>
      <c r="U38" s="674"/>
      <c r="V38" s="674"/>
      <c r="W38" s="674"/>
      <c r="X38" s="675"/>
      <c r="Y38" s="242"/>
      <c r="Z38" s="106"/>
      <c r="AA38" s="106"/>
      <c r="AB38" s="93"/>
      <c r="AC38" s="106"/>
      <c r="AD38" s="106"/>
      <c r="AE38" s="243"/>
      <c r="AF38" s="461"/>
      <c r="AG38" s="461"/>
      <c r="AH38" s="461"/>
      <c r="AI38" s="461"/>
      <c r="AJ38" s="93"/>
      <c r="AK38" s="93"/>
      <c r="AM38" s="669"/>
      <c r="AN38" s="465"/>
      <c r="AO38" s="466"/>
      <c r="AP38" s="466"/>
      <c r="AQ38" s="466"/>
      <c r="AR38" s="466"/>
      <c r="AS38" s="466"/>
      <c r="AT38" s="467"/>
      <c r="AU38" s="465"/>
      <c r="AV38" s="466"/>
      <c r="AW38" s="466"/>
      <c r="AX38" s="466"/>
      <c r="AY38" s="466"/>
      <c r="AZ38" s="466"/>
      <c r="BA38" s="467"/>
      <c r="BB38" s="446"/>
      <c r="BC38" s="447"/>
      <c r="BD38" s="447"/>
      <c r="BE38" s="447"/>
      <c r="BF38" s="447"/>
      <c r="BG38" s="447"/>
      <c r="BH38" s="448"/>
      <c r="BI38" s="455"/>
      <c r="BJ38" s="456"/>
      <c r="BK38" s="456"/>
      <c r="BL38" s="456"/>
      <c r="BM38" s="456"/>
      <c r="BN38" s="456"/>
      <c r="BO38" s="457"/>
      <c r="BP38" s="461"/>
      <c r="BQ38" s="461"/>
      <c r="BR38" s="461"/>
      <c r="BS38" s="461"/>
      <c r="BT38" s="93"/>
    </row>
    <row r="39" spans="1:112">
      <c r="A39" s="76"/>
      <c r="C39" s="669"/>
      <c r="D39" s="465"/>
      <c r="E39" s="466"/>
      <c r="F39" s="466"/>
      <c r="G39" s="466"/>
      <c r="H39" s="466"/>
      <c r="I39" s="466"/>
      <c r="J39" s="467"/>
      <c r="K39" s="465"/>
      <c r="L39" s="466"/>
      <c r="M39" s="466"/>
      <c r="N39" s="466"/>
      <c r="O39" s="466"/>
      <c r="P39" s="466"/>
      <c r="Q39" s="467"/>
      <c r="R39" s="673"/>
      <c r="S39" s="674"/>
      <c r="T39" s="674"/>
      <c r="U39" s="674"/>
      <c r="V39" s="674"/>
      <c r="W39" s="674"/>
      <c r="X39" s="675"/>
      <c r="Y39" s="242"/>
      <c r="Z39" s="106"/>
      <c r="AA39" s="106"/>
      <c r="AB39" s="93"/>
      <c r="AC39" s="106"/>
      <c r="AD39" s="106"/>
      <c r="AE39" s="243"/>
      <c r="AF39" s="461"/>
      <c r="AG39" s="461"/>
      <c r="AH39" s="461"/>
      <c r="AI39" s="461"/>
      <c r="AJ39" s="93"/>
      <c r="AK39" s="93"/>
      <c r="AM39" s="669"/>
      <c r="AN39" s="465"/>
      <c r="AO39" s="466"/>
      <c r="AP39" s="466"/>
      <c r="AQ39" s="466"/>
      <c r="AR39" s="466"/>
      <c r="AS39" s="466"/>
      <c r="AT39" s="467"/>
      <c r="AU39" s="465"/>
      <c r="AV39" s="466"/>
      <c r="AW39" s="466"/>
      <c r="AX39" s="466"/>
      <c r="AY39" s="466"/>
      <c r="AZ39" s="466"/>
      <c r="BA39" s="467"/>
      <c r="BB39" s="446"/>
      <c r="BC39" s="447"/>
      <c r="BD39" s="447"/>
      <c r="BE39" s="447"/>
      <c r="BF39" s="447"/>
      <c r="BG39" s="447"/>
      <c r="BH39" s="448"/>
      <c r="BI39" s="455"/>
      <c r="BJ39" s="456"/>
      <c r="BK39" s="456"/>
      <c r="BL39" s="456"/>
      <c r="BM39" s="456"/>
      <c r="BN39" s="456"/>
      <c r="BO39" s="457"/>
      <c r="BP39" s="461"/>
      <c r="BQ39" s="461"/>
      <c r="BR39" s="461"/>
      <c r="BS39" s="461"/>
      <c r="BT39" s="93"/>
    </row>
    <row r="40" spans="1:112" ht="3.75" customHeight="1">
      <c r="A40" s="76"/>
      <c r="C40" s="669"/>
      <c r="D40" s="468"/>
      <c r="E40" s="469"/>
      <c r="F40" s="469"/>
      <c r="G40" s="469"/>
      <c r="H40" s="469"/>
      <c r="I40" s="469"/>
      <c r="J40" s="470"/>
      <c r="K40" s="468"/>
      <c r="L40" s="469"/>
      <c r="M40" s="469"/>
      <c r="N40" s="469"/>
      <c r="O40" s="469"/>
      <c r="P40" s="469"/>
      <c r="Q40" s="470"/>
      <c r="R40" s="676"/>
      <c r="S40" s="677"/>
      <c r="T40" s="677"/>
      <c r="U40" s="677"/>
      <c r="V40" s="677"/>
      <c r="W40" s="677"/>
      <c r="X40" s="678"/>
      <c r="Y40" s="244"/>
      <c r="Z40" s="245"/>
      <c r="AA40" s="245"/>
      <c r="AB40" s="246"/>
      <c r="AC40" s="245"/>
      <c r="AD40" s="245"/>
      <c r="AE40" s="247"/>
      <c r="AF40" s="461"/>
      <c r="AG40" s="461"/>
      <c r="AH40" s="461"/>
      <c r="AI40" s="461"/>
      <c r="AJ40" s="93"/>
      <c r="AK40" s="93"/>
      <c r="AM40" s="669"/>
      <c r="AN40" s="468"/>
      <c r="AO40" s="469"/>
      <c r="AP40" s="469"/>
      <c r="AQ40" s="469"/>
      <c r="AR40" s="469"/>
      <c r="AS40" s="469"/>
      <c r="AT40" s="470"/>
      <c r="AU40" s="468"/>
      <c r="AV40" s="469"/>
      <c r="AW40" s="469"/>
      <c r="AX40" s="469"/>
      <c r="AY40" s="469"/>
      <c r="AZ40" s="469"/>
      <c r="BA40" s="470"/>
      <c r="BB40" s="449"/>
      <c r="BC40" s="450"/>
      <c r="BD40" s="450"/>
      <c r="BE40" s="450"/>
      <c r="BF40" s="450"/>
      <c r="BG40" s="450"/>
      <c r="BH40" s="451"/>
      <c r="BI40" s="458"/>
      <c r="BJ40" s="459"/>
      <c r="BK40" s="459"/>
      <c r="BL40" s="459"/>
      <c r="BM40" s="459"/>
      <c r="BN40" s="459"/>
      <c r="BO40" s="460"/>
      <c r="BP40" s="461"/>
      <c r="BQ40" s="461"/>
      <c r="BR40" s="461"/>
      <c r="BS40" s="461"/>
      <c r="BT40" s="93"/>
    </row>
    <row r="41" spans="1:112">
      <c r="A41" s="76"/>
      <c r="C41" s="474"/>
      <c r="D41" s="663"/>
      <c r="E41" s="663"/>
      <c r="F41" s="663"/>
      <c r="G41" s="92"/>
      <c r="H41" s="663"/>
      <c r="I41" s="663"/>
      <c r="J41" s="663"/>
      <c r="K41" s="663"/>
      <c r="L41" s="663"/>
      <c r="M41" s="663"/>
      <c r="N41" s="92"/>
      <c r="O41" s="663"/>
      <c r="P41" s="663"/>
      <c r="Q41" s="663"/>
      <c r="R41" s="663"/>
      <c r="S41" s="663"/>
      <c r="T41" s="663"/>
      <c r="U41" s="92"/>
      <c r="V41" s="663"/>
      <c r="W41" s="663"/>
      <c r="X41" s="663"/>
      <c r="Y41" s="474"/>
      <c r="Z41" s="474"/>
      <c r="AA41" s="474"/>
      <c r="AB41" s="240"/>
      <c r="AC41" s="474"/>
      <c r="AD41" s="474"/>
      <c r="AE41" s="474"/>
      <c r="AF41" s="474"/>
      <c r="AG41" s="474"/>
      <c r="AH41" s="474"/>
      <c r="AI41" s="474"/>
      <c r="AJ41" s="93"/>
      <c r="AK41" s="93"/>
      <c r="AL41" s="76">
        <v>14</v>
      </c>
      <c r="AM41" s="669" t="str">
        <f>IF(ISERROR(MATCH('南(14時刻)'!AL41,予選学校名!$H$3:$H$16,0)),"",INDEX(予選学校名!$H$3:$K$16,MATCH('南(14時刻)'!AL41,予選学校名!$H$3:$H$16,0),2))</f>
        <v/>
      </c>
      <c r="AN41" s="462" t="s">
        <v>194</v>
      </c>
      <c r="AO41" s="463"/>
      <c r="AP41" s="463"/>
      <c r="AQ41" s="463"/>
      <c r="AR41" s="463"/>
      <c r="AS41" s="463"/>
      <c r="AT41" s="464"/>
      <c r="AU41" s="462" t="s">
        <v>200</v>
      </c>
      <c r="AV41" s="463"/>
      <c r="AW41" s="463"/>
      <c r="AX41" s="463"/>
      <c r="AY41" s="463"/>
      <c r="AZ41" s="463"/>
      <c r="BA41" s="464"/>
      <c r="BB41" s="462" t="s">
        <v>204</v>
      </c>
      <c r="BC41" s="463"/>
      <c r="BD41" s="463"/>
      <c r="BE41" s="463"/>
      <c r="BF41" s="463"/>
      <c r="BG41" s="463"/>
      <c r="BH41" s="464"/>
      <c r="BI41" s="443"/>
      <c r="BJ41" s="444"/>
      <c r="BK41" s="444"/>
      <c r="BL41" s="444"/>
      <c r="BM41" s="444"/>
      <c r="BN41" s="444"/>
      <c r="BO41" s="445"/>
      <c r="BP41" s="461" t="str">
        <f>IF(COUNT(AN42:BO42)=0,"",COUNTIF(AN41:BO41,"○")*3+COUNTIF(AN41:BO41,"△"))</f>
        <v/>
      </c>
      <c r="BQ41" s="461" t="str">
        <f>IF(BP41="","",SUM(BM29:BM44)/2-SUM(BI29:BI44))</f>
        <v/>
      </c>
      <c r="BR41" s="461" t="str">
        <f>IF(BP41="","",SUM(BM29:BM44)/2)</f>
        <v/>
      </c>
      <c r="BS41" s="461" t="str">
        <f>IF(OR(BP41="",MOD(COUNT(AN41:BO41),2)=1),"",RANK(BT41,$BT$29:$BT$44))</f>
        <v/>
      </c>
      <c r="BT41" s="93" t="str">
        <f>IF(OR(BP41="",MOD(COUNT(AN41:BO41),2)=1),"",BP41*10000+BQ41*100+BR41)</f>
        <v/>
      </c>
      <c r="BW41" s="477" t="s">
        <v>153</v>
      </c>
      <c r="BX41" s="477"/>
      <c r="BY41" s="477"/>
      <c r="BZ41" s="477"/>
      <c r="CA41" s="477"/>
      <c r="CB41" s="477"/>
      <c r="CC41" s="477"/>
      <c r="CD41" s="477"/>
      <c r="CE41" s="477"/>
      <c r="CF41" s="477"/>
      <c r="CG41" s="477"/>
      <c r="CH41" s="477"/>
      <c r="CI41" s="477"/>
      <c r="CJ41" s="477"/>
      <c r="CK41" s="477"/>
      <c r="CL41" s="477"/>
      <c r="CM41" s="477"/>
      <c r="CN41" s="477"/>
      <c r="CO41" s="477"/>
      <c r="CP41" s="477"/>
      <c r="CQ41" s="477"/>
      <c r="CR41" s="477"/>
      <c r="CS41" s="477"/>
      <c r="CT41" s="477"/>
      <c r="CU41" s="477"/>
      <c r="CV41" s="477"/>
      <c r="CW41" s="477"/>
    </row>
    <row r="42" spans="1:112">
      <c r="A42" s="76"/>
      <c r="C42" s="475"/>
      <c r="D42" s="95"/>
      <c r="E42" s="95"/>
      <c r="F42" s="96"/>
      <c r="G42" s="97"/>
      <c r="H42" s="98"/>
      <c r="I42" s="95"/>
      <c r="J42" s="95"/>
      <c r="K42" s="95"/>
      <c r="L42" s="95"/>
      <c r="M42" s="96"/>
      <c r="N42" s="97"/>
      <c r="O42" s="98"/>
      <c r="P42" s="95"/>
      <c r="Q42" s="95"/>
      <c r="R42" s="95"/>
      <c r="S42" s="95"/>
      <c r="T42" s="96"/>
      <c r="U42" s="97"/>
      <c r="V42" s="98"/>
      <c r="W42" s="95"/>
      <c r="X42" s="95"/>
      <c r="Y42" s="106"/>
      <c r="Z42" s="106"/>
      <c r="AA42" s="106"/>
      <c r="AB42" s="93"/>
      <c r="AC42" s="106"/>
      <c r="AD42" s="106"/>
      <c r="AE42" s="106"/>
      <c r="AF42" s="475"/>
      <c r="AG42" s="475"/>
      <c r="AH42" s="475"/>
      <c r="AI42" s="475"/>
      <c r="AJ42" s="93"/>
      <c r="AK42" s="93"/>
      <c r="AM42" s="669"/>
      <c r="AN42" s="465"/>
      <c r="AO42" s="466"/>
      <c r="AP42" s="466"/>
      <c r="AQ42" s="466"/>
      <c r="AR42" s="466"/>
      <c r="AS42" s="466"/>
      <c r="AT42" s="467"/>
      <c r="AU42" s="465"/>
      <c r="AV42" s="466"/>
      <c r="AW42" s="466"/>
      <c r="AX42" s="466"/>
      <c r="AY42" s="466"/>
      <c r="AZ42" s="466"/>
      <c r="BA42" s="467"/>
      <c r="BB42" s="465"/>
      <c r="BC42" s="466"/>
      <c r="BD42" s="466"/>
      <c r="BE42" s="466"/>
      <c r="BF42" s="466"/>
      <c r="BG42" s="466"/>
      <c r="BH42" s="467"/>
      <c r="BI42" s="446"/>
      <c r="BJ42" s="447"/>
      <c r="BK42" s="447"/>
      <c r="BL42" s="447"/>
      <c r="BM42" s="447"/>
      <c r="BN42" s="447"/>
      <c r="BO42" s="448"/>
      <c r="BP42" s="461"/>
      <c r="BQ42" s="461"/>
      <c r="BR42" s="461"/>
      <c r="BS42" s="461"/>
      <c r="BT42" s="93"/>
      <c r="BW42" s="477"/>
      <c r="BX42" s="477"/>
      <c r="BY42" s="477"/>
      <c r="BZ42" s="477"/>
      <c r="CA42" s="477"/>
      <c r="CB42" s="477"/>
      <c r="CC42" s="477"/>
      <c r="CD42" s="477"/>
      <c r="CE42" s="477"/>
      <c r="CF42" s="477"/>
      <c r="CG42" s="477"/>
      <c r="CH42" s="477"/>
      <c r="CI42" s="477"/>
      <c r="CJ42" s="477"/>
      <c r="CK42" s="477"/>
      <c r="CL42" s="477"/>
      <c r="CM42" s="477"/>
      <c r="CN42" s="477"/>
      <c r="CO42" s="477"/>
      <c r="CP42" s="477"/>
      <c r="CQ42" s="477"/>
      <c r="CR42" s="477"/>
      <c r="CS42" s="477"/>
      <c r="CT42" s="477"/>
      <c r="CU42" s="477"/>
      <c r="CV42" s="477"/>
      <c r="CW42" s="477"/>
    </row>
    <row r="43" spans="1:112">
      <c r="A43" s="76"/>
      <c r="C43" s="475"/>
      <c r="D43" s="95"/>
      <c r="E43" s="95"/>
      <c r="F43" s="96"/>
      <c r="G43" s="97"/>
      <c r="H43" s="98"/>
      <c r="I43" s="95"/>
      <c r="J43" s="95"/>
      <c r="K43" s="95"/>
      <c r="L43" s="95"/>
      <c r="M43" s="96"/>
      <c r="N43" s="97"/>
      <c r="O43" s="98"/>
      <c r="P43" s="95"/>
      <c r="Q43" s="95"/>
      <c r="R43" s="95"/>
      <c r="S43" s="95"/>
      <c r="T43" s="96"/>
      <c r="U43" s="97"/>
      <c r="V43" s="98"/>
      <c r="W43" s="95"/>
      <c r="X43" s="95"/>
      <c r="Y43" s="106"/>
      <c r="Z43" s="106"/>
      <c r="AA43" s="106"/>
      <c r="AB43" s="93"/>
      <c r="AC43" s="106"/>
      <c r="AD43" s="106"/>
      <c r="AE43" s="106"/>
      <c r="AF43" s="475"/>
      <c r="AG43" s="475"/>
      <c r="AH43" s="475"/>
      <c r="AI43" s="475"/>
      <c r="AJ43" s="93"/>
      <c r="AK43" s="93"/>
      <c r="AM43" s="669"/>
      <c r="AN43" s="465"/>
      <c r="AO43" s="466"/>
      <c r="AP43" s="466"/>
      <c r="AQ43" s="466"/>
      <c r="AR43" s="466"/>
      <c r="AS43" s="466"/>
      <c r="AT43" s="467"/>
      <c r="AU43" s="465"/>
      <c r="AV43" s="466"/>
      <c r="AW43" s="466"/>
      <c r="AX43" s="466"/>
      <c r="AY43" s="466"/>
      <c r="AZ43" s="466"/>
      <c r="BA43" s="467"/>
      <c r="BB43" s="465"/>
      <c r="BC43" s="466"/>
      <c r="BD43" s="466"/>
      <c r="BE43" s="466"/>
      <c r="BF43" s="466"/>
      <c r="BG43" s="466"/>
      <c r="BH43" s="467"/>
      <c r="BI43" s="446"/>
      <c r="BJ43" s="447"/>
      <c r="BK43" s="447"/>
      <c r="BL43" s="447"/>
      <c r="BM43" s="447"/>
      <c r="BN43" s="447"/>
      <c r="BO43" s="448"/>
      <c r="BP43" s="461"/>
      <c r="BQ43" s="461"/>
      <c r="BR43" s="461"/>
      <c r="BS43" s="461"/>
      <c r="BT43" s="93"/>
      <c r="BW43" s="477"/>
      <c r="BX43" s="477"/>
      <c r="BY43" s="477"/>
      <c r="BZ43" s="477"/>
      <c r="CA43" s="477"/>
      <c r="CB43" s="477"/>
      <c r="CC43" s="477"/>
      <c r="CD43" s="477"/>
      <c r="CE43" s="477"/>
      <c r="CF43" s="477"/>
      <c r="CG43" s="477"/>
      <c r="CH43" s="477"/>
      <c r="CI43" s="477"/>
      <c r="CJ43" s="477"/>
      <c r="CK43" s="477"/>
      <c r="CL43" s="477"/>
      <c r="CM43" s="477"/>
      <c r="CN43" s="477"/>
      <c r="CO43" s="477"/>
      <c r="CP43" s="477"/>
      <c r="CQ43" s="477"/>
      <c r="CR43" s="477"/>
      <c r="CS43" s="477"/>
      <c r="CT43" s="477"/>
      <c r="CU43" s="477"/>
      <c r="CV43" s="477"/>
      <c r="CW43" s="477"/>
    </row>
    <row r="44" spans="1:112" ht="3.75" customHeight="1">
      <c r="A44" s="76"/>
      <c r="C44" s="475"/>
      <c r="D44" s="95"/>
      <c r="E44" s="95"/>
      <c r="F44" s="96"/>
      <c r="G44" s="97"/>
      <c r="H44" s="98"/>
      <c r="I44" s="95"/>
      <c r="J44" s="95"/>
      <c r="K44" s="95"/>
      <c r="L44" s="95"/>
      <c r="M44" s="96"/>
      <c r="N44" s="97"/>
      <c r="O44" s="98"/>
      <c r="P44" s="95"/>
      <c r="Q44" s="95"/>
      <c r="R44" s="95"/>
      <c r="S44" s="95"/>
      <c r="T44" s="96"/>
      <c r="U44" s="97"/>
      <c r="V44" s="98"/>
      <c r="W44" s="95"/>
      <c r="X44" s="95"/>
      <c r="Y44" s="106"/>
      <c r="Z44" s="106"/>
      <c r="AA44" s="106"/>
      <c r="AB44" s="93"/>
      <c r="AC44" s="106"/>
      <c r="AD44" s="106"/>
      <c r="AE44" s="106"/>
      <c r="AF44" s="475"/>
      <c r="AG44" s="475"/>
      <c r="AH44" s="475"/>
      <c r="AI44" s="475"/>
      <c r="AJ44" s="93"/>
      <c r="AK44" s="93"/>
      <c r="AM44" s="669"/>
      <c r="AN44" s="468"/>
      <c r="AO44" s="469"/>
      <c r="AP44" s="469"/>
      <c r="AQ44" s="469"/>
      <c r="AR44" s="469"/>
      <c r="AS44" s="469"/>
      <c r="AT44" s="470"/>
      <c r="AU44" s="468"/>
      <c r="AV44" s="469"/>
      <c r="AW44" s="469"/>
      <c r="AX44" s="469"/>
      <c r="AY44" s="469"/>
      <c r="AZ44" s="469"/>
      <c r="BA44" s="470"/>
      <c r="BB44" s="468"/>
      <c r="BC44" s="469"/>
      <c r="BD44" s="469"/>
      <c r="BE44" s="469"/>
      <c r="BF44" s="469"/>
      <c r="BG44" s="469"/>
      <c r="BH44" s="470"/>
      <c r="BI44" s="449"/>
      <c r="BJ44" s="450"/>
      <c r="BK44" s="450"/>
      <c r="BL44" s="450"/>
      <c r="BM44" s="450"/>
      <c r="BN44" s="450"/>
      <c r="BO44" s="451"/>
      <c r="BP44" s="461"/>
      <c r="BQ44" s="461"/>
      <c r="BR44" s="461"/>
      <c r="BS44" s="461"/>
      <c r="BT44" s="93"/>
    </row>
    <row r="46" spans="1:112" ht="43.5" customHeight="1">
      <c r="A46" s="76"/>
      <c r="F46" s="75"/>
      <c r="G46" s="75"/>
      <c r="H46" s="75"/>
      <c r="M46" s="75"/>
      <c r="BW46" s="109" t="e">
        <f>"【決勝トーナメント："&amp;BZ1+2&amp;"日】(県体出場決定)"</f>
        <v>#REF!</v>
      </c>
      <c r="CU46" s="109" t="e">
        <f>"【第5代表決定トーナメント："&amp;BZ1+2&amp;"日】"</f>
        <v>#REF!</v>
      </c>
    </row>
    <row r="47" spans="1:112" ht="22.5" customHeight="1">
      <c r="A47" s="76"/>
      <c r="BX47" s="110"/>
      <c r="BZ47" s="478" t="s">
        <v>79</v>
      </c>
      <c r="CA47" s="478"/>
      <c r="CB47" s="478"/>
      <c r="CC47" s="249" t="str">
        <f>IF(I3="","",I3)</f>
        <v/>
      </c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X47" s="478" t="s">
        <v>193</v>
      </c>
      <c r="CY47" s="478"/>
      <c r="CZ47" s="478"/>
      <c r="DA47" s="110" t="str">
        <f>IF(AP3="","",AP3)</f>
        <v/>
      </c>
      <c r="DB47" s="110"/>
      <c r="DC47" s="110"/>
      <c r="DD47" s="110"/>
      <c r="DE47" s="110"/>
      <c r="DF47" s="110"/>
      <c r="DG47" s="110"/>
      <c r="DH47" s="110"/>
    </row>
    <row r="48" spans="1:112">
      <c r="A48" s="76"/>
      <c r="CF48" s="479"/>
      <c r="DD48" s="479"/>
    </row>
    <row r="49" spans="1:118">
      <c r="CD49" s="478" t="str">
        <f>IF(CD52="","",SUM(CD52:CE55))</f>
        <v/>
      </c>
      <c r="CE49" s="478"/>
      <c r="CF49" s="479"/>
      <c r="CH49" s="481" t="str">
        <f>IF(CH52="","",SUM(CH52:CI55))</f>
        <v/>
      </c>
      <c r="CI49" s="481"/>
      <c r="DB49" s="478" t="str">
        <f>IF(DB52="","",SUM(DB52:DC55))</f>
        <v/>
      </c>
      <c r="DC49" s="478"/>
      <c r="DD49" s="479"/>
      <c r="DF49" s="481" t="str">
        <f>IF(DF52="","",SUM(DF52:DG55))</f>
        <v/>
      </c>
      <c r="DG49" s="481"/>
    </row>
    <row r="50" spans="1:118" s="107" customFormat="1" hidden="1">
      <c r="A50" s="113"/>
      <c r="D50" s="113"/>
      <c r="E50" s="113"/>
      <c r="F50" s="114"/>
      <c r="G50" s="115"/>
      <c r="H50" s="116"/>
      <c r="I50" s="113"/>
      <c r="J50" s="113"/>
      <c r="K50" s="113"/>
      <c r="L50" s="113"/>
      <c r="M50" s="114"/>
      <c r="N50" s="115"/>
      <c r="O50" s="116"/>
      <c r="P50" s="113"/>
      <c r="Q50" s="113"/>
      <c r="R50" s="113"/>
      <c r="S50" s="113"/>
      <c r="T50" s="114"/>
      <c r="U50" s="115"/>
      <c r="V50" s="116"/>
      <c r="W50" s="113"/>
      <c r="X50" s="113"/>
      <c r="AB50" s="117"/>
      <c r="AN50" s="113"/>
      <c r="AO50" s="113"/>
      <c r="AP50" s="114"/>
      <c r="AQ50" s="115"/>
      <c r="AR50" s="116"/>
      <c r="AS50" s="113"/>
      <c r="AT50" s="113"/>
      <c r="AU50" s="113"/>
      <c r="AV50" s="113"/>
      <c r="AW50" s="114"/>
      <c r="AX50" s="115"/>
      <c r="AY50" s="116"/>
      <c r="AZ50" s="113"/>
      <c r="BA50" s="113"/>
      <c r="BB50" s="113"/>
      <c r="BC50" s="113"/>
      <c r="BD50" s="114"/>
      <c r="BE50" s="115"/>
      <c r="BF50" s="116"/>
      <c r="BG50" s="113"/>
      <c r="BH50" s="113"/>
      <c r="BI50" s="113"/>
      <c r="BJ50" s="113"/>
      <c r="BK50" s="114"/>
      <c r="BL50" s="115"/>
      <c r="BM50" s="116"/>
      <c r="BN50" s="113"/>
      <c r="BO50" s="113"/>
      <c r="CD50" s="482" t="str">
        <f>IF(CD52="","",SUM(CD52:CE56))</f>
        <v/>
      </c>
      <c r="CE50" s="482"/>
      <c r="CF50" s="479"/>
      <c r="CH50" s="483" t="str">
        <f>IF(CH52="","",SUM(CH52:CI56))</f>
        <v/>
      </c>
      <c r="CI50" s="483"/>
      <c r="DB50" s="482" t="str">
        <f>IF(DB52="","",SUM(DB52:DC56))</f>
        <v/>
      </c>
      <c r="DC50" s="482"/>
      <c r="DD50" s="479"/>
      <c r="DF50" s="483" t="str">
        <f>IF(DF52="","",SUM(DF52:DG56))</f>
        <v/>
      </c>
      <c r="DG50" s="483"/>
    </row>
    <row r="51" spans="1:118" ht="7.5" customHeight="1" thickBot="1">
      <c r="BZ51" s="110"/>
      <c r="CA51" s="484"/>
      <c r="CB51" s="484"/>
      <c r="CC51" s="484"/>
      <c r="CD51" s="484"/>
      <c r="CE51" s="484"/>
      <c r="CF51" s="480"/>
      <c r="CG51" s="484"/>
      <c r="CH51" s="484"/>
      <c r="CI51" s="484"/>
      <c r="CJ51" s="484"/>
      <c r="CK51" s="484"/>
      <c r="CL51" s="484"/>
      <c r="CX51" s="110"/>
      <c r="CY51" s="484"/>
      <c r="CZ51" s="484"/>
      <c r="DA51" s="484"/>
      <c r="DB51" s="484"/>
      <c r="DC51" s="484"/>
      <c r="DD51" s="480"/>
      <c r="DE51" s="484"/>
      <c r="DF51" s="484"/>
      <c r="DG51" s="484"/>
      <c r="DH51" s="484"/>
      <c r="DI51" s="484"/>
      <c r="DJ51" s="484"/>
    </row>
    <row r="52" spans="1:118" ht="14.25" customHeight="1" thickTop="1">
      <c r="BX52" s="489" t="str">
        <f>IF(BX58=CB58,"",IF(CB58&lt;BX58,BW66,CC66))</f>
        <v/>
      </c>
      <c r="BY52" s="489"/>
      <c r="BZ52" s="479"/>
      <c r="CD52" s="490"/>
      <c r="CE52" s="490"/>
      <c r="CF52" s="475" t="s">
        <v>54</v>
      </c>
      <c r="CG52" s="475"/>
      <c r="CH52" s="491"/>
      <c r="CI52" s="491"/>
      <c r="CM52" s="492"/>
      <c r="CN52" s="486" t="str">
        <f>IF(CJ58=CN58,"",IF(CN58&lt;CJ58,CI66,CO66))</f>
        <v/>
      </c>
      <c r="CO52" s="486"/>
      <c r="CV52" s="489" t="str">
        <f>IF(CV58=CZ58,"",IF(CZ58&lt;CV58,CU66,DA66))</f>
        <v/>
      </c>
      <c r="CW52" s="489"/>
      <c r="CX52" s="479"/>
      <c r="DB52" s="490"/>
      <c r="DC52" s="490"/>
      <c r="DD52" s="475" t="s">
        <v>54</v>
      </c>
      <c r="DE52" s="475"/>
      <c r="DF52" s="491"/>
      <c r="DG52" s="491"/>
      <c r="DK52" s="492"/>
      <c r="DL52" s="486" t="str">
        <f>IF(DH58=DL58,"",IF(DL58&lt;DH58,DG66,DM66))</f>
        <v/>
      </c>
      <c r="DM52" s="486"/>
    </row>
    <row r="53" spans="1:118">
      <c r="BX53" s="489"/>
      <c r="BY53" s="489"/>
      <c r="BZ53" s="479"/>
      <c r="CD53" s="478"/>
      <c r="CE53" s="478"/>
      <c r="CF53" s="487" t="s">
        <v>54</v>
      </c>
      <c r="CG53" s="487"/>
      <c r="CH53" s="481"/>
      <c r="CI53" s="481"/>
      <c r="CM53" s="492"/>
      <c r="CN53" s="486"/>
      <c r="CO53" s="486"/>
      <c r="CV53" s="489"/>
      <c r="CW53" s="489"/>
      <c r="CX53" s="479"/>
      <c r="DB53" s="478"/>
      <c r="DC53" s="478"/>
      <c r="DD53" s="487" t="s">
        <v>54</v>
      </c>
      <c r="DE53" s="487"/>
      <c r="DF53" s="481"/>
      <c r="DG53" s="481"/>
      <c r="DK53" s="492"/>
      <c r="DL53" s="486"/>
      <c r="DM53" s="486"/>
    </row>
    <row r="54" spans="1:118">
      <c r="A54" s="75" t="str">
        <f>IF(CD50=CH50,"",IF(BX52=BW66,CC66,BW66))</f>
        <v/>
      </c>
      <c r="BX54" s="489"/>
      <c r="BY54" s="489"/>
      <c r="BZ54" s="479"/>
      <c r="CD54" s="478"/>
      <c r="CE54" s="478"/>
      <c r="CF54" s="487" t="str">
        <f>IF(CD54="","","－")</f>
        <v/>
      </c>
      <c r="CG54" s="487"/>
      <c r="CH54" s="481"/>
      <c r="CI54" s="481"/>
      <c r="CM54" s="492"/>
      <c r="CN54" s="486"/>
      <c r="CO54" s="486"/>
      <c r="CV54" s="489"/>
      <c r="CW54" s="489"/>
      <c r="CX54" s="479"/>
      <c r="DB54" s="478"/>
      <c r="DC54" s="478"/>
      <c r="DD54" s="487" t="str">
        <f>IF(DB54="","","－")</f>
        <v/>
      </c>
      <c r="DE54" s="487"/>
      <c r="DF54" s="481"/>
      <c r="DG54" s="481"/>
      <c r="DK54" s="492"/>
      <c r="DL54" s="486"/>
      <c r="DM54" s="486"/>
    </row>
    <row r="55" spans="1:118">
      <c r="A55" s="75" t="str">
        <f>IF(CD50=CH50,"",IF(CN52=CO66,CI66,BW66))</f>
        <v/>
      </c>
      <c r="BX55" s="489"/>
      <c r="BY55" s="489"/>
      <c r="BZ55" s="479"/>
      <c r="CD55" s="439" t="s">
        <v>207</v>
      </c>
      <c r="CE55" s="439"/>
      <c r="CF55" s="439"/>
      <c r="CG55" s="439"/>
      <c r="CH55" s="439"/>
      <c r="CI55" s="439"/>
      <c r="CM55" s="492"/>
      <c r="CN55" s="486"/>
      <c r="CO55" s="486"/>
      <c r="CV55" s="489"/>
      <c r="CW55" s="489"/>
      <c r="CX55" s="479"/>
      <c r="DB55" s="439" t="s">
        <v>208</v>
      </c>
      <c r="DC55" s="439"/>
      <c r="DD55" s="439"/>
      <c r="DE55" s="439"/>
      <c r="DF55" s="439"/>
      <c r="DG55" s="439"/>
      <c r="DK55" s="492"/>
      <c r="DL55" s="486"/>
      <c r="DM55" s="486"/>
    </row>
    <row r="56" spans="1:118">
      <c r="BZ56" s="479"/>
      <c r="CD56" s="724">
        <v>0.60416666666666663</v>
      </c>
      <c r="CE56" s="724"/>
      <c r="CF56" s="724"/>
      <c r="CG56" s="724"/>
      <c r="CH56" s="724"/>
      <c r="CI56" s="724"/>
      <c r="CM56" s="492"/>
      <c r="CX56" s="479"/>
      <c r="DB56" s="724">
        <v>0.60416666666666663</v>
      </c>
      <c r="DC56" s="724"/>
      <c r="DD56" s="724"/>
      <c r="DE56" s="724"/>
      <c r="DF56" s="724"/>
      <c r="DG56" s="724"/>
      <c r="DK56" s="492"/>
    </row>
    <row r="57" spans="1:118">
      <c r="BX57" s="478" t="str">
        <f>IF(BX60="","",SUM(BX60:BY63))</f>
        <v/>
      </c>
      <c r="BY57" s="478"/>
      <c r="BZ57" s="479"/>
      <c r="CB57" s="481" t="str">
        <f>IF(CB60="","",SUM(CB60:CC63))</f>
        <v/>
      </c>
      <c r="CC57" s="481"/>
      <c r="CF57" s="487"/>
      <c r="CG57" s="487"/>
      <c r="CJ57" s="478" t="str">
        <f>IF(CJ60="","",SUM(CJ60:CK63))</f>
        <v/>
      </c>
      <c r="CK57" s="478"/>
      <c r="CM57" s="492"/>
      <c r="CN57" s="481" t="str">
        <f>IF(CN60="","",SUM(CN60:CO63))</f>
        <v/>
      </c>
      <c r="CO57" s="481"/>
      <c r="CV57" s="478" t="str">
        <f>IF(CV60="","",SUM(CV60:CW63))</f>
        <v/>
      </c>
      <c r="CW57" s="478"/>
      <c r="CX57" s="479"/>
      <c r="CZ57" s="481" t="str">
        <f>IF(CZ60="","",SUM(CZ60:DA63))</f>
        <v/>
      </c>
      <c r="DA57" s="481"/>
      <c r="DD57" s="487"/>
      <c r="DE57" s="487"/>
      <c r="DH57" s="478" t="str">
        <f>IF(DH60="","",SUM(DH60:DI63))</f>
        <v/>
      </c>
      <c r="DI57" s="478"/>
      <c r="DK57" s="492"/>
      <c r="DL57" s="481" t="str">
        <f>IF(DL60="","",SUM(DL60:DM63))</f>
        <v/>
      </c>
      <c r="DM57" s="481"/>
    </row>
    <row r="58" spans="1:118" s="107" customFormat="1" hidden="1">
      <c r="A58" s="113"/>
      <c r="D58" s="113"/>
      <c r="E58" s="113"/>
      <c r="F58" s="114"/>
      <c r="G58" s="115"/>
      <c r="H58" s="116"/>
      <c r="I58" s="113"/>
      <c r="J58" s="113"/>
      <c r="K58" s="113"/>
      <c r="L58" s="113"/>
      <c r="M58" s="114"/>
      <c r="N58" s="115"/>
      <c r="O58" s="116"/>
      <c r="P58" s="113"/>
      <c r="Q58" s="113"/>
      <c r="R58" s="113"/>
      <c r="S58" s="113"/>
      <c r="T58" s="114"/>
      <c r="U58" s="115"/>
      <c r="V58" s="116"/>
      <c r="W58" s="113"/>
      <c r="X58" s="113"/>
      <c r="AB58" s="117"/>
      <c r="AN58" s="113"/>
      <c r="AO58" s="113"/>
      <c r="AP58" s="114"/>
      <c r="AQ58" s="115"/>
      <c r="AR58" s="116"/>
      <c r="AS58" s="113"/>
      <c r="AT58" s="113"/>
      <c r="AU58" s="113"/>
      <c r="AV58" s="113"/>
      <c r="AW58" s="114"/>
      <c r="AX58" s="115"/>
      <c r="AY58" s="116"/>
      <c r="AZ58" s="113"/>
      <c r="BA58" s="113"/>
      <c r="BB58" s="113"/>
      <c r="BC58" s="113"/>
      <c r="BD58" s="114"/>
      <c r="BE58" s="115"/>
      <c r="BF58" s="116"/>
      <c r="BG58" s="113"/>
      <c r="BH58" s="113"/>
      <c r="BI58" s="113"/>
      <c r="BJ58" s="113"/>
      <c r="BK58" s="114"/>
      <c r="BL58" s="115"/>
      <c r="BM58" s="116"/>
      <c r="BN58" s="113"/>
      <c r="BO58" s="113"/>
      <c r="BX58" s="482" t="str">
        <f>IF(BX60="","",SUM(BX60:BY64))</f>
        <v/>
      </c>
      <c r="BY58" s="482"/>
      <c r="BZ58" s="479"/>
      <c r="CB58" s="483" t="str">
        <f>IF(CB60="","",SUM(CB60:CC64))</f>
        <v/>
      </c>
      <c r="CC58" s="483"/>
      <c r="CJ58" s="482" t="str">
        <f>IF(CJ60="","",SUM(CJ60:CK64))</f>
        <v/>
      </c>
      <c r="CK58" s="482"/>
      <c r="CM58" s="492"/>
      <c r="CN58" s="483" t="str">
        <f>IF(CN60="","",SUM(CN60:CO64))</f>
        <v/>
      </c>
      <c r="CO58" s="483"/>
      <c r="CV58" s="482" t="str">
        <f>IF(CV60="","",SUM(CV60:CW64))</f>
        <v/>
      </c>
      <c r="CW58" s="482"/>
      <c r="CX58" s="479"/>
      <c r="CZ58" s="483" t="str">
        <f>IF(CZ60="","",SUM(CZ60:DA64))</f>
        <v/>
      </c>
      <c r="DA58" s="483"/>
      <c r="DH58" s="482" t="str">
        <f>IF(DH60="","",SUM(DH60:DI64))</f>
        <v/>
      </c>
      <c r="DI58" s="482"/>
      <c r="DK58" s="492"/>
      <c r="DL58" s="483" t="str">
        <f>IF(DL60="","",SUM(DL60:DM64))</f>
        <v/>
      </c>
      <c r="DM58" s="483"/>
    </row>
    <row r="59" spans="1:118" ht="7.5" customHeight="1">
      <c r="BX59" s="475"/>
      <c r="BY59" s="475"/>
      <c r="BZ59" s="479"/>
      <c r="CA59" s="475"/>
      <c r="CB59" s="475"/>
      <c r="CC59" s="475"/>
      <c r="CJ59" s="475"/>
      <c r="CK59" s="475"/>
      <c r="CL59" s="475"/>
      <c r="CM59" s="492"/>
      <c r="CN59" s="475"/>
      <c r="CO59" s="475"/>
      <c r="CV59" s="475"/>
      <c r="CW59" s="475"/>
      <c r="CX59" s="479"/>
      <c r="CY59" s="475"/>
      <c r="CZ59" s="475"/>
      <c r="DA59" s="475"/>
      <c r="DH59" s="475"/>
      <c r="DI59" s="475"/>
      <c r="DJ59" s="475"/>
      <c r="DK59" s="492"/>
      <c r="DL59" s="475"/>
      <c r="DM59" s="475"/>
    </row>
    <row r="60" spans="1:118">
      <c r="BV60" s="106"/>
      <c r="BW60" s="475"/>
      <c r="BX60" s="738"/>
      <c r="BY60" s="739"/>
      <c r="BZ60" s="740" t="s">
        <v>54</v>
      </c>
      <c r="CA60" s="740"/>
      <c r="CB60" s="741"/>
      <c r="CC60" s="742"/>
      <c r="CD60" s="475"/>
      <c r="CH60" s="106"/>
      <c r="CI60" s="475"/>
      <c r="CJ60" s="743"/>
      <c r="CK60" s="744"/>
      <c r="CL60" s="474" t="s">
        <v>54</v>
      </c>
      <c r="CM60" s="474"/>
      <c r="CN60" s="745"/>
      <c r="CO60" s="746"/>
      <c r="CP60" s="475"/>
      <c r="CU60" s="475"/>
      <c r="CV60" s="743"/>
      <c r="CW60" s="744"/>
      <c r="CX60" s="474" t="s">
        <v>54</v>
      </c>
      <c r="CY60" s="474"/>
      <c r="CZ60" s="745"/>
      <c r="DA60" s="746"/>
      <c r="DB60" s="475"/>
      <c r="DF60" s="106"/>
      <c r="DG60" s="475"/>
      <c r="DH60" s="743"/>
      <c r="DI60" s="744"/>
      <c r="DJ60" s="474" t="s">
        <v>54</v>
      </c>
      <c r="DK60" s="474"/>
      <c r="DL60" s="745"/>
      <c r="DM60" s="746"/>
      <c r="DN60" s="475"/>
    </row>
    <row r="61" spans="1:118">
      <c r="BV61" s="106"/>
      <c r="BW61" s="475"/>
      <c r="BX61" s="749"/>
      <c r="BY61" s="750"/>
      <c r="BZ61" s="734" t="s">
        <v>54</v>
      </c>
      <c r="CA61" s="734"/>
      <c r="CB61" s="735"/>
      <c r="CC61" s="736"/>
      <c r="CD61" s="475"/>
      <c r="CH61" s="106"/>
      <c r="CI61" s="475"/>
      <c r="CJ61" s="737"/>
      <c r="CK61" s="490"/>
      <c r="CL61" s="475" t="s">
        <v>54</v>
      </c>
      <c r="CM61" s="475"/>
      <c r="CN61" s="491"/>
      <c r="CO61" s="747"/>
      <c r="CP61" s="475"/>
      <c r="CU61" s="475"/>
      <c r="CV61" s="737"/>
      <c r="CW61" s="490"/>
      <c r="CX61" s="475" t="s">
        <v>54</v>
      </c>
      <c r="CY61" s="475"/>
      <c r="CZ61" s="491"/>
      <c r="DA61" s="747"/>
      <c r="DB61" s="475"/>
      <c r="DF61" s="106"/>
      <c r="DG61" s="475"/>
      <c r="DH61" s="737"/>
      <c r="DI61" s="490"/>
      <c r="DJ61" s="475" t="s">
        <v>54</v>
      </c>
      <c r="DK61" s="475"/>
      <c r="DL61" s="491"/>
      <c r="DM61" s="747"/>
      <c r="DN61" s="475"/>
    </row>
    <row r="62" spans="1:118">
      <c r="BV62" s="106"/>
      <c r="BW62" s="475"/>
      <c r="BX62" s="749"/>
      <c r="BY62" s="750"/>
      <c r="BZ62" s="734" t="str">
        <f>IF(BX62="","","－")</f>
        <v/>
      </c>
      <c r="CA62" s="734"/>
      <c r="CB62" s="735"/>
      <c r="CC62" s="736"/>
      <c r="CD62" s="475"/>
      <c r="CH62" s="106"/>
      <c r="CI62" s="475"/>
      <c r="CJ62" s="737"/>
      <c r="CK62" s="490"/>
      <c r="CL62" s="475" t="str">
        <f>IF(CJ62="","","－")</f>
        <v/>
      </c>
      <c r="CM62" s="475"/>
      <c r="CN62" s="491"/>
      <c r="CO62" s="747"/>
      <c r="CP62" s="475"/>
      <c r="CU62" s="475"/>
      <c r="CV62" s="737"/>
      <c r="CW62" s="490"/>
      <c r="CX62" s="475" t="str">
        <f>IF(CV62="","","－")</f>
        <v/>
      </c>
      <c r="CY62" s="475"/>
      <c r="CZ62" s="491"/>
      <c r="DA62" s="747"/>
      <c r="DB62" s="475"/>
      <c r="DF62" s="106"/>
      <c r="DG62" s="475"/>
      <c r="DH62" s="737"/>
      <c r="DI62" s="490"/>
      <c r="DJ62" s="475" t="str">
        <f>IF(DH62="","","－")</f>
        <v/>
      </c>
      <c r="DK62" s="475"/>
      <c r="DL62" s="491"/>
      <c r="DM62" s="747"/>
      <c r="DN62" s="475"/>
    </row>
    <row r="63" spans="1:118">
      <c r="BV63" s="106"/>
      <c r="BW63" s="475"/>
      <c r="BX63" s="730" t="s">
        <v>207</v>
      </c>
      <c r="BY63" s="731"/>
      <c r="BZ63" s="731"/>
      <c r="CA63" s="731"/>
      <c r="CB63" s="731"/>
      <c r="CC63" s="732"/>
      <c r="CD63" s="475"/>
      <c r="CH63" s="106"/>
      <c r="CI63" s="475"/>
      <c r="CJ63" s="693" t="s">
        <v>207</v>
      </c>
      <c r="CK63" s="476"/>
      <c r="CL63" s="476"/>
      <c r="CM63" s="476"/>
      <c r="CN63" s="476"/>
      <c r="CO63" s="665"/>
      <c r="CP63" s="475"/>
      <c r="CU63" s="475"/>
      <c r="CV63" s="693" t="s">
        <v>208</v>
      </c>
      <c r="CW63" s="476"/>
      <c r="CX63" s="476"/>
      <c r="CY63" s="476"/>
      <c r="CZ63" s="476"/>
      <c r="DA63" s="665"/>
      <c r="DB63" s="475"/>
      <c r="DF63" s="106"/>
      <c r="DG63" s="475"/>
      <c r="DH63" s="693" t="s">
        <v>208</v>
      </c>
      <c r="DI63" s="476"/>
      <c r="DJ63" s="476"/>
      <c r="DK63" s="476"/>
      <c r="DL63" s="476"/>
      <c r="DM63" s="665"/>
      <c r="DN63" s="475"/>
    </row>
    <row r="64" spans="1:118">
      <c r="BV64" s="106"/>
      <c r="BW64" s="475"/>
      <c r="BX64" s="725">
        <v>0.375</v>
      </c>
      <c r="BY64" s="619"/>
      <c r="BZ64" s="619"/>
      <c r="CA64" s="619"/>
      <c r="CB64" s="619"/>
      <c r="CC64" s="726"/>
      <c r="CD64" s="475"/>
      <c r="CH64" s="106"/>
      <c r="CI64" s="475"/>
      <c r="CJ64" s="727">
        <v>0.44444444444444442</v>
      </c>
      <c r="CK64" s="728"/>
      <c r="CL64" s="728"/>
      <c r="CM64" s="728"/>
      <c r="CN64" s="728"/>
      <c r="CO64" s="729"/>
      <c r="CP64" s="475"/>
      <c r="CU64" s="475"/>
      <c r="CV64" s="727">
        <v>0.375</v>
      </c>
      <c r="CW64" s="728"/>
      <c r="CX64" s="728"/>
      <c r="CY64" s="728"/>
      <c r="CZ64" s="728"/>
      <c r="DA64" s="729"/>
      <c r="DB64" s="475"/>
      <c r="DF64" s="106"/>
      <c r="DG64" s="475"/>
      <c r="DH64" s="727">
        <v>0.44444444444444442</v>
      </c>
      <c r="DI64" s="728"/>
      <c r="DJ64" s="728"/>
      <c r="DK64" s="728"/>
      <c r="DL64" s="728"/>
      <c r="DM64" s="729"/>
      <c r="DN64" s="475"/>
    </row>
    <row r="65" spans="1:121">
      <c r="BV65" s="106"/>
      <c r="BW65" s="475"/>
      <c r="BX65" s="266"/>
      <c r="BY65" s="267"/>
      <c r="BZ65" s="734"/>
      <c r="CA65" s="734"/>
      <c r="CB65" s="267"/>
      <c r="CC65" s="268"/>
      <c r="CD65" s="475"/>
      <c r="CH65" s="106"/>
      <c r="CI65" s="475"/>
      <c r="CJ65" s="242"/>
      <c r="CK65" s="106"/>
      <c r="CL65" s="475"/>
      <c r="CM65" s="475"/>
      <c r="CN65" s="106"/>
      <c r="CO65" s="243"/>
      <c r="CP65" s="475"/>
      <c r="CU65" s="475"/>
      <c r="CV65" s="242"/>
      <c r="CW65" s="106"/>
      <c r="CX65" s="475"/>
      <c r="CY65" s="475"/>
      <c r="CZ65" s="106"/>
      <c r="DA65" s="243"/>
      <c r="DB65" s="475"/>
      <c r="DF65" s="106"/>
      <c r="DG65" s="475"/>
      <c r="DH65" s="242"/>
      <c r="DI65" s="106"/>
      <c r="DJ65" s="475"/>
      <c r="DK65" s="475"/>
      <c r="DL65" s="106"/>
      <c r="DM65" s="243"/>
      <c r="DN65" s="475"/>
    </row>
    <row r="66" spans="1:121" s="110" customFormat="1" ht="139.5" customHeight="1">
      <c r="A66" s="75"/>
      <c r="D66" s="75"/>
      <c r="E66" s="75"/>
      <c r="F66" s="78"/>
      <c r="G66" s="79"/>
      <c r="H66" s="80"/>
      <c r="I66" s="75"/>
      <c r="J66" s="75"/>
      <c r="K66" s="75"/>
      <c r="L66" s="75"/>
      <c r="M66" s="78"/>
      <c r="N66" s="79"/>
      <c r="O66" s="80"/>
      <c r="P66" s="75"/>
      <c r="Q66" s="75"/>
      <c r="R66" s="75"/>
      <c r="S66" s="75"/>
      <c r="T66" s="78"/>
      <c r="U66" s="79"/>
      <c r="V66" s="80"/>
      <c r="W66" s="75"/>
      <c r="X66" s="75"/>
      <c r="AB66" s="108"/>
      <c r="AN66" s="75"/>
      <c r="AO66" s="75"/>
      <c r="AP66" s="78"/>
      <c r="AQ66" s="79"/>
      <c r="AR66" s="80"/>
      <c r="AS66" s="75"/>
      <c r="AT66" s="75"/>
      <c r="AU66" s="75"/>
      <c r="AV66" s="75"/>
      <c r="AW66" s="78"/>
      <c r="AX66" s="79"/>
      <c r="AY66" s="80"/>
      <c r="AZ66" s="75"/>
      <c r="BA66" s="75"/>
      <c r="BB66" s="75"/>
      <c r="BC66" s="75"/>
      <c r="BD66" s="78"/>
      <c r="BE66" s="79"/>
      <c r="BF66" s="80"/>
      <c r="BG66" s="75"/>
      <c r="BH66" s="75"/>
      <c r="BI66" s="75"/>
      <c r="BJ66" s="75"/>
      <c r="BK66" s="78"/>
      <c r="BL66" s="79"/>
      <c r="BM66" s="80"/>
      <c r="BN66" s="75"/>
      <c r="BO66" s="75"/>
      <c r="BW66" s="748" t="str">
        <f>IF(ISERROR(MATCH(1,$AI$10:$AI$25,0)),"A1位(　　　　　)",INDEX($C$10:$C$25,MATCH(1,$AI$10:$AI$25,0),1))</f>
        <v>A1位(　　　　　)</v>
      </c>
      <c r="BX66" s="748"/>
      <c r="BY66" s="269"/>
      <c r="BZ66" s="269"/>
      <c r="CA66" s="269"/>
      <c r="CB66" s="269"/>
      <c r="CC66" s="748" t="str">
        <f>IF(ISERROR(MATCH(1,$BS$29:$BS$44,0)),"D1位(　　　　　)",INDEX($AM$29:$AM$44,MATCH(1,$BS$29:$BS$44,0),1))</f>
        <v>D1位(　　　　　)</v>
      </c>
      <c r="CD66" s="748"/>
      <c r="CE66" s="269"/>
      <c r="CF66" s="269"/>
      <c r="CG66" s="269"/>
      <c r="CH66" s="269"/>
      <c r="CI66" s="748" t="str">
        <f>IF(ISERROR(MATCH(1,$BS$10:$BS$25,0)),"C1位(　　　　　)",INDEX($AM$10:$AM$25,MATCH(1,$BS$10:$BS$25,0),1))</f>
        <v>C1位(　　　　　)</v>
      </c>
      <c r="CJ66" s="748"/>
      <c r="CK66" s="269"/>
      <c r="CL66" s="269"/>
      <c r="CM66" s="269"/>
      <c r="CN66" s="269"/>
      <c r="CO66" s="748" t="str">
        <f>IF(ISERROR(MATCH(1,$AI$29:$AI$44,0)),"B1位(　　　　　)",INDEX($C$29:$C$44,MATCH(1,$AI$29:$AI$44,0),1))</f>
        <v>B1位(　　　　　)</v>
      </c>
      <c r="CP66" s="748"/>
      <c r="CQ66" s="269"/>
      <c r="CR66" s="269"/>
      <c r="CS66" s="269"/>
      <c r="CT66" s="269"/>
      <c r="CU66" s="748" t="str">
        <f>IF(ISERROR(MATCH(2,$AI$10:$AI$25,0)),"A2位(　　　　　)",INDEX($C$10:$C$25,MATCH(2,$AI$10:$AI$25,0),1))</f>
        <v>A2位(　　　　　)</v>
      </c>
      <c r="CV66" s="748"/>
      <c r="CW66" s="269"/>
      <c r="CX66" s="269"/>
      <c r="CY66" s="269"/>
      <c r="CZ66" s="269"/>
      <c r="DA66" s="748" t="str">
        <f>IF(ISERROR(MATCH(2,$BS$29:$BS$44,0)),"D2位(　　　　　)",INDEX($AM$29:$AM$44,MATCH(2,$BS$29:$BS$44,0),1))</f>
        <v>D2位(　　　　　)</v>
      </c>
      <c r="DB66" s="748"/>
      <c r="DC66" s="269"/>
      <c r="DD66" s="269"/>
      <c r="DE66" s="269"/>
      <c r="DF66" s="269"/>
      <c r="DG66" s="748" t="str">
        <f>IF(ISERROR(MATCH(2,$BS$10:$BS$25,0)),"C2位(　　　　　)",INDEX($AM$10:$AM$25,MATCH(2,$BS$10:$BS$25,0),1))</f>
        <v>C2位(　　　　　)</v>
      </c>
      <c r="DH66" s="748"/>
      <c r="DI66" s="269"/>
      <c r="DJ66" s="269"/>
      <c r="DK66" s="269"/>
      <c r="DL66" s="269"/>
      <c r="DM66" s="748" t="str">
        <f>IF(ISERROR(MATCH(2,$AI$29:$AI$44,0)),"B2位(　　　　　)",INDEX($C$29:$C$44,MATCH(2,$AI$29:$AI$44,0),1))</f>
        <v>B2位(　　　　　)</v>
      </c>
      <c r="DN66" s="748"/>
      <c r="DO66" s="108"/>
      <c r="DP66" s="108"/>
      <c r="DQ66" s="108"/>
    </row>
  </sheetData>
  <mergeCells count="314">
    <mergeCell ref="DM66:DN66"/>
    <mergeCell ref="BW66:BX66"/>
    <mergeCell ref="CC66:CD66"/>
    <mergeCell ref="CI66:CJ66"/>
    <mergeCell ref="CO66:CP66"/>
    <mergeCell ref="CU66:CV66"/>
    <mergeCell ref="DA66:DB66"/>
    <mergeCell ref="BX64:CC64"/>
    <mergeCell ref="CJ64:CO64"/>
    <mergeCell ref="CV64:DA64"/>
    <mergeCell ref="DH64:DM64"/>
    <mergeCell ref="BZ65:CA65"/>
    <mergeCell ref="CL65:CM65"/>
    <mergeCell ref="CX65:CY65"/>
    <mergeCell ref="DJ65:DK65"/>
    <mergeCell ref="DN60:DN65"/>
    <mergeCell ref="BX61:BY61"/>
    <mergeCell ref="BZ61:CA61"/>
    <mergeCell ref="CB61:CC61"/>
    <mergeCell ref="CJ61:CK61"/>
    <mergeCell ref="CL61:CM61"/>
    <mergeCell ref="DL62:DM62"/>
    <mergeCell ref="BX63:CC63"/>
    <mergeCell ref="BX62:BY62"/>
    <mergeCell ref="CZ62:DA62"/>
    <mergeCell ref="CN61:CO61"/>
    <mergeCell ref="CV61:CW61"/>
    <mergeCell ref="CX61:CY61"/>
    <mergeCell ref="CZ61:DA61"/>
    <mergeCell ref="DH61:DI61"/>
    <mergeCell ref="DJ61:DK61"/>
    <mergeCell ref="DG60:DG65"/>
    <mergeCell ref="DG66:DH66"/>
    <mergeCell ref="CP60:CP65"/>
    <mergeCell ref="CU60:CU65"/>
    <mergeCell ref="CV60:CW60"/>
    <mergeCell ref="CX60:CY60"/>
    <mergeCell ref="CZ60:DA60"/>
    <mergeCell ref="DB60:DB65"/>
    <mergeCell ref="DH62:DI62"/>
    <mergeCell ref="DJ62:DK62"/>
    <mergeCell ref="CJ63:CO63"/>
    <mergeCell ref="CV63:DA63"/>
    <mergeCell ref="DH63:DM63"/>
    <mergeCell ref="DL61:DM61"/>
    <mergeCell ref="CN62:CO62"/>
    <mergeCell ref="CV62:CW62"/>
    <mergeCell ref="CX62:CY62"/>
    <mergeCell ref="BZ62:CA62"/>
    <mergeCell ref="CB62:CC62"/>
    <mergeCell ref="CJ62:CK62"/>
    <mergeCell ref="DL59:DM59"/>
    <mergeCell ref="BW60:BW65"/>
    <mergeCell ref="BX60:BY60"/>
    <mergeCell ref="BZ60:CA60"/>
    <mergeCell ref="CB60:CC60"/>
    <mergeCell ref="CD60:CD65"/>
    <mergeCell ref="CI60:CI65"/>
    <mergeCell ref="CJ60:CK60"/>
    <mergeCell ref="CL60:CM60"/>
    <mergeCell ref="CN60:CO60"/>
    <mergeCell ref="CA59:CC59"/>
    <mergeCell ref="CJ59:CL59"/>
    <mergeCell ref="CN59:CO59"/>
    <mergeCell ref="CV59:CW59"/>
    <mergeCell ref="CY59:DA59"/>
    <mergeCell ref="DH59:DJ59"/>
    <mergeCell ref="BX59:BY59"/>
    <mergeCell ref="DH60:DI60"/>
    <mergeCell ref="DJ60:DK60"/>
    <mergeCell ref="DL60:DM60"/>
    <mergeCell ref="CL62:CM62"/>
    <mergeCell ref="DH57:DI57"/>
    <mergeCell ref="DL57:DM57"/>
    <mergeCell ref="BX58:BY58"/>
    <mergeCell ref="CB58:CC58"/>
    <mergeCell ref="CJ58:CK58"/>
    <mergeCell ref="CN58:CO58"/>
    <mergeCell ref="CV58:CW58"/>
    <mergeCell ref="CZ58:DA58"/>
    <mergeCell ref="DH58:DI58"/>
    <mergeCell ref="DL58:DM58"/>
    <mergeCell ref="DK52:DK59"/>
    <mergeCell ref="DL52:DM55"/>
    <mergeCell ref="CD53:CE53"/>
    <mergeCell ref="CF53:CG53"/>
    <mergeCell ref="CH53:CI53"/>
    <mergeCell ref="DB53:DC53"/>
    <mergeCell ref="DD53:DE53"/>
    <mergeCell ref="DF53:DG53"/>
    <mergeCell ref="CD54:CE54"/>
    <mergeCell ref="CF54:CG54"/>
    <mergeCell ref="CN52:CO55"/>
    <mergeCell ref="CV52:CW55"/>
    <mergeCell ref="CD55:CI55"/>
    <mergeCell ref="CD56:CI56"/>
    <mergeCell ref="DB56:DG56"/>
    <mergeCell ref="BX57:BY57"/>
    <mergeCell ref="CB57:CC57"/>
    <mergeCell ref="CF57:CG57"/>
    <mergeCell ref="CJ57:CK57"/>
    <mergeCell ref="CN57:CO57"/>
    <mergeCell ref="CV57:CW57"/>
    <mergeCell ref="CZ57:DA57"/>
    <mergeCell ref="DD57:DE57"/>
    <mergeCell ref="CX52:CX59"/>
    <mergeCell ref="DB52:DC52"/>
    <mergeCell ref="DD52:DE52"/>
    <mergeCell ref="DF52:DG52"/>
    <mergeCell ref="DB54:DC54"/>
    <mergeCell ref="DD54:DE54"/>
    <mergeCell ref="DF54:DG54"/>
    <mergeCell ref="DB55:DG55"/>
    <mergeCell ref="BX52:BY55"/>
    <mergeCell ref="BZ52:BZ59"/>
    <mergeCell ref="CD52:CE52"/>
    <mergeCell ref="CF52:CG52"/>
    <mergeCell ref="CH52:CI52"/>
    <mergeCell ref="CM52:CM59"/>
    <mergeCell ref="CH54:CI54"/>
    <mergeCell ref="DD48:DD51"/>
    <mergeCell ref="CD49:CE49"/>
    <mergeCell ref="CH49:CI49"/>
    <mergeCell ref="DB49:DC49"/>
    <mergeCell ref="DF49:DG49"/>
    <mergeCell ref="CD50:CE50"/>
    <mergeCell ref="CH50:CI50"/>
    <mergeCell ref="DB50:DC50"/>
    <mergeCell ref="DF50:DG50"/>
    <mergeCell ref="CA51:CE51"/>
    <mergeCell ref="CG51:CL51"/>
    <mergeCell ref="CY51:DC51"/>
    <mergeCell ref="DE51:DJ51"/>
    <mergeCell ref="AH41:AH44"/>
    <mergeCell ref="AI41:AI44"/>
    <mergeCell ref="AM41:AM44"/>
    <mergeCell ref="AN41:AT44"/>
    <mergeCell ref="BS41:BS44"/>
    <mergeCell ref="BW41:CW43"/>
    <mergeCell ref="BZ47:CB47"/>
    <mergeCell ref="CX47:CZ47"/>
    <mergeCell ref="CF48:CF51"/>
    <mergeCell ref="BR37:BR40"/>
    <mergeCell ref="AF37:AF40"/>
    <mergeCell ref="C41:C44"/>
    <mergeCell ref="D41:F41"/>
    <mergeCell ref="H41:J41"/>
    <mergeCell ref="K41:M41"/>
    <mergeCell ref="O41:Q41"/>
    <mergeCell ref="R41:T41"/>
    <mergeCell ref="V41:X41"/>
    <mergeCell ref="Y41:AA41"/>
    <mergeCell ref="AC41:AE41"/>
    <mergeCell ref="AG37:AG40"/>
    <mergeCell ref="AH37:AH40"/>
    <mergeCell ref="AI37:AI40"/>
    <mergeCell ref="AM37:AM40"/>
    <mergeCell ref="AN37:AT40"/>
    <mergeCell ref="AU41:BA44"/>
    <mergeCell ref="BB41:BH44"/>
    <mergeCell ref="BI41:BO44"/>
    <mergeCell ref="BP41:BP44"/>
    <mergeCell ref="BQ41:BQ44"/>
    <mergeCell ref="BR41:BR44"/>
    <mergeCell ref="AF41:AF44"/>
    <mergeCell ref="AG41:AG44"/>
    <mergeCell ref="C29:C32"/>
    <mergeCell ref="D29:J32"/>
    <mergeCell ref="BP33:BP36"/>
    <mergeCell ref="BQ33:BQ36"/>
    <mergeCell ref="BR33:BR36"/>
    <mergeCell ref="BS33:BS36"/>
    <mergeCell ref="C37:C40"/>
    <mergeCell ref="D37:J40"/>
    <mergeCell ref="K37:Q40"/>
    <mergeCell ref="R37:X40"/>
    <mergeCell ref="Y37:AA37"/>
    <mergeCell ref="AC37:AE37"/>
    <mergeCell ref="AI33:AI36"/>
    <mergeCell ref="AM33:AM36"/>
    <mergeCell ref="AN33:AT36"/>
    <mergeCell ref="AU33:BA36"/>
    <mergeCell ref="BB33:BH36"/>
    <mergeCell ref="BI33:BO36"/>
    <mergeCell ref="BS37:BS40"/>
    <mergeCell ref="AU37:BA40"/>
    <mergeCell ref="BB37:BH40"/>
    <mergeCell ref="BI37:BO40"/>
    <mergeCell ref="BP37:BP40"/>
    <mergeCell ref="BQ37:BQ40"/>
    <mergeCell ref="AG22:AG25"/>
    <mergeCell ref="AH22:AH25"/>
    <mergeCell ref="BS29:BS32"/>
    <mergeCell ref="C33:C36"/>
    <mergeCell ref="D33:J36"/>
    <mergeCell ref="K33:Q36"/>
    <mergeCell ref="R33:X36"/>
    <mergeCell ref="Y33:AA33"/>
    <mergeCell ref="AC33:AE33"/>
    <mergeCell ref="AF33:AF36"/>
    <mergeCell ref="AG33:AG36"/>
    <mergeCell ref="AH33:AH36"/>
    <mergeCell ref="AU29:BA32"/>
    <mergeCell ref="BB29:BH32"/>
    <mergeCell ref="BI29:BO32"/>
    <mergeCell ref="BP29:BP32"/>
    <mergeCell ref="BQ29:BQ32"/>
    <mergeCell ref="BR29:BR32"/>
    <mergeCell ref="AF29:AF32"/>
    <mergeCell ref="AG29:AG32"/>
    <mergeCell ref="AH29:AH32"/>
    <mergeCell ref="AI29:AI32"/>
    <mergeCell ref="AM29:AM32"/>
    <mergeCell ref="AN29:AT32"/>
    <mergeCell ref="AI18:AI21"/>
    <mergeCell ref="AM18:AM21"/>
    <mergeCell ref="K29:Q32"/>
    <mergeCell ref="R29:X32"/>
    <mergeCell ref="Y29:AA29"/>
    <mergeCell ref="AC29:AE29"/>
    <mergeCell ref="BR22:BR25"/>
    <mergeCell ref="BS22:BS25"/>
    <mergeCell ref="D28:J28"/>
    <mergeCell ref="K28:Q28"/>
    <mergeCell ref="R28:X28"/>
    <mergeCell ref="Y28:AE28"/>
    <mergeCell ref="AN28:AT28"/>
    <mergeCell ref="AU28:BA28"/>
    <mergeCell ref="BB28:BH28"/>
    <mergeCell ref="BI28:BO28"/>
    <mergeCell ref="AN22:AT25"/>
    <mergeCell ref="AU22:BA25"/>
    <mergeCell ref="BB22:BH25"/>
    <mergeCell ref="BI22:BO25"/>
    <mergeCell ref="BP22:BP25"/>
    <mergeCell ref="BQ22:BQ25"/>
    <mergeCell ref="AC22:AE22"/>
    <mergeCell ref="AF22:AF25"/>
    <mergeCell ref="AF14:AF17"/>
    <mergeCell ref="AG14:AG17"/>
    <mergeCell ref="AI22:AI25"/>
    <mergeCell ref="AM22:AM25"/>
    <mergeCell ref="BR18:BR21"/>
    <mergeCell ref="BS18:BS21"/>
    <mergeCell ref="C22:C25"/>
    <mergeCell ref="D22:F22"/>
    <mergeCell ref="H22:J22"/>
    <mergeCell ref="K22:M22"/>
    <mergeCell ref="O22:Q22"/>
    <mergeCell ref="R22:T22"/>
    <mergeCell ref="V22:X22"/>
    <mergeCell ref="Y22:AA22"/>
    <mergeCell ref="AN18:AT21"/>
    <mergeCell ref="AU18:BA21"/>
    <mergeCell ref="BB18:BH21"/>
    <mergeCell ref="BI18:BO21"/>
    <mergeCell ref="BP18:BP21"/>
    <mergeCell ref="BQ18:BQ21"/>
    <mergeCell ref="AC18:AE18"/>
    <mergeCell ref="AF18:AF21"/>
    <mergeCell ref="AG18:AG21"/>
    <mergeCell ref="AH18:AH21"/>
    <mergeCell ref="BB9:BH9"/>
    <mergeCell ref="BI9:BO9"/>
    <mergeCell ref="BI14:BO17"/>
    <mergeCell ref="BP14:BP17"/>
    <mergeCell ref="BQ14:BQ17"/>
    <mergeCell ref="BR14:BR17"/>
    <mergeCell ref="BS14:BS17"/>
    <mergeCell ref="C18:C21"/>
    <mergeCell ref="D18:J21"/>
    <mergeCell ref="K18:Q21"/>
    <mergeCell ref="R18:X21"/>
    <mergeCell ref="Y18:AA18"/>
    <mergeCell ref="AH14:AH17"/>
    <mergeCell ref="AI14:AI17"/>
    <mergeCell ref="AM14:AM17"/>
    <mergeCell ref="AN14:AT17"/>
    <mergeCell ref="AU14:BA17"/>
    <mergeCell ref="BB14:BH17"/>
    <mergeCell ref="C14:C17"/>
    <mergeCell ref="D14:J17"/>
    <mergeCell ref="K14:Q17"/>
    <mergeCell ref="R14:X17"/>
    <mergeCell ref="Y14:AA14"/>
    <mergeCell ref="AC14:AE14"/>
    <mergeCell ref="C10:C13"/>
    <mergeCell ref="D10:J13"/>
    <mergeCell ref="K10:Q13"/>
    <mergeCell ref="R10:X13"/>
    <mergeCell ref="Y10:AA10"/>
    <mergeCell ref="BR10:BR13"/>
    <mergeCell ref="BS10:BS13"/>
    <mergeCell ref="AU10:BA13"/>
    <mergeCell ref="BB10:BH13"/>
    <mergeCell ref="BI10:BO13"/>
    <mergeCell ref="BP10:BP13"/>
    <mergeCell ref="BQ10:BQ13"/>
    <mergeCell ref="AN10:AT13"/>
    <mergeCell ref="AC10:AE10"/>
    <mergeCell ref="AF10:AF13"/>
    <mergeCell ref="AG10:AG13"/>
    <mergeCell ref="AH10:AH13"/>
    <mergeCell ref="AI10:AI13"/>
    <mergeCell ref="AM10:AM13"/>
    <mergeCell ref="F3:H3"/>
    <mergeCell ref="F4:H4"/>
    <mergeCell ref="F5:H5"/>
    <mergeCell ref="D9:J9"/>
    <mergeCell ref="K9:Q9"/>
    <mergeCell ref="R9:X9"/>
    <mergeCell ref="Y9:AE9"/>
    <mergeCell ref="AN9:AT9"/>
    <mergeCell ref="AU9:BA9"/>
  </mergeCells>
  <phoneticPr fontId="2"/>
  <conditionalFormatting sqref="BW60:BW65">
    <cfRule type="expression" dxfId="31" priority="32" stopIfTrue="1">
      <formula>$BX$58&lt;=$CB$58</formula>
    </cfRule>
  </conditionalFormatting>
  <conditionalFormatting sqref="CI60:CI65">
    <cfRule type="expression" dxfId="30" priority="31" stopIfTrue="1">
      <formula>$CJ$58&lt;=$CN$58</formula>
    </cfRule>
  </conditionalFormatting>
  <conditionalFormatting sqref="CU60:CU65">
    <cfRule type="expression" dxfId="29" priority="30" stopIfTrue="1">
      <formula>$CV$58&lt;=$CZ$58</formula>
    </cfRule>
  </conditionalFormatting>
  <conditionalFormatting sqref="BX59:BY59">
    <cfRule type="expression" dxfId="28" priority="29" stopIfTrue="1">
      <formula>$BX$58&lt;=$CB$58</formula>
    </cfRule>
  </conditionalFormatting>
  <conditionalFormatting sqref="CA59:CC59">
    <cfRule type="expression" dxfId="27" priority="28" stopIfTrue="1">
      <formula>$CB$58&lt;=$BX$58</formula>
    </cfRule>
  </conditionalFormatting>
  <conditionalFormatting sqref="CD60:CD65">
    <cfRule type="expression" dxfId="26" priority="27" stopIfTrue="1">
      <formula>$CB$58&lt;=$BX$58</formula>
    </cfRule>
  </conditionalFormatting>
  <conditionalFormatting sqref="BZ52:BZ59">
    <cfRule type="expression" dxfId="25" priority="25" stopIfTrue="1">
      <formula>$BX$58=$CB$58</formula>
    </cfRule>
    <cfRule type="expression" dxfId="24" priority="26" stopIfTrue="1">
      <formula>$BX$58&lt;$CB$58</formula>
    </cfRule>
  </conditionalFormatting>
  <conditionalFormatting sqref="CJ59:CL59">
    <cfRule type="expression" dxfId="23" priority="24" stopIfTrue="1">
      <formula>$CJ$58&lt;=$CN$58</formula>
    </cfRule>
  </conditionalFormatting>
  <conditionalFormatting sqref="CN59:CO59">
    <cfRule type="expression" dxfId="22" priority="23" stopIfTrue="1">
      <formula>$CN$58&lt;=$CJ$58</formula>
    </cfRule>
  </conditionalFormatting>
  <conditionalFormatting sqref="CP60:CP65">
    <cfRule type="expression" dxfId="21" priority="22" stopIfTrue="1">
      <formula>$CN$58&lt;=$CJ$58</formula>
    </cfRule>
  </conditionalFormatting>
  <conditionalFormatting sqref="CM52:CM59">
    <cfRule type="expression" dxfId="20" priority="20" stopIfTrue="1">
      <formula>$CN$58=$CJ$58</formula>
    </cfRule>
    <cfRule type="expression" dxfId="19" priority="21" stopIfTrue="1">
      <formula>$CN$58&lt;$CJ$58</formula>
    </cfRule>
  </conditionalFormatting>
  <conditionalFormatting sqref="CA51:CE51">
    <cfRule type="expression" dxfId="18" priority="19" stopIfTrue="1">
      <formula>$CD$50&lt;=$CH$50</formula>
    </cfRule>
  </conditionalFormatting>
  <conditionalFormatting sqref="CG51:CL51">
    <cfRule type="expression" dxfId="17" priority="18" stopIfTrue="1">
      <formula>$CH$50&lt;=$CD$50</formula>
    </cfRule>
  </conditionalFormatting>
  <conditionalFormatting sqref="CF48:CF51">
    <cfRule type="expression" dxfId="16" priority="16" stopIfTrue="1">
      <formula>$CD$50=$CH$50</formula>
    </cfRule>
    <cfRule type="expression" dxfId="15" priority="17" stopIfTrue="1">
      <formula>$CD$50&lt;$CH$50</formula>
    </cfRule>
  </conditionalFormatting>
  <conditionalFormatting sqref="DG60:DG65">
    <cfRule type="expression" dxfId="14" priority="15" stopIfTrue="1">
      <formula>$DH$58&lt;=$DL$58</formula>
    </cfRule>
  </conditionalFormatting>
  <conditionalFormatting sqref="CV59:CW59">
    <cfRule type="expression" dxfId="13" priority="14" stopIfTrue="1">
      <formula>$CV$58&lt;=$CZ$58</formula>
    </cfRule>
  </conditionalFormatting>
  <conditionalFormatting sqref="CY59:DA59">
    <cfRule type="expression" dxfId="12" priority="13" stopIfTrue="1">
      <formula>$CZ$58&lt;=$CV$58</formula>
    </cfRule>
  </conditionalFormatting>
  <conditionalFormatting sqref="DB60:DB65">
    <cfRule type="expression" dxfId="11" priority="12" stopIfTrue="1">
      <formula>$CZ$58&lt;=$CV$58</formula>
    </cfRule>
  </conditionalFormatting>
  <conditionalFormatting sqref="CX52:CX59">
    <cfRule type="expression" dxfId="10" priority="10" stopIfTrue="1">
      <formula>$CV$58=$CZ$58</formula>
    </cfRule>
    <cfRule type="expression" dxfId="9" priority="11" stopIfTrue="1">
      <formula>$CV$58&lt;$CZ$58</formula>
    </cfRule>
  </conditionalFormatting>
  <conditionalFormatting sqref="DH59:DJ59">
    <cfRule type="expression" dxfId="8" priority="9" stopIfTrue="1">
      <formula>$DH$58&lt;=$DL$58</formula>
    </cfRule>
  </conditionalFormatting>
  <conditionalFormatting sqref="DL59:DM59">
    <cfRule type="expression" dxfId="7" priority="8" stopIfTrue="1">
      <formula>$DL$58&lt;=$DH$58</formula>
    </cfRule>
  </conditionalFormatting>
  <conditionalFormatting sqref="DN60:DN65">
    <cfRule type="expression" dxfId="6" priority="7" stopIfTrue="1">
      <formula>$DL$58&lt;=$DH$58</formula>
    </cfRule>
  </conditionalFormatting>
  <conditionalFormatting sqref="DK52:DK59">
    <cfRule type="expression" dxfId="5" priority="5" stopIfTrue="1">
      <formula>$DL$58=$DH$58</formula>
    </cfRule>
    <cfRule type="expression" dxfId="4" priority="6" stopIfTrue="1">
      <formula>$DL$58&lt;$DH$58</formula>
    </cfRule>
  </conditionalFormatting>
  <conditionalFormatting sqref="CY51:DC51">
    <cfRule type="expression" dxfId="3" priority="4" stopIfTrue="1">
      <formula>$DB$50&lt;=$DF$50</formula>
    </cfRule>
  </conditionalFormatting>
  <conditionalFormatting sqref="DE51:DJ51">
    <cfRule type="expression" dxfId="2" priority="3" stopIfTrue="1">
      <formula>$DF$50&lt;=$DB$50</formula>
    </cfRule>
  </conditionalFormatting>
  <conditionalFormatting sqref="DD48:DD51">
    <cfRule type="expression" dxfId="1" priority="1" stopIfTrue="1">
      <formula>$DB$50=$DF$50</formula>
    </cfRule>
    <cfRule type="expression" dxfId="0" priority="2" stopIfTrue="1">
      <formula>$DB$50&lt;$DF$50</formula>
    </cfRule>
  </conditionalFormatting>
  <printOptions horizontalCentered="1" verticalCentered="1"/>
  <pageMargins left="0.39370078740157483" right="0.39370078740157483" top="0.39370078740157483" bottom="0.74803149606299213" header="0.31496062992125984" footer="0.31496062992125984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予選学校名</vt:lpstr>
      <vt:lpstr>能登(7)</vt:lpstr>
      <vt:lpstr>能登(7時刻)</vt:lpstr>
      <vt:lpstr>北(25)</vt:lpstr>
      <vt:lpstr>北(時刻)</vt:lpstr>
      <vt:lpstr>南(13)</vt:lpstr>
      <vt:lpstr>南(13時刻)</vt:lpstr>
      <vt:lpstr>南(14)</vt:lpstr>
      <vt:lpstr>南(14時刻)</vt:lpstr>
      <vt:lpstr>県体学校名</vt:lpstr>
      <vt:lpstr>データ</vt:lpstr>
      <vt:lpstr>'南(13)'!Print_Area</vt:lpstr>
      <vt:lpstr>'南(13時刻)'!Print_Area</vt:lpstr>
      <vt:lpstr>'南(14)'!Print_Area</vt:lpstr>
      <vt:lpstr>'南(14時刻)'!Print_Area</vt:lpstr>
      <vt:lpstr>'能登(7)'!Print_Area</vt:lpstr>
      <vt:lpstr>'能登(7時刻)'!Print_Area</vt:lpstr>
      <vt:lpstr>'北(25)'!Print_Area</vt:lpstr>
      <vt:lpstr>'北(時刻)'!Print_Area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M.KIMOTO</dc:creator>
  <cp:lastModifiedBy>MASAKI KIMOTO</cp:lastModifiedBy>
  <cp:lastPrinted>2021-04-28T12:20:56Z</cp:lastPrinted>
  <dcterms:created xsi:type="dcterms:W3CDTF">2002-06-24T23:51:23Z</dcterms:created>
  <dcterms:modified xsi:type="dcterms:W3CDTF">2021-05-04T02:08:06Z</dcterms:modified>
</cp:coreProperties>
</file>