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TFL\kanaiwa-j$\サーバー０２\●個人\15 木元\サッカー\北信越\"/>
    </mc:Choice>
  </mc:AlternateContent>
  <bookViews>
    <workbookView xWindow="-15" yWindow="-15" windowWidth="12615" windowHeight="7275" firstSheet="1" activeTab="3"/>
  </bookViews>
  <sheets>
    <sheet name="表紙裏" sheetId="6" r:id="rId1"/>
    <sheet name="新潟" sheetId="7" r:id="rId2"/>
    <sheet name="福井" sheetId="8" r:id="rId3"/>
    <sheet name="富山" sheetId="9" r:id="rId4"/>
    <sheet name="長野" sheetId="25" r:id="rId5"/>
    <sheet name="石川" sheetId="11" r:id="rId6"/>
    <sheet name="くじ引き" sheetId="12" r:id="rId7"/>
    <sheet name="トーナメント" sheetId="26" r:id="rId8"/>
    <sheet name="歴代優勝校" sheetId="27" r:id="rId9"/>
    <sheet name="メンバー表(提出)" sheetId="13" r:id="rId10"/>
    <sheet name="メンバー表(プロ)" sheetId="32" r:id="rId11"/>
    <sheet name="選手交代カード" sheetId="30" r:id="rId12"/>
    <sheet name="あ1" sheetId="15" r:id="rId13"/>
    <sheet name="あ2" sheetId="16" r:id="rId14"/>
    <sheet name="い1" sheetId="17" r:id="rId15"/>
    <sheet name="い2" sheetId="18" r:id="rId16"/>
    <sheet name="う1" sheetId="19" r:id="rId17"/>
    <sheet name="う2" sheetId="20" r:id="rId18"/>
    <sheet name="う3" sheetId="21" r:id="rId19"/>
    <sheet name="準決勝A" sheetId="22" r:id="rId20"/>
    <sheet name="準決勝B" sheetId="23" r:id="rId21"/>
    <sheet name="決勝" sheetId="24" r:id="rId22"/>
    <sheet name="データ" sheetId="28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Print_Area" localSheetId="12">あ1!$A$1:$AH$79</definedName>
    <definedName name="_xlnm.Print_Area" localSheetId="13">あ2!$A$1:$AH$79</definedName>
    <definedName name="_xlnm.Print_Area" localSheetId="14">い1!$A$1:$AH$79</definedName>
    <definedName name="_xlnm.Print_Area" localSheetId="15">い2!$A$1:$AH$79</definedName>
    <definedName name="_xlnm.Print_Area" localSheetId="16">う1!$A$1:$AH$79</definedName>
    <definedName name="_xlnm.Print_Area" localSheetId="17">う2!$A$1:$AH$79</definedName>
    <definedName name="_xlnm.Print_Area" localSheetId="18">う3!$A$1:$AH$79</definedName>
    <definedName name="_xlnm.Print_Area" localSheetId="7">トーナメント!$A$1:$AU$59</definedName>
    <definedName name="_xlnm.Print_Area" localSheetId="10">'メンバー表(プロ)'!$A$1:$S$192</definedName>
    <definedName name="_xlnm.Print_Area" localSheetId="9">'メンバー表(提出)'!$A$1:$T$192</definedName>
    <definedName name="_xlnm.Print_Area" localSheetId="21">決勝!$A$1:$AH$81</definedName>
    <definedName name="_xlnm.Print_Area" localSheetId="19">準決勝A!$A$1:$AH$79</definedName>
    <definedName name="_xlnm.Print_Area" localSheetId="20">準決勝B!$A$1:$AH$79</definedName>
    <definedName name="_xlnm.Print_Area" localSheetId="1">新潟!$A$1:$BJ$37</definedName>
    <definedName name="_xlnm.Print_Area" localSheetId="5">石川!$A$1:$BJ$37</definedName>
    <definedName name="_xlnm.Print_Area" localSheetId="11">選手交代カード!$A$3:$CN$330</definedName>
    <definedName name="_xlnm.Print_Area" localSheetId="4">長野!$A$1:$BJ$37</definedName>
    <definedName name="_xlnm.Print_Area" localSheetId="0">表紙裏!$A$1:$F$62</definedName>
    <definedName name="_xlnm.Print_Area" localSheetId="3">富山!$A$1:$AP$38</definedName>
    <definedName name="_xlnm.Print_Area" localSheetId="2">福井!$A$1:$BJ$37</definedName>
    <definedName name="Z_707C167D_1A80_466C_A9D0_D4070F8B83C9_.wvu.PrintArea" localSheetId="1" hidden="1">新潟!$A$1:$BJ$38</definedName>
    <definedName name="Z_707C167D_1A80_466C_A9D0_D4070F8B83C9_.wvu.PrintArea" localSheetId="5" hidden="1">石川!$A$1:$BJ$37</definedName>
    <definedName name="Z_707C167D_1A80_466C_A9D0_D4070F8B83C9_.wvu.PrintArea" localSheetId="4" hidden="1">長野!$A$1:$BJ$38</definedName>
    <definedName name="Z_707C167D_1A80_466C_A9D0_D4070F8B83C9_.wvu.PrintArea" localSheetId="3" hidden="1">富山!$A$1:$AP$38</definedName>
    <definedName name="Z_707C167D_1A80_466C_A9D0_D4070F8B83C9_.wvu.PrintArea" localSheetId="2" hidden="1">福井!$A$1:$BJ$37</definedName>
    <definedName name="Z_707C167D_1A80_466C_A9D0_D4070F8B83C9_.wvu.Rows" localSheetId="1" hidden="1">新潟!$5:$5,新潟!$14:$14,新潟!$21:$21,新潟!$28:$28,新潟!#REF!</definedName>
    <definedName name="Z_707C167D_1A80_466C_A9D0_D4070F8B83C9_.wvu.Rows" localSheetId="5" hidden="1">石川!$5:$5,石川!$14:$14,石川!$21:$21,石川!$28:$28,石川!#REF!</definedName>
    <definedName name="Z_707C167D_1A80_466C_A9D0_D4070F8B83C9_.wvu.Rows" localSheetId="4" hidden="1">長野!$5:$5,長野!$14:$14,長野!$21:$21,長野!$28:$28,長野!#REF!</definedName>
    <definedName name="Z_707C167D_1A80_466C_A9D0_D4070F8B83C9_.wvu.Rows" localSheetId="3" hidden="1">富山!#REF!,富山!$9:$9,富山!$19:$19,富山!$24:$24,富山!#REF!</definedName>
    <definedName name="Z_707C167D_1A80_466C_A9D0_D4070F8B83C9_.wvu.Rows" localSheetId="2" hidden="1">福井!$5:$5,福井!$14:$14,福井!$21:$21,福井!$28:$28,福井!#REF!</definedName>
    <definedName name="メンバー表" localSheetId="10">'メンバー表(プロ)'!$A$1:$T$160</definedName>
    <definedName name="メンバー表">'メンバー表(提出)'!$A$1:$T$160</definedName>
    <definedName name="新潟1位" localSheetId="10">'メンバー表(プロ)'!$A$1:$I$32</definedName>
    <definedName name="新潟1位">'メンバー表(提出)'!$A$1:$I$32</definedName>
    <definedName name="新潟2位" localSheetId="10">'メンバー表(プロ)'!$K$1:$S$32</definedName>
    <definedName name="新潟2位">'メンバー表(提出)'!$K$1:$S$32</definedName>
    <definedName name="石川1位" localSheetId="10">'メンバー表(プロ)'!$A$129:$I$161</definedName>
    <definedName name="石川1位">'メンバー表(提出)'!$A$129:$I$161</definedName>
    <definedName name="石川2位" localSheetId="10">'メンバー表(プロ)'!$K$129:$S$160</definedName>
    <definedName name="石川2位">'メンバー表(提出)'!$K$129:$S$160</definedName>
    <definedName name="第1位" localSheetId="10">'メンバー表(プロ)'!$A$1:$I$160</definedName>
    <definedName name="第1位">'メンバー表(提出)'!$A$1:$I$160</definedName>
    <definedName name="第2位" localSheetId="10">'メンバー表(プロ)'!$K$1:$S$160</definedName>
    <definedName name="第2位">'メンバー表(提出)'!$K$1:$S$160</definedName>
    <definedName name="第3位" localSheetId="10">'メンバー表(プロ)'!$U$1:$AC$160</definedName>
    <definedName name="第3位">'メンバー表(提出)'!$U$1:$AC$160</definedName>
    <definedName name="長野1位" localSheetId="10">'メンバー表(プロ)'!$A$97:$I$128</definedName>
    <definedName name="長野1位">'メンバー表(提出)'!$A$97:$I$128</definedName>
    <definedName name="長野2位" localSheetId="10">'メンバー表(プロ)'!$K$97:$S$128</definedName>
    <definedName name="長野2位">'メンバー表(提出)'!$K$97:$S$128</definedName>
    <definedName name="富山1位" localSheetId="10">'メンバー表(プロ)'!$A$65:$I$96</definedName>
    <definedName name="富山1位">'メンバー表(提出)'!$A$65:$I$96</definedName>
    <definedName name="富山2位" localSheetId="10">'メンバー表(プロ)'!$K$65:$S$96</definedName>
    <definedName name="富山2位">'メンバー表(提出)'!$K$65:$S$96</definedName>
    <definedName name="福井1位" localSheetId="10">'メンバー表(プロ)'!$A$33:$I$64</definedName>
    <definedName name="福井1位">'メンバー表(提出)'!$A$33:$I$64</definedName>
    <definedName name="福井2位" localSheetId="10">'メンバー表(プロ)'!$K$33:$S$64</definedName>
    <definedName name="福井2位">'メンバー表(提出)'!$K$33:$S$64</definedName>
  </definedNames>
  <calcPr calcId="152511"/>
</workbook>
</file>

<file path=xl/calcChain.xml><?xml version="1.0" encoding="utf-8"?>
<calcChain xmlns="http://schemas.openxmlformats.org/spreadsheetml/2006/main">
  <c r="AJ30" i="9" l="1"/>
  <c r="AF30" i="9"/>
  <c r="J30" i="9"/>
  <c r="F30" i="9"/>
  <c r="AN23" i="9"/>
  <c r="AI23" i="9"/>
  <c r="AA23" i="9"/>
  <c r="X23" i="9"/>
  <c r="S23" i="9"/>
  <c r="P23" i="9"/>
  <c r="F23" i="9"/>
  <c r="B23" i="9"/>
  <c r="AF16" i="9"/>
  <c r="Z16" i="9"/>
  <c r="N16" i="9"/>
  <c r="E16" i="9"/>
  <c r="W7" i="9"/>
  <c r="M7" i="9"/>
  <c r="U13" i="9" l="1"/>
  <c r="U14" i="9"/>
  <c r="U12" i="9"/>
  <c r="U11" i="9"/>
  <c r="U10" i="9"/>
  <c r="L21" i="9"/>
  <c r="L20" i="9"/>
  <c r="L19" i="9"/>
  <c r="AD21" i="9"/>
  <c r="AD20" i="9"/>
  <c r="AD19" i="9"/>
  <c r="H35" i="9"/>
  <c r="H34" i="9"/>
  <c r="H33" i="9"/>
  <c r="AH34" i="9"/>
  <c r="AH35" i="9"/>
  <c r="AH33" i="9"/>
  <c r="AL28" i="9"/>
  <c r="AL27" i="9"/>
  <c r="AL26" i="9"/>
  <c r="Y28" i="9"/>
  <c r="Y27" i="9"/>
  <c r="Y26" i="9"/>
  <c r="Q28" i="9"/>
  <c r="Q27" i="9"/>
  <c r="Q26" i="9"/>
  <c r="D27" i="9"/>
  <c r="D28" i="9"/>
  <c r="D26" i="9"/>
  <c r="H192" i="32" l="1"/>
  <c r="AB160" i="32" s="1"/>
  <c r="G192" i="32"/>
  <c r="AA160" i="32" s="1"/>
  <c r="E192" i="32"/>
  <c r="D192" i="32"/>
  <c r="X160" i="32" s="1"/>
  <c r="H191" i="32"/>
  <c r="AB159" i="32" s="1"/>
  <c r="G191" i="32"/>
  <c r="AA159" i="32" s="1"/>
  <c r="E191" i="32"/>
  <c r="D191" i="32"/>
  <c r="X159" i="32" s="1"/>
  <c r="H190" i="32"/>
  <c r="AB158" i="32" s="1"/>
  <c r="G190" i="32"/>
  <c r="AA158" i="32" s="1"/>
  <c r="E190" i="32"/>
  <c r="D190" i="32"/>
  <c r="X158" i="32" s="1"/>
  <c r="I187" i="32"/>
  <c r="AC155" i="32" s="1"/>
  <c r="F187" i="32"/>
  <c r="Z155" i="32" s="1"/>
  <c r="D187" i="32"/>
  <c r="C187" i="32"/>
  <c r="W155" i="32" s="1"/>
  <c r="B187" i="32"/>
  <c r="V155" i="32" s="1"/>
  <c r="I186" i="32"/>
  <c r="AC154" i="32" s="1"/>
  <c r="F186" i="32"/>
  <c r="D186" i="32"/>
  <c r="X154" i="32" s="1"/>
  <c r="C186" i="32"/>
  <c r="W154" i="32" s="1"/>
  <c r="B186" i="32"/>
  <c r="V154" i="32" s="1"/>
  <c r="I185" i="32"/>
  <c r="F185" i="32"/>
  <c r="Z153" i="32" s="1"/>
  <c r="D185" i="32"/>
  <c r="X153" i="32" s="1"/>
  <c r="C185" i="32"/>
  <c r="W153" i="32" s="1"/>
  <c r="B185" i="32"/>
  <c r="I184" i="32"/>
  <c r="AC152" i="32" s="1"/>
  <c r="F184" i="32"/>
  <c r="Z152" i="32" s="1"/>
  <c r="D184" i="32"/>
  <c r="X152" i="32" s="1"/>
  <c r="C184" i="32"/>
  <c r="B184" i="32"/>
  <c r="V152" i="32" s="1"/>
  <c r="I183" i="32"/>
  <c r="AC151" i="32" s="1"/>
  <c r="F183" i="32"/>
  <c r="Z151" i="32" s="1"/>
  <c r="D183" i="32"/>
  <c r="C183" i="32"/>
  <c r="W151" i="32" s="1"/>
  <c r="B183" i="32"/>
  <c r="V151" i="32" s="1"/>
  <c r="I182" i="32"/>
  <c r="AC150" i="32" s="1"/>
  <c r="F182" i="32"/>
  <c r="D182" i="32"/>
  <c r="X150" i="32" s="1"/>
  <c r="C182" i="32"/>
  <c r="W150" i="32" s="1"/>
  <c r="B182" i="32"/>
  <c r="V150" i="32" s="1"/>
  <c r="I181" i="32"/>
  <c r="F181" i="32"/>
  <c r="Z149" i="32" s="1"/>
  <c r="D181" i="32"/>
  <c r="X149" i="32" s="1"/>
  <c r="C181" i="32"/>
  <c r="W149" i="32" s="1"/>
  <c r="B181" i="32"/>
  <c r="I180" i="32"/>
  <c r="AC148" i="32" s="1"/>
  <c r="F180" i="32"/>
  <c r="Z148" i="32" s="1"/>
  <c r="D180" i="32"/>
  <c r="X148" i="32" s="1"/>
  <c r="C180" i="32"/>
  <c r="B180" i="32"/>
  <c r="V148" i="32" s="1"/>
  <c r="I179" i="32"/>
  <c r="AC147" i="32" s="1"/>
  <c r="F179" i="32"/>
  <c r="Z147" i="32" s="1"/>
  <c r="D179" i="32"/>
  <c r="C179" i="32"/>
  <c r="W147" i="32" s="1"/>
  <c r="B179" i="32"/>
  <c r="V147" i="32" s="1"/>
  <c r="I178" i="32"/>
  <c r="AC146" i="32" s="1"/>
  <c r="F178" i="32"/>
  <c r="D178" i="32"/>
  <c r="X146" i="32" s="1"/>
  <c r="C178" i="32"/>
  <c r="W146" i="32" s="1"/>
  <c r="B178" i="32"/>
  <c r="V146" i="32" s="1"/>
  <c r="I177" i="32"/>
  <c r="F177" i="32"/>
  <c r="Z145" i="32" s="1"/>
  <c r="D177" i="32"/>
  <c r="X145" i="32" s="1"/>
  <c r="C177" i="32"/>
  <c r="W145" i="32" s="1"/>
  <c r="B177" i="32"/>
  <c r="I176" i="32"/>
  <c r="AC144" i="32" s="1"/>
  <c r="F176" i="32"/>
  <c r="Z144" i="32" s="1"/>
  <c r="D176" i="32"/>
  <c r="X144" i="32" s="1"/>
  <c r="C176" i="32"/>
  <c r="B176" i="32"/>
  <c r="V144" i="32" s="1"/>
  <c r="I175" i="32"/>
  <c r="AC143" i="32" s="1"/>
  <c r="F175" i="32"/>
  <c r="Z143" i="32" s="1"/>
  <c r="D175" i="32"/>
  <c r="C175" i="32"/>
  <c r="W143" i="32" s="1"/>
  <c r="B175" i="32"/>
  <c r="V143" i="32" s="1"/>
  <c r="I174" i="32"/>
  <c r="AC142" i="32" s="1"/>
  <c r="F174" i="32"/>
  <c r="D174" i="32"/>
  <c r="X142" i="32" s="1"/>
  <c r="C174" i="32"/>
  <c r="W142" i="32" s="1"/>
  <c r="B174" i="32"/>
  <c r="V142" i="32" s="1"/>
  <c r="I173" i="32"/>
  <c r="F173" i="32"/>
  <c r="Z141" i="32" s="1"/>
  <c r="D173" i="32"/>
  <c r="X141" i="32" s="1"/>
  <c r="C173" i="32"/>
  <c r="W141" i="32" s="1"/>
  <c r="B173" i="32"/>
  <c r="I172" i="32"/>
  <c r="AC140" i="32" s="1"/>
  <c r="F172" i="32"/>
  <c r="Z140" i="32" s="1"/>
  <c r="D172" i="32"/>
  <c r="X140" i="32" s="1"/>
  <c r="C172" i="32"/>
  <c r="B172" i="32"/>
  <c r="V140" i="32" s="1"/>
  <c r="I171" i="32"/>
  <c r="AC139" i="32" s="1"/>
  <c r="F171" i="32"/>
  <c r="Z139" i="32" s="1"/>
  <c r="D171" i="32"/>
  <c r="C171" i="32"/>
  <c r="W139" i="32" s="1"/>
  <c r="B171" i="32"/>
  <c r="V139" i="32" s="1"/>
  <c r="I170" i="32"/>
  <c r="AC138" i="32" s="1"/>
  <c r="F170" i="32"/>
  <c r="D170" i="32"/>
  <c r="X138" i="32" s="1"/>
  <c r="C170" i="32"/>
  <c r="W138" i="32" s="1"/>
  <c r="B170" i="32"/>
  <c r="V138" i="32" s="1"/>
  <c r="D167" i="32"/>
  <c r="H166" i="32"/>
  <c r="AB134" i="32" s="1"/>
  <c r="D166" i="32"/>
  <c r="X134" i="32" s="1"/>
  <c r="H165" i="32"/>
  <c r="AB133" i="32" s="1"/>
  <c r="D165" i="32"/>
  <c r="H164" i="32"/>
  <c r="AB132" i="32" s="1"/>
  <c r="D164" i="32"/>
  <c r="X132" i="32" s="1"/>
  <c r="D163" i="32"/>
  <c r="X131" i="32" s="1"/>
  <c r="B162" i="32"/>
  <c r="Y160" i="32"/>
  <c r="R160" i="32"/>
  <c r="Q160" i="32"/>
  <c r="O160" i="32"/>
  <c r="N160" i="32"/>
  <c r="H160" i="32"/>
  <c r="G160" i="32"/>
  <c r="E160" i="32"/>
  <c r="D160" i="32"/>
  <c r="Y159" i="32"/>
  <c r="R159" i="32"/>
  <c r="Q159" i="32"/>
  <c r="O159" i="32"/>
  <c r="N159" i="32"/>
  <c r="H159" i="32"/>
  <c r="G159" i="32"/>
  <c r="E159" i="32"/>
  <c r="D159" i="32"/>
  <c r="Y158" i="32"/>
  <c r="R158" i="32"/>
  <c r="Q158" i="32"/>
  <c r="O158" i="32"/>
  <c r="N158" i="32"/>
  <c r="H158" i="32"/>
  <c r="G158" i="32"/>
  <c r="E158" i="32"/>
  <c r="D158" i="32"/>
  <c r="X155" i="32"/>
  <c r="S155" i="32"/>
  <c r="P155" i="32"/>
  <c r="N155" i="32"/>
  <c r="M155" i="32"/>
  <c r="L155" i="32"/>
  <c r="I155" i="32"/>
  <c r="F155" i="32"/>
  <c r="D155" i="32"/>
  <c r="C155" i="32"/>
  <c r="B155" i="32"/>
  <c r="Z154" i="32"/>
  <c r="S154" i="32"/>
  <c r="P154" i="32"/>
  <c r="N154" i="32"/>
  <c r="M154" i="32"/>
  <c r="L154" i="32"/>
  <c r="I154" i="32"/>
  <c r="F154" i="32"/>
  <c r="D154" i="32"/>
  <c r="C154" i="32"/>
  <c r="B154" i="32"/>
  <c r="AC153" i="32"/>
  <c r="V153" i="32"/>
  <c r="S153" i="32"/>
  <c r="P153" i="32"/>
  <c r="N153" i="32"/>
  <c r="M153" i="32"/>
  <c r="L153" i="32"/>
  <c r="I153" i="32"/>
  <c r="F153" i="32"/>
  <c r="D153" i="32"/>
  <c r="C153" i="32"/>
  <c r="B153" i="32"/>
  <c r="W152" i="32"/>
  <c r="S152" i="32"/>
  <c r="P152" i="32"/>
  <c r="N152" i="32"/>
  <c r="M152" i="32"/>
  <c r="L152" i="32"/>
  <c r="I152" i="32"/>
  <c r="F152" i="32"/>
  <c r="D152" i="32"/>
  <c r="C152" i="32"/>
  <c r="B152" i="32"/>
  <c r="X151" i="32"/>
  <c r="S151" i="32"/>
  <c r="P151" i="32"/>
  <c r="N151" i="32"/>
  <c r="M151" i="32"/>
  <c r="L151" i="32"/>
  <c r="I151" i="32"/>
  <c r="F151" i="32"/>
  <c r="D151" i="32"/>
  <c r="C151" i="32"/>
  <c r="B151" i="32"/>
  <c r="Z150" i="32"/>
  <c r="S150" i="32"/>
  <c r="P150" i="32"/>
  <c r="N150" i="32"/>
  <c r="M150" i="32"/>
  <c r="L150" i="32"/>
  <c r="I150" i="32"/>
  <c r="F150" i="32"/>
  <c r="D150" i="32"/>
  <c r="C150" i="32"/>
  <c r="B150" i="32"/>
  <c r="AC149" i="32"/>
  <c r="V149" i="32"/>
  <c r="S149" i="32"/>
  <c r="P149" i="32"/>
  <c r="N149" i="32"/>
  <c r="M149" i="32"/>
  <c r="L149" i="32"/>
  <c r="I149" i="32"/>
  <c r="F149" i="32"/>
  <c r="D149" i="32"/>
  <c r="C149" i="32"/>
  <c r="B149" i="32"/>
  <c r="W148" i="32"/>
  <c r="S148" i="32"/>
  <c r="P148" i="32"/>
  <c r="N148" i="32"/>
  <c r="M148" i="32"/>
  <c r="L148" i="32"/>
  <c r="I148" i="32"/>
  <c r="F148" i="32"/>
  <c r="D148" i="32"/>
  <c r="C148" i="32"/>
  <c r="B148" i="32"/>
  <c r="X147" i="32"/>
  <c r="S147" i="32"/>
  <c r="P147" i="32"/>
  <c r="N147" i="32"/>
  <c r="M147" i="32"/>
  <c r="L147" i="32"/>
  <c r="I147" i="32"/>
  <c r="F147" i="32"/>
  <c r="D147" i="32"/>
  <c r="C147" i="32"/>
  <c r="B147" i="32"/>
  <c r="Z146" i="32"/>
  <c r="S146" i="32"/>
  <c r="P146" i="32"/>
  <c r="N146" i="32"/>
  <c r="M146" i="32"/>
  <c r="L146" i="32"/>
  <c r="I146" i="32"/>
  <c r="F146" i="32"/>
  <c r="D146" i="32"/>
  <c r="C146" i="32"/>
  <c r="B146" i="32"/>
  <c r="AC145" i="32"/>
  <c r="V145" i="32"/>
  <c r="S145" i="32"/>
  <c r="P145" i="32"/>
  <c r="N145" i="32"/>
  <c r="M145" i="32"/>
  <c r="L145" i="32"/>
  <c r="I145" i="32"/>
  <c r="F145" i="32"/>
  <c r="D145" i="32"/>
  <c r="C145" i="32"/>
  <c r="B145" i="32"/>
  <c r="W144" i="32"/>
  <c r="S144" i="32"/>
  <c r="P144" i="32"/>
  <c r="N144" i="32"/>
  <c r="M144" i="32"/>
  <c r="L144" i="32"/>
  <c r="I144" i="32"/>
  <c r="F144" i="32"/>
  <c r="D144" i="32"/>
  <c r="C144" i="32"/>
  <c r="B144" i="32"/>
  <c r="X143" i="32"/>
  <c r="S143" i="32"/>
  <c r="P143" i="32"/>
  <c r="N143" i="32"/>
  <c r="M143" i="32"/>
  <c r="L143" i="32"/>
  <c r="I143" i="32"/>
  <c r="F143" i="32"/>
  <c r="D143" i="32"/>
  <c r="C143" i="32"/>
  <c r="B143" i="32"/>
  <c r="Z142" i="32"/>
  <c r="S142" i="32"/>
  <c r="P142" i="32"/>
  <c r="N142" i="32"/>
  <c r="M142" i="32"/>
  <c r="L142" i="32"/>
  <c r="I142" i="32"/>
  <c r="F142" i="32"/>
  <c r="D142" i="32"/>
  <c r="C142" i="32"/>
  <c r="B142" i="32"/>
  <c r="AC141" i="32"/>
  <c r="V141" i="32"/>
  <c r="S141" i="32"/>
  <c r="P141" i="32"/>
  <c r="N141" i="32"/>
  <c r="M141" i="32"/>
  <c r="L141" i="32"/>
  <c r="I141" i="32"/>
  <c r="F141" i="32"/>
  <c r="D141" i="32"/>
  <c r="C141" i="32"/>
  <c r="B141" i="32"/>
  <c r="W140" i="32"/>
  <c r="S140" i="32"/>
  <c r="P140" i="32"/>
  <c r="N140" i="32"/>
  <c r="M140" i="32"/>
  <c r="L140" i="32"/>
  <c r="I140" i="32"/>
  <c r="F140" i="32"/>
  <c r="D140" i="32"/>
  <c r="C140" i="32"/>
  <c r="B140" i="32"/>
  <c r="X139" i="32"/>
  <c r="S139" i="32"/>
  <c r="P139" i="32"/>
  <c r="N139" i="32"/>
  <c r="M139" i="32"/>
  <c r="L139" i="32"/>
  <c r="I139" i="32"/>
  <c r="F139" i="32"/>
  <c r="D139" i="32"/>
  <c r="C139" i="32"/>
  <c r="B139" i="32"/>
  <c r="Z138" i="32"/>
  <c r="S138" i="32"/>
  <c r="P138" i="32"/>
  <c r="N138" i="32"/>
  <c r="M138" i="32"/>
  <c r="L138" i="32"/>
  <c r="I138" i="32"/>
  <c r="F138" i="32"/>
  <c r="D138" i="32"/>
  <c r="C138" i="32"/>
  <c r="B138" i="32"/>
  <c r="X135" i="32"/>
  <c r="N135" i="32"/>
  <c r="D135" i="32"/>
  <c r="R134" i="32"/>
  <c r="N134" i="32"/>
  <c r="H134" i="32"/>
  <c r="D134" i="32"/>
  <c r="X133" i="32"/>
  <c r="R133" i="32"/>
  <c r="N133" i="32"/>
  <c r="H133" i="32"/>
  <c r="D133" i="32"/>
  <c r="R132" i="32"/>
  <c r="N132" i="32"/>
  <c r="H132" i="32"/>
  <c r="D132" i="32"/>
  <c r="N131" i="32"/>
  <c r="D131" i="32"/>
  <c r="V130" i="32"/>
  <c r="L130" i="32"/>
  <c r="B130" i="32"/>
  <c r="R128" i="32"/>
  <c r="Q128" i="32"/>
  <c r="O128" i="32"/>
  <c r="N128" i="32"/>
  <c r="H128" i="32"/>
  <c r="G128" i="32"/>
  <c r="E128" i="32"/>
  <c r="D128" i="32"/>
  <c r="R127" i="32"/>
  <c r="Q127" i="32"/>
  <c r="O127" i="32"/>
  <c r="N127" i="32"/>
  <c r="H127" i="32"/>
  <c r="G127" i="32"/>
  <c r="E127" i="32"/>
  <c r="D127" i="32"/>
  <c r="R126" i="32"/>
  <c r="Q126" i="32"/>
  <c r="O126" i="32"/>
  <c r="N126" i="32"/>
  <c r="H126" i="32"/>
  <c r="G126" i="32"/>
  <c r="E126" i="32"/>
  <c r="D126" i="32"/>
  <c r="S123" i="32"/>
  <c r="P123" i="32"/>
  <c r="N123" i="32"/>
  <c r="M123" i="32"/>
  <c r="L123" i="32"/>
  <c r="I123" i="32"/>
  <c r="F123" i="32"/>
  <c r="D123" i="32"/>
  <c r="C123" i="32"/>
  <c r="B123" i="32"/>
  <c r="S122" i="32"/>
  <c r="P122" i="32"/>
  <c r="N122" i="32"/>
  <c r="M122" i="32"/>
  <c r="L122" i="32"/>
  <c r="I122" i="32"/>
  <c r="F122" i="32"/>
  <c r="D122" i="32"/>
  <c r="C122" i="32"/>
  <c r="B122" i="32"/>
  <c r="S121" i="32"/>
  <c r="P121" i="32"/>
  <c r="N121" i="32"/>
  <c r="M121" i="32"/>
  <c r="L121" i="32"/>
  <c r="I121" i="32"/>
  <c r="F121" i="32"/>
  <c r="D121" i="32"/>
  <c r="C121" i="32"/>
  <c r="B121" i="32"/>
  <c r="S120" i="32"/>
  <c r="P120" i="32"/>
  <c r="N120" i="32"/>
  <c r="M120" i="32"/>
  <c r="L120" i="32"/>
  <c r="I120" i="32"/>
  <c r="F120" i="32"/>
  <c r="D120" i="32"/>
  <c r="C120" i="32"/>
  <c r="B120" i="32"/>
  <c r="S119" i="32"/>
  <c r="P119" i="32"/>
  <c r="N119" i="32"/>
  <c r="M119" i="32"/>
  <c r="L119" i="32"/>
  <c r="I119" i="32"/>
  <c r="F119" i="32"/>
  <c r="D119" i="32"/>
  <c r="C119" i="32"/>
  <c r="B119" i="32"/>
  <c r="S118" i="32"/>
  <c r="P118" i="32"/>
  <c r="N118" i="32"/>
  <c r="M118" i="32"/>
  <c r="L118" i="32"/>
  <c r="I118" i="32"/>
  <c r="F118" i="32"/>
  <c r="D118" i="32"/>
  <c r="C118" i="32"/>
  <c r="B118" i="32"/>
  <c r="S117" i="32"/>
  <c r="P117" i="32"/>
  <c r="N117" i="32"/>
  <c r="M117" i="32"/>
  <c r="L117" i="32"/>
  <c r="I117" i="32"/>
  <c r="F117" i="32"/>
  <c r="D117" i="32"/>
  <c r="C117" i="32"/>
  <c r="B117" i="32"/>
  <c r="S116" i="32"/>
  <c r="P116" i="32"/>
  <c r="N116" i="32"/>
  <c r="M116" i="32"/>
  <c r="L116" i="32"/>
  <c r="I116" i="32"/>
  <c r="F116" i="32"/>
  <c r="D116" i="32"/>
  <c r="C116" i="32"/>
  <c r="B116" i="32"/>
  <c r="S115" i="32"/>
  <c r="P115" i="32"/>
  <c r="N115" i="32"/>
  <c r="M115" i="32"/>
  <c r="L115" i="32"/>
  <c r="I115" i="32"/>
  <c r="F115" i="32"/>
  <c r="D115" i="32"/>
  <c r="C115" i="32"/>
  <c r="B115" i="32"/>
  <c r="S114" i="32"/>
  <c r="P114" i="32"/>
  <c r="N114" i="32"/>
  <c r="M114" i="32"/>
  <c r="L114" i="32"/>
  <c r="I114" i="32"/>
  <c r="F114" i="32"/>
  <c r="D114" i="32"/>
  <c r="C114" i="32"/>
  <c r="B114" i="32"/>
  <c r="S113" i="32"/>
  <c r="P113" i="32"/>
  <c r="N113" i="32"/>
  <c r="M113" i="32"/>
  <c r="L113" i="32"/>
  <c r="I113" i="32"/>
  <c r="F113" i="32"/>
  <c r="D113" i="32"/>
  <c r="C113" i="32"/>
  <c r="B113" i="32"/>
  <c r="S112" i="32"/>
  <c r="P112" i="32"/>
  <c r="N112" i="32"/>
  <c r="M112" i="32"/>
  <c r="L112" i="32"/>
  <c r="I112" i="32"/>
  <c r="F112" i="32"/>
  <c r="D112" i="32"/>
  <c r="C112" i="32"/>
  <c r="B112" i="32"/>
  <c r="S111" i="32"/>
  <c r="P111" i="32"/>
  <c r="N111" i="32"/>
  <c r="M111" i="32"/>
  <c r="L111" i="32"/>
  <c r="I111" i="32"/>
  <c r="F111" i="32"/>
  <c r="D111" i="32"/>
  <c r="C111" i="32"/>
  <c r="B111" i="32"/>
  <c r="S110" i="32"/>
  <c r="P110" i="32"/>
  <c r="N110" i="32"/>
  <c r="M110" i="32"/>
  <c r="L110" i="32"/>
  <c r="I110" i="32"/>
  <c r="F110" i="32"/>
  <c r="D110" i="32"/>
  <c r="C110" i="32"/>
  <c r="B110" i="32"/>
  <c r="S109" i="32"/>
  <c r="P109" i="32"/>
  <c r="N109" i="32"/>
  <c r="M109" i="32"/>
  <c r="L109" i="32"/>
  <c r="I109" i="32"/>
  <c r="F109" i="32"/>
  <c r="D109" i="32"/>
  <c r="C109" i="32"/>
  <c r="B109" i="32"/>
  <c r="S108" i="32"/>
  <c r="P108" i="32"/>
  <c r="N108" i="32"/>
  <c r="M108" i="32"/>
  <c r="L108" i="32"/>
  <c r="I108" i="32"/>
  <c r="F108" i="32"/>
  <c r="D108" i="32"/>
  <c r="C108" i="32"/>
  <c r="B108" i="32"/>
  <c r="S107" i="32"/>
  <c r="P107" i="32"/>
  <c r="N107" i="32"/>
  <c r="M107" i="32"/>
  <c r="L107" i="32"/>
  <c r="I107" i="32"/>
  <c r="F107" i="32"/>
  <c r="D107" i="32"/>
  <c r="C107" i="32"/>
  <c r="B107" i="32"/>
  <c r="S106" i="32"/>
  <c r="P106" i="32"/>
  <c r="N106" i="32"/>
  <c r="M106" i="32"/>
  <c r="L106" i="32"/>
  <c r="I106" i="32"/>
  <c r="F106" i="32"/>
  <c r="D106" i="32"/>
  <c r="C106" i="32"/>
  <c r="B106" i="32"/>
  <c r="N103" i="32"/>
  <c r="D103" i="32"/>
  <c r="R102" i="32"/>
  <c r="N102" i="32"/>
  <c r="H102" i="32"/>
  <c r="D102" i="32"/>
  <c r="R101" i="32"/>
  <c r="N101" i="32"/>
  <c r="H101" i="32"/>
  <c r="D101" i="32"/>
  <c r="R100" i="32"/>
  <c r="N100" i="32"/>
  <c r="H100" i="32"/>
  <c r="D100" i="32"/>
  <c r="N99" i="32"/>
  <c r="D99" i="32"/>
  <c r="L98" i="32"/>
  <c r="B98" i="32"/>
  <c r="R96" i="32"/>
  <c r="Q96" i="32"/>
  <c r="O96" i="32"/>
  <c r="N96" i="32"/>
  <c r="H96" i="32"/>
  <c r="G96" i="32"/>
  <c r="E96" i="32"/>
  <c r="D96" i="32"/>
  <c r="R95" i="32"/>
  <c r="Q95" i="32"/>
  <c r="O95" i="32"/>
  <c r="N95" i="32"/>
  <c r="H95" i="32"/>
  <c r="G95" i="32"/>
  <c r="E95" i="32"/>
  <c r="D95" i="32"/>
  <c r="R94" i="32"/>
  <c r="Q94" i="32"/>
  <c r="O94" i="32"/>
  <c r="N94" i="32"/>
  <c r="H94" i="32"/>
  <c r="G94" i="32"/>
  <c r="E94" i="32"/>
  <c r="D94" i="32"/>
  <c r="S91" i="32"/>
  <c r="P91" i="32"/>
  <c r="N91" i="32"/>
  <c r="M91" i="32"/>
  <c r="L91" i="32"/>
  <c r="I91" i="32"/>
  <c r="F91" i="32"/>
  <c r="D91" i="32"/>
  <c r="C91" i="32"/>
  <c r="B91" i="32"/>
  <c r="S90" i="32"/>
  <c r="P90" i="32"/>
  <c r="N90" i="32"/>
  <c r="M90" i="32"/>
  <c r="L90" i="32"/>
  <c r="I90" i="32"/>
  <c r="F90" i="32"/>
  <c r="D90" i="32"/>
  <c r="C90" i="32"/>
  <c r="B90" i="32"/>
  <c r="S89" i="32"/>
  <c r="P89" i="32"/>
  <c r="N89" i="32"/>
  <c r="M89" i="32"/>
  <c r="L89" i="32"/>
  <c r="I89" i="32"/>
  <c r="F89" i="32"/>
  <c r="D89" i="32"/>
  <c r="C89" i="32"/>
  <c r="B89" i="32"/>
  <c r="S88" i="32"/>
  <c r="P88" i="32"/>
  <c r="N88" i="32"/>
  <c r="M88" i="32"/>
  <c r="L88" i="32"/>
  <c r="I88" i="32"/>
  <c r="F88" i="32"/>
  <c r="D88" i="32"/>
  <c r="C88" i="32"/>
  <c r="B88" i="32"/>
  <c r="S87" i="32"/>
  <c r="P87" i="32"/>
  <c r="N87" i="32"/>
  <c r="M87" i="32"/>
  <c r="L87" i="32"/>
  <c r="I87" i="32"/>
  <c r="F87" i="32"/>
  <c r="D87" i="32"/>
  <c r="C87" i="32"/>
  <c r="B87" i="32"/>
  <c r="S86" i="32"/>
  <c r="P86" i="32"/>
  <c r="N86" i="32"/>
  <c r="M86" i="32"/>
  <c r="L86" i="32"/>
  <c r="I86" i="32"/>
  <c r="F86" i="32"/>
  <c r="D86" i="32"/>
  <c r="C86" i="32"/>
  <c r="B86" i="32"/>
  <c r="S85" i="32"/>
  <c r="P85" i="32"/>
  <c r="N85" i="32"/>
  <c r="M85" i="32"/>
  <c r="L85" i="32"/>
  <c r="I85" i="32"/>
  <c r="F85" i="32"/>
  <c r="D85" i="32"/>
  <c r="C85" i="32"/>
  <c r="B85" i="32"/>
  <c r="S84" i="32"/>
  <c r="P84" i="32"/>
  <c r="N84" i="32"/>
  <c r="M84" i="32"/>
  <c r="L84" i="32"/>
  <c r="I84" i="32"/>
  <c r="F84" i="32"/>
  <c r="D84" i="32"/>
  <c r="C84" i="32"/>
  <c r="B84" i="32"/>
  <c r="S83" i="32"/>
  <c r="P83" i="32"/>
  <c r="N83" i="32"/>
  <c r="M83" i="32"/>
  <c r="L83" i="32"/>
  <c r="I83" i="32"/>
  <c r="F83" i="32"/>
  <c r="D83" i="32"/>
  <c r="C83" i="32"/>
  <c r="B83" i="32"/>
  <c r="S82" i="32"/>
  <c r="P82" i="32"/>
  <c r="N82" i="32"/>
  <c r="M82" i="32"/>
  <c r="L82" i="32"/>
  <c r="I82" i="32"/>
  <c r="F82" i="32"/>
  <c r="D82" i="32"/>
  <c r="C82" i="32"/>
  <c r="B82" i="32"/>
  <c r="S81" i="32"/>
  <c r="P81" i="32"/>
  <c r="N81" i="32"/>
  <c r="M81" i="32"/>
  <c r="L81" i="32"/>
  <c r="I81" i="32"/>
  <c r="F81" i="32"/>
  <c r="D81" i="32"/>
  <c r="C81" i="32"/>
  <c r="B81" i="32"/>
  <c r="S80" i="32"/>
  <c r="P80" i="32"/>
  <c r="N80" i="32"/>
  <c r="M80" i="32"/>
  <c r="L80" i="32"/>
  <c r="I80" i="32"/>
  <c r="F80" i="32"/>
  <c r="D80" i="32"/>
  <c r="C80" i="32"/>
  <c r="B80" i="32"/>
  <c r="S79" i="32"/>
  <c r="P79" i="32"/>
  <c r="N79" i="32"/>
  <c r="M79" i="32"/>
  <c r="L79" i="32"/>
  <c r="I79" i="32"/>
  <c r="F79" i="32"/>
  <c r="D79" i="32"/>
  <c r="C79" i="32"/>
  <c r="B79" i="32"/>
  <c r="S78" i="32"/>
  <c r="P78" i="32"/>
  <c r="N78" i="32"/>
  <c r="M78" i="32"/>
  <c r="L78" i="32"/>
  <c r="I78" i="32"/>
  <c r="F78" i="32"/>
  <c r="D78" i="32"/>
  <c r="C78" i="32"/>
  <c r="B78" i="32"/>
  <c r="S77" i="32"/>
  <c r="P77" i="32"/>
  <c r="N77" i="32"/>
  <c r="M77" i="32"/>
  <c r="L77" i="32"/>
  <c r="I77" i="32"/>
  <c r="F77" i="32"/>
  <c r="D77" i="32"/>
  <c r="C77" i="32"/>
  <c r="B77" i="32"/>
  <c r="S76" i="32"/>
  <c r="P76" i="32"/>
  <c r="N76" i="32"/>
  <c r="M76" i="32"/>
  <c r="L76" i="32"/>
  <c r="I76" i="32"/>
  <c r="F76" i="32"/>
  <c r="D76" i="32"/>
  <c r="C76" i="32"/>
  <c r="B76" i="32"/>
  <c r="S75" i="32"/>
  <c r="P75" i="32"/>
  <c r="N75" i="32"/>
  <c r="M75" i="32"/>
  <c r="L75" i="32"/>
  <c r="I75" i="32"/>
  <c r="F75" i="32"/>
  <c r="D75" i="32"/>
  <c r="C75" i="32"/>
  <c r="B75" i="32"/>
  <c r="S74" i="32"/>
  <c r="P74" i="32"/>
  <c r="N74" i="32"/>
  <c r="M74" i="32"/>
  <c r="L74" i="32"/>
  <c r="I74" i="32"/>
  <c r="F74" i="32"/>
  <c r="D74" i="32"/>
  <c r="C74" i="32"/>
  <c r="B74" i="32"/>
  <c r="N71" i="32"/>
  <c r="D71" i="32"/>
  <c r="R70" i="32"/>
  <c r="N70" i="32"/>
  <c r="H70" i="32"/>
  <c r="D70" i="32"/>
  <c r="R69" i="32"/>
  <c r="N69" i="32"/>
  <c r="H69" i="32"/>
  <c r="D69" i="32"/>
  <c r="R68" i="32"/>
  <c r="N68" i="32"/>
  <c r="H68" i="32"/>
  <c r="D68" i="32"/>
  <c r="N67" i="32"/>
  <c r="D67" i="32"/>
  <c r="L66" i="32"/>
  <c r="B66" i="32"/>
  <c r="R64" i="32"/>
  <c r="Q64" i="32"/>
  <c r="O64" i="32"/>
  <c r="N64" i="32"/>
  <c r="H64" i="32"/>
  <c r="G64" i="32"/>
  <c r="E64" i="32"/>
  <c r="D64" i="32"/>
  <c r="R63" i="32"/>
  <c r="Q63" i="32"/>
  <c r="O63" i="32"/>
  <c r="N63" i="32"/>
  <c r="H63" i="32"/>
  <c r="G63" i="32"/>
  <c r="E63" i="32"/>
  <c r="D63" i="32"/>
  <c r="R62" i="32"/>
  <c r="Q62" i="32"/>
  <c r="O62" i="32"/>
  <c r="N62" i="32"/>
  <c r="H62" i="32"/>
  <c r="G62" i="32"/>
  <c r="E62" i="32"/>
  <c r="D62" i="32"/>
  <c r="S59" i="32"/>
  <c r="P59" i="32"/>
  <c r="N59" i="32"/>
  <c r="M59" i="32"/>
  <c r="L59" i="32"/>
  <c r="I59" i="32"/>
  <c r="F59" i="32"/>
  <c r="D59" i="32"/>
  <c r="C59" i="32"/>
  <c r="B59" i="32"/>
  <c r="S58" i="32"/>
  <c r="P58" i="32"/>
  <c r="N58" i="32"/>
  <c r="M58" i="32"/>
  <c r="L58" i="32"/>
  <c r="I58" i="32"/>
  <c r="F58" i="32"/>
  <c r="D58" i="32"/>
  <c r="C58" i="32"/>
  <c r="B58" i="32"/>
  <c r="S57" i="32"/>
  <c r="P57" i="32"/>
  <c r="N57" i="32"/>
  <c r="M57" i="32"/>
  <c r="L57" i="32"/>
  <c r="I57" i="32"/>
  <c r="F57" i="32"/>
  <c r="D57" i="32"/>
  <c r="C57" i="32"/>
  <c r="B57" i="32"/>
  <c r="S56" i="32"/>
  <c r="P56" i="32"/>
  <c r="N56" i="32"/>
  <c r="M56" i="32"/>
  <c r="L56" i="32"/>
  <c r="I56" i="32"/>
  <c r="F56" i="32"/>
  <c r="D56" i="32"/>
  <c r="C56" i="32"/>
  <c r="B56" i="32"/>
  <c r="S55" i="32"/>
  <c r="P55" i="32"/>
  <c r="N55" i="32"/>
  <c r="M55" i="32"/>
  <c r="L55" i="32"/>
  <c r="I55" i="32"/>
  <c r="F55" i="32"/>
  <c r="D55" i="32"/>
  <c r="C55" i="32"/>
  <c r="B55" i="32"/>
  <c r="S54" i="32"/>
  <c r="P54" i="32"/>
  <c r="N54" i="32"/>
  <c r="M54" i="32"/>
  <c r="L54" i="32"/>
  <c r="I54" i="32"/>
  <c r="F54" i="32"/>
  <c r="D54" i="32"/>
  <c r="C54" i="32"/>
  <c r="B54" i="32"/>
  <c r="S53" i="32"/>
  <c r="P53" i="32"/>
  <c r="N53" i="32"/>
  <c r="M53" i="32"/>
  <c r="L53" i="32"/>
  <c r="I53" i="32"/>
  <c r="F53" i="32"/>
  <c r="D53" i="32"/>
  <c r="C53" i="32"/>
  <c r="B53" i="32"/>
  <c r="S52" i="32"/>
  <c r="P52" i="32"/>
  <c r="N52" i="32"/>
  <c r="M52" i="32"/>
  <c r="L52" i="32"/>
  <c r="I52" i="32"/>
  <c r="F52" i="32"/>
  <c r="D52" i="32"/>
  <c r="C52" i="32"/>
  <c r="B52" i="32"/>
  <c r="S51" i="32"/>
  <c r="P51" i="32"/>
  <c r="N51" i="32"/>
  <c r="M51" i="32"/>
  <c r="L51" i="32"/>
  <c r="I51" i="32"/>
  <c r="F51" i="32"/>
  <c r="D51" i="32"/>
  <c r="C51" i="32"/>
  <c r="B51" i="32"/>
  <c r="S50" i="32"/>
  <c r="P50" i="32"/>
  <c r="N50" i="32"/>
  <c r="M50" i="32"/>
  <c r="L50" i="32"/>
  <c r="I50" i="32"/>
  <c r="F50" i="32"/>
  <c r="D50" i="32"/>
  <c r="C50" i="32"/>
  <c r="B50" i="32"/>
  <c r="S49" i="32"/>
  <c r="P49" i="32"/>
  <c r="N49" i="32"/>
  <c r="M49" i="32"/>
  <c r="L49" i="32"/>
  <c r="I49" i="32"/>
  <c r="F49" i="32"/>
  <c r="D49" i="32"/>
  <c r="C49" i="32"/>
  <c r="B49" i="32"/>
  <c r="S48" i="32"/>
  <c r="P48" i="32"/>
  <c r="N48" i="32"/>
  <c r="M48" i="32"/>
  <c r="L48" i="32"/>
  <c r="I48" i="32"/>
  <c r="F48" i="32"/>
  <c r="D48" i="32"/>
  <c r="C48" i="32"/>
  <c r="B48" i="32"/>
  <c r="S47" i="32"/>
  <c r="P47" i="32"/>
  <c r="N47" i="32"/>
  <c r="M47" i="32"/>
  <c r="L47" i="32"/>
  <c r="I47" i="32"/>
  <c r="F47" i="32"/>
  <c r="D47" i="32"/>
  <c r="C47" i="32"/>
  <c r="B47" i="32"/>
  <c r="S46" i="32"/>
  <c r="P46" i="32"/>
  <c r="N46" i="32"/>
  <c r="M46" i="32"/>
  <c r="L46" i="32"/>
  <c r="I46" i="32"/>
  <c r="F46" i="32"/>
  <c r="D46" i="32"/>
  <c r="C46" i="32"/>
  <c r="B46" i="32"/>
  <c r="S45" i="32"/>
  <c r="P45" i="32"/>
  <c r="N45" i="32"/>
  <c r="M45" i="32"/>
  <c r="L45" i="32"/>
  <c r="I45" i="32"/>
  <c r="F45" i="32"/>
  <c r="D45" i="32"/>
  <c r="C45" i="32"/>
  <c r="B45" i="32"/>
  <c r="S44" i="32"/>
  <c r="P44" i="32"/>
  <c r="N44" i="32"/>
  <c r="M44" i="32"/>
  <c r="L44" i="32"/>
  <c r="I44" i="32"/>
  <c r="F44" i="32"/>
  <c r="D44" i="32"/>
  <c r="C44" i="32"/>
  <c r="B44" i="32"/>
  <c r="S43" i="32"/>
  <c r="P43" i="32"/>
  <c r="N43" i="32"/>
  <c r="M43" i="32"/>
  <c r="L43" i="32"/>
  <c r="I43" i="32"/>
  <c r="F43" i="32"/>
  <c r="D43" i="32"/>
  <c r="C43" i="32"/>
  <c r="B43" i="32"/>
  <c r="S42" i="32"/>
  <c r="P42" i="32"/>
  <c r="N42" i="32"/>
  <c r="M42" i="32"/>
  <c r="L42" i="32"/>
  <c r="I42" i="32"/>
  <c r="F42" i="32"/>
  <c r="D42" i="32"/>
  <c r="C42" i="32"/>
  <c r="B42" i="32"/>
  <c r="N39" i="32"/>
  <c r="D39" i="32"/>
  <c r="R38" i="32"/>
  <c r="N38" i="32"/>
  <c r="H38" i="32"/>
  <c r="D38" i="32"/>
  <c r="R37" i="32"/>
  <c r="N37" i="32"/>
  <c r="H37" i="32"/>
  <c r="D37" i="32"/>
  <c r="R36" i="32"/>
  <c r="N36" i="32"/>
  <c r="H36" i="32"/>
  <c r="D36" i="32"/>
  <c r="N35" i="32"/>
  <c r="D35" i="32"/>
  <c r="L34" i="32"/>
  <c r="B34" i="32"/>
  <c r="R32" i="32"/>
  <c r="Q32" i="32"/>
  <c r="O32" i="32"/>
  <c r="N32" i="32"/>
  <c r="H32" i="32"/>
  <c r="G32" i="32"/>
  <c r="E32" i="32"/>
  <c r="D32" i="32"/>
  <c r="R31" i="32"/>
  <c r="Q31" i="32"/>
  <c r="O31" i="32"/>
  <c r="N31" i="32"/>
  <c r="H31" i="32"/>
  <c r="G31" i="32"/>
  <c r="E31" i="32"/>
  <c r="D31" i="32"/>
  <c r="R30" i="32"/>
  <c r="Q30" i="32"/>
  <c r="O30" i="32"/>
  <c r="N30" i="32"/>
  <c r="H30" i="32"/>
  <c r="G30" i="32"/>
  <c r="E30" i="32"/>
  <c r="D30" i="32"/>
  <c r="S27" i="32"/>
  <c r="P27" i="32"/>
  <c r="N27" i="32"/>
  <c r="M27" i="32"/>
  <c r="L27" i="32"/>
  <c r="I27" i="32"/>
  <c r="F27" i="32"/>
  <c r="D27" i="32"/>
  <c r="C27" i="32"/>
  <c r="B27" i="32"/>
  <c r="S26" i="32"/>
  <c r="P26" i="32"/>
  <c r="N26" i="32"/>
  <c r="M26" i="32"/>
  <c r="L26" i="32"/>
  <c r="I26" i="32"/>
  <c r="F26" i="32"/>
  <c r="D26" i="32"/>
  <c r="C26" i="32"/>
  <c r="B26" i="32"/>
  <c r="S25" i="32"/>
  <c r="P25" i="32"/>
  <c r="N25" i="32"/>
  <c r="M25" i="32"/>
  <c r="L25" i="32"/>
  <c r="I25" i="32"/>
  <c r="F25" i="32"/>
  <c r="D25" i="32"/>
  <c r="C25" i="32"/>
  <c r="B25" i="32"/>
  <c r="S24" i="32"/>
  <c r="P24" i="32"/>
  <c r="N24" i="32"/>
  <c r="M24" i="32"/>
  <c r="L24" i="32"/>
  <c r="I24" i="32"/>
  <c r="F24" i="32"/>
  <c r="D24" i="32"/>
  <c r="C24" i="32"/>
  <c r="B24" i="32"/>
  <c r="S23" i="32"/>
  <c r="P23" i="32"/>
  <c r="N23" i="32"/>
  <c r="M23" i="32"/>
  <c r="L23" i="32"/>
  <c r="I23" i="32"/>
  <c r="F23" i="32"/>
  <c r="D23" i="32"/>
  <c r="C23" i="32"/>
  <c r="B23" i="32"/>
  <c r="S22" i="32"/>
  <c r="P22" i="32"/>
  <c r="N22" i="32"/>
  <c r="M22" i="32"/>
  <c r="L22" i="32"/>
  <c r="I22" i="32"/>
  <c r="F22" i="32"/>
  <c r="D22" i="32"/>
  <c r="C22" i="32"/>
  <c r="B22" i="32"/>
  <c r="S21" i="32"/>
  <c r="P21" i="32"/>
  <c r="N21" i="32"/>
  <c r="M21" i="32"/>
  <c r="L21" i="32"/>
  <c r="I21" i="32"/>
  <c r="F21" i="32"/>
  <c r="D21" i="32"/>
  <c r="C21" i="32"/>
  <c r="B21" i="32"/>
  <c r="S20" i="32"/>
  <c r="P20" i="32"/>
  <c r="N20" i="32"/>
  <c r="M20" i="32"/>
  <c r="L20" i="32"/>
  <c r="I20" i="32"/>
  <c r="F20" i="32"/>
  <c r="D20" i="32"/>
  <c r="C20" i="32"/>
  <c r="B20" i="32"/>
  <c r="S19" i="32"/>
  <c r="P19" i="32"/>
  <c r="N19" i="32"/>
  <c r="M19" i="32"/>
  <c r="L19" i="32"/>
  <c r="I19" i="32"/>
  <c r="F19" i="32"/>
  <c r="D19" i="32"/>
  <c r="C19" i="32"/>
  <c r="B19" i="32"/>
  <c r="S18" i="32"/>
  <c r="P18" i="32"/>
  <c r="N18" i="32"/>
  <c r="M18" i="32"/>
  <c r="L18" i="32"/>
  <c r="I18" i="32"/>
  <c r="F18" i="32"/>
  <c r="D18" i="32"/>
  <c r="C18" i="32"/>
  <c r="B18" i="32"/>
  <c r="S17" i="32"/>
  <c r="P17" i="32"/>
  <c r="N17" i="32"/>
  <c r="M17" i="32"/>
  <c r="L17" i="32"/>
  <c r="I17" i="32"/>
  <c r="F17" i="32"/>
  <c r="D17" i="32"/>
  <c r="C17" i="32"/>
  <c r="B17" i="32"/>
  <c r="S16" i="32"/>
  <c r="P16" i="32"/>
  <c r="N16" i="32"/>
  <c r="M16" i="32"/>
  <c r="L16" i="32"/>
  <c r="I16" i="32"/>
  <c r="F16" i="32"/>
  <c r="D16" i="32"/>
  <c r="C16" i="32"/>
  <c r="B16" i="32"/>
  <c r="S15" i="32"/>
  <c r="P15" i="32"/>
  <c r="N15" i="32"/>
  <c r="M15" i="32"/>
  <c r="L15" i="32"/>
  <c r="I15" i="32"/>
  <c r="F15" i="32"/>
  <c r="D15" i="32"/>
  <c r="C15" i="32"/>
  <c r="B15" i="32"/>
  <c r="S14" i="32"/>
  <c r="P14" i="32"/>
  <c r="N14" i="32"/>
  <c r="M14" i="32"/>
  <c r="L14" i="32"/>
  <c r="I14" i="32"/>
  <c r="F14" i="32"/>
  <c r="D14" i="32"/>
  <c r="C14" i="32"/>
  <c r="B14" i="32"/>
  <c r="S13" i="32"/>
  <c r="P13" i="32"/>
  <c r="N13" i="32"/>
  <c r="M13" i="32"/>
  <c r="L13" i="32"/>
  <c r="I13" i="32"/>
  <c r="F13" i="32"/>
  <c r="D13" i="32"/>
  <c r="C13" i="32"/>
  <c r="B13" i="32"/>
  <c r="S12" i="32"/>
  <c r="P12" i="32"/>
  <c r="N12" i="32"/>
  <c r="M12" i="32"/>
  <c r="L12" i="32"/>
  <c r="I12" i="32"/>
  <c r="F12" i="32"/>
  <c r="D12" i="32"/>
  <c r="C12" i="32"/>
  <c r="B12" i="32"/>
  <c r="S11" i="32"/>
  <c r="P11" i="32"/>
  <c r="N11" i="32"/>
  <c r="M11" i="32"/>
  <c r="L11" i="32"/>
  <c r="I11" i="32"/>
  <c r="F11" i="32"/>
  <c r="D11" i="32"/>
  <c r="C11" i="32"/>
  <c r="B11" i="32"/>
  <c r="S10" i="32"/>
  <c r="P10" i="32"/>
  <c r="N10" i="32"/>
  <c r="M10" i="32"/>
  <c r="L10" i="32"/>
  <c r="I10" i="32"/>
  <c r="F10" i="32"/>
  <c r="D10" i="32"/>
  <c r="C10" i="32"/>
  <c r="B10" i="32"/>
  <c r="N7" i="32"/>
  <c r="D7" i="32"/>
  <c r="R6" i="32"/>
  <c r="N6" i="32"/>
  <c r="H6" i="32"/>
  <c r="D6" i="32"/>
  <c r="R5" i="32"/>
  <c r="N5" i="32"/>
  <c r="H5" i="32"/>
  <c r="D5" i="32"/>
  <c r="R4" i="32"/>
  <c r="N4" i="32"/>
  <c r="H4" i="32"/>
  <c r="D4" i="32"/>
  <c r="N3" i="32"/>
  <c r="D3" i="32"/>
  <c r="L2" i="32"/>
  <c r="B2" i="32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P155" i="13"/>
  <c r="P154" i="13"/>
  <c r="P153" i="13"/>
  <c r="P152" i="13"/>
  <c r="P151" i="13"/>
  <c r="P150" i="13"/>
  <c r="P149" i="13"/>
  <c r="P148" i="13"/>
  <c r="P147" i="13"/>
  <c r="P146" i="13"/>
  <c r="P145" i="13"/>
  <c r="P144" i="13"/>
  <c r="P143" i="13"/>
  <c r="P142" i="13"/>
  <c r="P141" i="13"/>
  <c r="P140" i="13"/>
  <c r="P139" i="13"/>
  <c r="P138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P123" i="13"/>
  <c r="P122" i="13"/>
  <c r="P121" i="13"/>
  <c r="P120" i="13"/>
  <c r="P119" i="13"/>
  <c r="P118" i="13"/>
  <c r="P117" i="13"/>
  <c r="P116" i="13"/>
  <c r="P115" i="13"/>
  <c r="P114" i="13"/>
  <c r="P113" i="13"/>
  <c r="P112" i="13"/>
  <c r="P111" i="13"/>
  <c r="P110" i="13"/>
  <c r="P109" i="13"/>
  <c r="P108" i="13"/>
  <c r="P107" i="13"/>
  <c r="P106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4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P59" i="13"/>
  <c r="P58" i="13"/>
  <c r="P57" i="13"/>
  <c r="P56" i="13"/>
  <c r="P55" i="13"/>
  <c r="P54" i="13"/>
  <c r="P53" i="13"/>
  <c r="P52" i="13"/>
  <c r="P51" i="13"/>
  <c r="P50" i="13"/>
  <c r="P49" i="13"/>
  <c r="P48" i="13"/>
  <c r="P47" i="13"/>
  <c r="P46" i="13"/>
  <c r="P45" i="13"/>
  <c r="P44" i="13"/>
  <c r="P43" i="13"/>
  <c r="P42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N155" i="13"/>
  <c r="N154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S111" i="13" l="1"/>
  <c r="H165" i="13"/>
  <c r="R133" i="13"/>
  <c r="H133" i="13"/>
  <c r="R101" i="13"/>
  <c r="H101" i="13"/>
  <c r="R69" i="13"/>
  <c r="H69" i="13"/>
  <c r="R37" i="13"/>
  <c r="H37" i="13"/>
  <c r="R5" i="13"/>
  <c r="H5" i="13"/>
  <c r="Q39" i="18" l="1"/>
  <c r="H192" i="13" l="1"/>
  <c r="AB160" i="13" s="1"/>
  <c r="G192" i="13"/>
  <c r="AA160" i="13" s="1"/>
  <c r="E192" i="13"/>
  <c r="Y160" i="13" s="1"/>
  <c r="D192" i="13"/>
  <c r="X160" i="13" s="1"/>
  <c r="H191" i="13"/>
  <c r="AB159" i="13" s="1"/>
  <c r="G191" i="13"/>
  <c r="AA159" i="13" s="1"/>
  <c r="E191" i="13"/>
  <c r="Y159" i="13" s="1"/>
  <c r="D191" i="13"/>
  <c r="X159" i="13" s="1"/>
  <c r="H190" i="13"/>
  <c r="AB158" i="13" s="1"/>
  <c r="G190" i="13"/>
  <c r="AA158" i="13" s="1"/>
  <c r="E190" i="13"/>
  <c r="Y158" i="13" s="1"/>
  <c r="D190" i="13"/>
  <c r="X158" i="13" s="1"/>
  <c r="I187" i="13"/>
  <c r="AC155" i="13" s="1"/>
  <c r="Z155" i="13"/>
  <c r="X155" i="13"/>
  <c r="C187" i="13"/>
  <c r="W155" i="13" s="1"/>
  <c r="B187" i="13"/>
  <c r="V155" i="13" s="1"/>
  <c r="I186" i="13"/>
  <c r="AC154" i="13" s="1"/>
  <c r="Z154" i="13"/>
  <c r="X154" i="13"/>
  <c r="C186" i="13"/>
  <c r="W154" i="13" s="1"/>
  <c r="B186" i="13"/>
  <c r="V154" i="13" s="1"/>
  <c r="I185" i="13"/>
  <c r="AC153" i="13" s="1"/>
  <c r="Z153" i="13"/>
  <c r="X153" i="13"/>
  <c r="C185" i="13"/>
  <c r="W153" i="13" s="1"/>
  <c r="B185" i="13"/>
  <c r="V153" i="13" s="1"/>
  <c r="I184" i="13"/>
  <c r="AC152" i="13" s="1"/>
  <c r="Z152" i="13"/>
  <c r="X152" i="13"/>
  <c r="C184" i="13"/>
  <c r="W152" i="13" s="1"/>
  <c r="B184" i="13"/>
  <c r="V152" i="13" s="1"/>
  <c r="I183" i="13"/>
  <c r="AC151" i="13" s="1"/>
  <c r="Z151" i="13"/>
  <c r="X151" i="13"/>
  <c r="C183" i="13"/>
  <c r="W151" i="13" s="1"/>
  <c r="B183" i="13"/>
  <c r="V151" i="13" s="1"/>
  <c r="I182" i="13"/>
  <c r="AC150" i="13" s="1"/>
  <c r="Z150" i="13"/>
  <c r="X150" i="13"/>
  <c r="C182" i="13"/>
  <c r="W150" i="13" s="1"/>
  <c r="B182" i="13"/>
  <c r="V150" i="13" s="1"/>
  <c r="I181" i="13"/>
  <c r="AC149" i="13" s="1"/>
  <c r="Z149" i="13"/>
  <c r="X149" i="13"/>
  <c r="C181" i="13"/>
  <c r="W149" i="13" s="1"/>
  <c r="B181" i="13"/>
  <c r="V149" i="13" s="1"/>
  <c r="I180" i="13"/>
  <c r="AC148" i="13" s="1"/>
  <c r="Z148" i="13"/>
  <c r="X148" i="13"/>
  <c r="C180" i="13"/>
  <c r="W148" i="13" s="1"/>
  <c r="B180" i="13"/>
  <c r="V148" i="13" s="1"/>
  <c r="I179" i="13"/>
  <c r="AC147" i="13" s="1"/>
  <c r="Z147" i="13"/>
  <c r="X147" i="13"/>
  <c r="C179" i="13"/>
  <c r="W147" i="13" s="1"/>
  <c r="B179" i="13"/>
  <c r="V147" i="13" s="1"/>
  <c r="I178" i="13"/>
  <c r="AC146" i="13" s="1"/>
  <c r="Z146" i="13"/>
  <c r="X146" i="13"/>
  <c r="C178" i="13"/>
  <c r="W146" i="13" s="1"/>
  <c r="B178" i="13"/>
  <c r="V146" i="13" s="1"/>
  <c r="I177" i="13"/>
  <c r="AC145" i="13" s="1"/>
  <c r="Z145" i="13"/>
  <c r="X145" i="13"/>
  <c r="C177" i="13"/>
  <c r="W145" i="13" s="1"/>
  <c r="B177" i="13"/>
  <c r="V145" i="13" s="1"/>
  <c r="I176" i="13"/>
  <c r="AC144" i="13" s="1"/>
  <c r="Z144" i="13"/>
  <c r="X144" i="13"/>
  <c r="C176" i="13"/>
  <c r="W144" i="13" s="1"/>
  <c r="B176" i="13"/>
  <c r="V144" i="13" s="1"/>
  <c r="I175" i="13"/>
  <c r="AC143" i="13" s="1"/>
  <c r="Z143" i="13"/>
  <c r="X143" i="13"/>
  <c r="C175" i="13"/>
  <c r="W143" i="13" s="1"/>
  <c r="B175" i="13"/>
  <c r="V143" i="13" s="1"/>
  <c r="I174" i="13"/>
  <c r="AC142" i="13" s="1"/>
  <c r="Z142" i="13"/>
  <c r="X142" i="13"/>
  <c r="C174" i="13"/>
  <c r="W142" i="13" s="1"/>
  <c r="B174" i="13"/>
  <c r="V142" i="13" s="1"/>
  <c r="I173" i="13"/>
  <c r="AC141" i="13" s="1"/>
  <c r="Z141" i="13"/>
  <c r="X141" i="13"/>
  <c r="C173" i="13"/>
  <c r="W141" i="13" s="1"/>
  <c r="B173" i="13"/>
  <c r="V141" i="13" s="1"/>
  <c r="I172" i="13"/>
  <c r="AC140" i="13" s="1"/>
  <c r="Z140" i="13"/>
  <c r="X140" i="13"/>
  <c r="C172" i="13"/>
  <c r="W140" i="13" s="1"/>
  <c r="B172" i="13"/>
  <c r="V140" i="13" s="1"/>
  <c r="I171" i="13"/>
  <c r="AC139" i="13" s="1"/>
  <c r="Z139" i="13"/>
  <c r="X139" i="13"/>
  <c r="C171" i="13"/>
  <c r="W139" i="13" s="1"/>
  <c r="B171" i="13"/>
  <c r="V139" i="13" s="1"/>
  <c r="I170" i="13"/>
  <c r="AC138" i="13" s="1"/>
  <c r="Z138" i="13"/>
  <c r="X138" i="13"/>
  <c r="C170" i="13"/>
  <c r="W138" i="13" s="1"/>
  <c r="B170" i="13"/>
  <c r="V138" i="13" s="1"/>
  <c r="D167" i="13"/>
  <c r="X135" i="13" s="1"/>
  <c r="H166" i="13"/>
  <c r="AB134" i="13" s="1"/>
  <c r="D166" i="13"/>
  <c r="X134" i="13" s="1"/>
  <c r="AB133" i="13"/>
  <c r="D165" i="13"/>
  <c r="X133" i="13" s="1"/>
  <c r="H164" i="13"/>
  <c r="AB132" i="13" s="1"/>
  <c r="D164" i="13"/>
  <c r="X132" i="13" s="1"/>
  <c r="D163" i="13"/>
  <c r="X131" i="13" s="1"/>
  <c r="B162" i="13"/>
  <c r="V130" i="13" s="1"/>
  <c r="R128" i="13"/>
  <c r="Q128" i="13"/>
  <c r="O128" i="13"/>
  <c r="N128" i="13"/>
  <c r="R127" i="13"/>
  <c r="Q127" i="13"/>
  <c r="O127" i="13"/>
  <c r="N127" i="13"/>
  <c r="R126" i="13"/>
  <c r="Q126" i="13"/>
  <c r="O126" i="13"/>
  <c r="N126" i="13"/>
  <c r="S123" i="13"/>
  <c r="M123" i="13"/>
  <c r="L123" i="13"/>
  <c r="S122" i="13"/>
  <c r="M122" i="13"/>
  <c r="L122" i="13"/>
  <c r="S121" i="13"/>
  <c r="M121" i="13"/>
  <c r="L121" i="13"/>
  <c r="S120" i="13"/>
  <c r="M120" i="13"/>
  <c r="L120" i="13"/>
  <c r="S119" i="13"/>
  <c r="M119" i="13"/>
  <c r="L119" i="13"/>
  <c r="S118" i="13"/>
  <c r="M118" i="13"/>
  <c r="L118" i="13"/>
  <c r="S117" i="13"/>
  <c r="M117" i="13"/>
  <c r="L117" i="13"/>
  <c r="S116" i="13"/>
  <c r="M116" i="13"/>
  <c r="L116" i="13"/>
  <c r="S115" i="13"/>
  <c r="M115" i="13"/>
  <c r="L115" i="13"/>
  <c r="S114" i="13"/>
  <c r="M114" i="13"/>
  <c r="L114" i="13"/>
  <c r="S113" i="13"/>
  <c r="M113" i="13"/>
  <c r="L113" i="13"/>
  <c r="S112" i="13"/>
  <c r="M112" i="13"/>
  <c r="L112" i="13"/>
  <c r="M111" i="13"/>
  <c r="L111" i="13"/>
  <c r="S110" i="13"/>
  <c r="M110" i="13"/>
  <c r="L110" i="13"/>
  <c r="S109" i="13"/>
  <c r="M109" i="13"/>
  <c r="L109" i="13"/>
  <c r="S108" i="13"/>
  <c r="M108" i="13"/>
  <c r="L108" i="13"/>
  <c r="S107" i="13"/>
  <c r="M107" i="13"/>
  <c r="L107" i="13"/>
  <c r="S106" i="13"/>
  <c r="M106" i="13"/>
  <c r="L106" i="13"/>
  <c r="N103" i="13"/>
  <c r="R102" i="13"/>
  <c r="N102" i="13"/>
  <c r="N101" i="13"/>
  <c r="R100" i="13"/>
  <c r="N100" i="13"/>
  <c r="N99" i="13"/>
  <c r="L98" i="13"/>
  <c r="BH175" i="30" s="1"/>
  <c r="H128" i="13"/>
  <c r="G128" i="13"/>
  <c r="E128" i="13"/>
  <c r="D128" i="13"/>
  <c r="H127" i="13"/>
  <c r="G127" i="13"/>
  <c r="E127" i="13"/>
  <c r="D127" i="13"/>
  <c r="H126" i="13"/>
  <c r="G126" i="13"/>
  <c r="E126" i="13"/>
  <c r="D126" i="13"/>
  <c r="I123" i="13"/>
  <c r="C123" i="13"/>
  <c r="B123" i="13"/>
  <c r="I122" i="13"/>
  <c r="C122" i="13"/>
  <c r="B122" i="13"/>
  <c r="I121" i="13"/>
  <c r="C121" i="13"/>
  <c r="B121" i="13"/>
  <c r="I120" i="13"/>
  <c r="C120" i="13"/>
  <c r="B120" i="13"/>
  <c r="I119" i="13"/>
  <c r="C119" i="13"/>
  <c r="B119" i="13"/>
  <c r="I118" i="13"/>
  <c r="C118" i="13"/>
  <c r="B118" i="13"/>
  <c r="I117" i="13"/>
  <c r="C117" i="13"/>
  <c r="B117" i="13"/>
  <c r="I116" i="13"/>
  <c r="C116" i="13"/>
  <c r="B116" i="13"/>
  <c r="I115" i="13"/>
  <c r="C115" i="13"/>
  <c r="B115" i="13"/>
  <c r="I114" i="13"/>
  <c r="C114" i="13"/>
  <c r="B114" i="13"/>
  <c r="I113" i="13"/>
  <c r="C113" i="13"/>
  <c r="B113" i="13"/>
  <c r="I112" i="13"/>
  <c r="C112" i="13"/>
  <c r="B112" i="13"/>
  <c r="I111" i="13"/>
  <c r="C111" i="13"/>
  <c r="B111" i="13"/>
  <c r="I110" i="13"/>
  <c r="C110" i="13"/>
  <c r="B110" i="13"/>
  <c r="I109" i="13"/>
  <c r="C109" i="13"/>
  <c r="B109" i="13"/>
  <c r="I108" i="13"/>
  <c r="C108" i="13"/>
  <c r="B108" i="13"/>
  <c r="I107" i="13"/>
  <c r="C107" i="13"/>
  <c r="B107" i="13"/>
  <c r="I106" i="13"/>
  <c r="C106" i="13"/>
  <c r="B106" i="13"/>
  <c r="D103" i="13"/>
  <c r="H102" i="13"/>
  <c r="D102" i="13"/>
  <c r="D101" i="13"/>
  <c r="H100" i="13"/>
  <c r="D100" i="13"/>
  <c r="D99" i="13"/>
  <c r="B98" i="13"/>
  <c r="N175" i="30" s="1"/>
  <c r="R96" i="13"/>
  <c r="Q96" i="13"/>
  <c r="O96" i="13"/>
  <c r="N96" i="13"/>
  <c r="R95" i="13"/>
  <c r="Q95" i="13"/>
  <c r="O95" i="13"/>
  <c r="N95" i="13"/>
  <c r="R94" i="13"/>
  <c r="Q94" i="13"/>
  <c r="O94" i="13"/>
  <c r="N94" i="13"/>
  <c r="S91" i="13"/>
  <c r="M91" i="13"/>
  <c r="L91" i="13"/>
  <c r="S90" i="13"/>
  <c r="M90" i="13"/>
  <c r="L90" i="13"/>
  <c r="S89" i="13"/>
  <c r="M89" i="13"/>
  <c r="L89" i="13"/>
  <c r="S88" i="13"/>
  <c r="M88" i="13"/>
  <c r="L88" i="13"/>
  <c r="S87" i="13"/>
  <c r="M87" i="13"/>
  <c r="L87" i="13"/>
  <c r="S86" i="13"/>
  <c r="M86" i="13"/>
  <c r="L86" i="13"/>
  <c r="S85" i="13"/>
  <c r="M85" i="13"/>
  <c r="L85" i="13"/>
  <c r="S84" i="13"/>
  <c r="M84" i="13"/>
  <c r="L84" i="13"/>
  <c r="S83" i="13"/>
  <c r="M83" i="13"/>
  <c r="L83" i="13"/>
  <c r="S82" i="13"/>
  <c r="M82" i="13"/>
  <c r="L82" i="13"/>
  <c r="S81" i="13"/>
  <c r="M81" i="13"/>
  <c r="L81" i="13"/>
  <c r="S80" i="13"/>
  <c r="M80" i="13"/>
  <c r="L80" i="13"/>
  <c r="S79" i="13"/>
  <c r="M79" i="13"/>
  <c r="L79" i="13"/>
  <c r="S78" i="13"/>
  <c r="M78" i="13"/>
  <c r="L78" i="13"/>
  <c r="S77" i="13"/>
  <c r="M77" i="13"/>
  <c r="L77" i="13"/>
  <c r="S76" i="13"/>
  <c r="M76" i="13"/>
  <c r="L76" i="13"/>
  <c r="S75" i="13"/>
  <c r="M75" i="13"/>
  <c r="L75" i="13"/>
  <c r="S74" i="13"/>
  <c r="M74" i="13"/>
  <c r="L74" i="13"/>
  <c r="N71" i="13"/>
  <c r="R70" i="13"/>
  <c r="N70" i="13"/>
  <c r="N69" i="13"/>
  <c r="R68" i="13"/>
  <c r="N68" i="13"/>
  <c r="N67" i="13"/>
  <c r="L66" i="13"/>
  <c r="BH119" i="30" s="1"/>
  <c r="H96" i="13"/>
  <c r="G96" i="13"/>
  <c r="E96" i="13"/>
  <c r="D96" i="13"/>
  <c r="H95" i="13"/>
  <c r="G95" i="13"/>
  <c r="E95" i="13"/>
  <c r="D95" i="13"/>
  <c r="H94" i="13"/>
  <c r="G94" i="13"/>
  <c r="E94" i="13"/>
  <c r="D94" i="13"/>
  <c r="I91" i="13"/>
  <c r="C91" i="13"/>
  <c r="B91" i="13"/>
  <c r="I90" i="13"/>
  <c r="C90" i="13"/>
  <c r="B90" i="13"/>
  <c r="I89" i="13"/>
  <c r="C89" i="13"/>
  <c r="B89" i="13"/>
  <c r="I88" i="13"/>
  <c r="C88" i="13"/>
  <c r="B88" i="13"/>
  <c r="I87" i="13"/>
  <c r="C87" i="13"/>
  <c r="B87" i="13"/>
  <c r="I86" i="13"/>
  <c r="C86" i="13"/>
  <c r="B86" i="13"/>
  <c r="I85" i="13"/>
  <c r="C85" i="13"/>
  <c r="B85" i="13"/>
  <c r="I84" i="13"/>
  <c r="C84" i="13"/>
  <c r="B84" i="13"/>
  <c r="I83" i="13"/>
  <c r="C83" i="13"/>
  <c r="B83" i="13"/>
  <c r="I82" i="13"/>
  <c r="C82" i="13"/>
  <c r="B82" i="13"/>
  <c r="I81" i="13"/>
  <c r="C81" i="13"/>
  <c r="B81" i="13"/>
  <c r="I80" i="13"/>
  <c r="C80" i="13"/>
  <c r="B80" i="13"/>
  <c r="I79" i="13"/>
  <c r="C79" i="13"/>
  <c r="B79" i="13"/>
  <c r="I78" i="13"/>
  <c r="C78" i="13"/>
  <c r="B78" i="13"/>
  <c r="I77" i="13"/>
  <c r="C77" i="13"/>
  <c r="B77" i="13"/>
  <c r="I76" i="13"/>
  <c r="C76" i="13"/>
  <c r="B76" i="13"/>
  <c r="I75" i="13"/>
  <c r="C75" i="13"/>
  <c r="B75" i="13"/>
  <c r="I74" i="13"/>
  <c r="C74" i="13"/>
  <c r="B74" i="13"/>
  <c r="D71" i="13"/>
  <c r="H70" i="13"/>
  <c r="D70" i="13"/>
  <c r="D69" i="13"/>
  <c r="H68" i="13"/>
  <c r="D68" i="13"/>
  <c r="D67" i="13"/>
  <c r="B66" i="13"/>
  <c r="N119" i="30" s="1"/>
  <c r="R64" i="13"/>
  <c r="Q64" i="13"/>
  <c r="O64" i="13"/>
  <c r="N64" i="13"/>
  <c r="R63" i="13"/>
  <c r="Q63" i="13"/>
  <c r="O63" i="13"/>
  <c r="N63" i="13"/>
  <c r="R62" i="13"/>
  <c r="Q62" i="13"/>
  <c r="O62" i="13"/>
  <c r="N62" i="13"/>
  <c r="S59" i="13"/>
  <c r="M59" i="13"/>
  <c r="L59" i="13"/>
  <c r="S58" i="13"/>
  <c r="M58" i="13"/>
  <c r="L58" i="13"/>
  <c r="S57" i="13"/>
  <c r="M57" i="13"/>
  <c r="L57" i="13"/>
  <c r="S56" i="13"/>
  <c r="M56" i="13"/>
  <c r="L56" i="13"/>
  <c r="S55" i="13"/>
  <c r="M55" i="13"/>
  <c r="L55" i="13"/>
  <c r="S54" i="13"/>
  <c r="M54" i="13"/>
  <c r="L54" i="13"/>
  <c r="S53" i="13"/>
  <c r="M53" i="13"/>
  <c r="L53" i="13"/>
  <c r="S52" i="13"/>
  <c r="M52" i="13"/>
  <c r="L52" i="13"/>
  <c r="S51" i="13"/>
  <c r="M51" i="13"/>
  <c r="L51" i="13"/>
  <c r="S50" i="13"/>
  <c r="M50" i="13"/>
  <c r="L50" i="13"/>
  <c r="S49" i="13"/>
  <c r="M49" i="13"/>
  <c r="L49" i="13"/>
  <c r="S48" i="13"/>
  <c r="M48" i="13"/>
  <c r="L48" i="13"/>
  <c r="S47" i="13"/>
  <c r="M47" i="13"/>
  <c r="L47" i="13"/>
  <c r="S46" i="13"/>
  <c r="M46" i="13"/>
  <c r="L46" i="13"/>
  <c r="S45" i="13"/>
  <c r="M45" i="13"/>
  <c r="L45" i="13"/>
  <c r="S44" i="13"/>
  <c r="M44" i="13"/>
  <c r="L44" i="13"/>
  <c r="S43" i="13"/>
  <c r="M43" i="13"/>
  <c r="L43" i="13"/>
  <c r="S42" i="13"/>
  <c r="M42" i="13"/>
  <c r="L42" i="13"/>
  <c r="N39" i="13"/>
  <c r="R38" i="13"/>
  <c r="N38" i="13"/>
  <c r="N37" i="13"/>
  <c r="R36" i="13"/>
  <c r="N36" i="13"/>
  <c r="N35" i="13"/>
  <c r="L34" i="13"/>
  <c r="BH65" i="30" s="1"/>
  <c r="H64" i="13"/>
  <c r="G64" i="13"/>
  <c r="E64" i="13"/>
  <c r="D64" i="13"/>
  <c r="H63" i="13"/>
  <c r="G63" i="13"/>
  <c r="E63" i="13"/>
  <c r="D63" i="13"/>
  <c r="H62" i="13"/>
  <c r="G62" i="13"/>
  <c r="E62" i="13"/>
  <c r="D62" i="13"/>
  <c r="I59" i="13"/>
  <c r="C59" i="13"/>
  <c r="B59" i="13"/>
  <c r="I58" i="13"/>
  <c r="C58" i="13"/>
  <c r="B58" i="13"/>
  <c r="I57" i="13"/>
  <c r="C57" i="13"/>
  <c r="B57" i="13"/>
  <c r="I56" i="13"/>
  <c r="C56" i="13"/>
  <c r="B56" i="13"/>
  <c r="I55" i="13"/>
  <c r="C55" i="13"/>
  <c r="B55" i="13"/>
  <c r="I54" i="13"/>
  <c r="C54" i="13"/>
  <c r="B54" i="13"/>
  <c r="I53" i="13"/>
  <c r="C53" i="13"/>
  <c r="B53" i="13"/>
  <c r="I52" i="13"/>
  <c r="C52" i="13"/>
  <c r="B52" i="13"/>
  <c r="I51" i="13"/>
  <c r="C51" i="13"/>
  <c r="B51" i="13"/>
  <c r="I50" i="13"/>
  <c r="C50" i="13"/>
  <c r="B50" i="13"/>
  <c r="I49" i="13"/>
  <c r="C49" i="13"/>
  <c r="B49" i="13"/>
  <c r="I48" i="13"/>
  <c r="C48" i="13"/>
  <c r="B48" i="13"/>
  <c r="I47" i="13"/>
  <c r="C47" i="13"/>
  <c r="B47" i="13"/>
  <c r="I46" i="13"/>
  <c r="C46" i="13"/>
  <c r="B46" i="13"/>
  <c r="I45" i="13"/>
  <c r="C45" i="13"/>
  <c r="B45" i="13"/>
  <c r="I44" i="13"/>
  <c r="C44" i="13"/>
  <c r="B44" i="13"/>
  <c r="I43" i="13"/>
  <c r="C43" i="13"/>
  <c r="B43" i="13"/>
  <c r="I42" i="13"/>
  <c r="C42" i="13"/>
  <c r="B42" i="13"/>
  <c r="D39" i="13"/>
  <c r="H38" i="13"/>
  <c r="D38" i="13"/>
  <c r="D37" i="13"/>
  <c r="H36" i="13"/>
  <c r="D36" i="13"/>
  <c r="D35" i="13"/>
  <c r="B34" i="13"/>
  <c r="N65" i="30" s="1"/>
  <c r="R32" i="13"/>
  <c r="Q32" i="13"/>
  <c r="O32" i="13"/>
  <c r="N32" i="13"/>
  <c r="R31" i="13"/>
  <c r="Q31" i="13"/>
  <c r="O31" i="13"/>
  <c r="N31" i="13"/>
  <c r="R30" i="13"/>
  <c r="Q30" i="13"/>
  <c r="O30" i="13"/>
  <c r="N30" i="13"/>
  <c r="S27" i="13"/>
  <c r="M27" i="13"/>
  <c r="L27" i="13"/>
  <c r="S26" i="13"/>
  <c r="M26" i="13"/>
  <c r="L26" i="13"/>
  <c r="S25" i="13"/>
  <c r="M25" i="13"/>
  <c r="L25" i="13"/>
  <c r="S24" i="13"/>
  <c r="M24" i="13"/>
  <c r="L24" i="13"/>
  <c r="S23" i="13"/>
  <c r="M23" i="13"/>
  <c r="L23" i="13"/>
  <c r="S22" i="13"/>
  <c r="M22" i="13"/>
  <c r="L22" i="13"/>
  <c r="S21" i="13"/>
  <c r="M21" i="13"/>
  <c r="L21" i="13"/>
  <c r="S20" i="13"/>
  <c r="M20" i="13"/>
  <c r="L20" i="13"/>
  <c r="S19" i="13"/>
  <c r="M19" i="13"/>
  <c r="L19" i="13"/>
  <c r="S18" i="13"/>
  <c r="M18" i="13"/>
  <c r="L18" i="13"/>
  <c r="S17" i="13"/>
  <c r="M17" i="13"/>
  <c r="L17" i="13"/>
  <c r="S16" i="13"/>
  <c r="M16" i="13"/>
  <c r="L16" i="13"/>
  <c r="S15" i="13"/>
  <c r="M15" i="13"/>
  <c r="L15" i="13"/>
  <c r="S14" i="13"/>
  <c r="M14" i="13"/>
  <c r="L14" i="13"/>
  <c r="S13" i="13"/>
  <c r="M13" i="13"/>
  <c r="L13" i="13"/>
  <c r="S12" i="13"/>
  <c r="M12" i="13"/>
  <c r="L12" i="13"/>
  <c r="S11" i="13"/>
  <c r="M11" i="13"/>
  <c r="L11" i="13"/>
  <c r="S10" i="13"/>
  <c r="M10" i="13"/>
  <c r="L10" i="13"/>
  <c r="N7" i="13"/>
  <c r="R6" i="13"/>
  <c r="N6" i="13"/>
  <c r="N5" i="13"/>
  <c r="R4" i="13"/>
  <c r="N4" i="13"/>
  <c r="N3" i="13"/>
  <c r="L2" i="13"/>
  <c r="BH11" i="30" s="1"/>
  <c r="H32" i="13"/>
  <c r="G32" i="13"/>
  <c r="E32" i="13"/>
  <c r="D32" i="13"/>
  <c r="H31" i="13"/>
  <c r="G31" i="13"/>
  <c r="E31" i="13"/>
  <c r="D31" i="13"/>
  <c r="H30" i="13"/>
  <c r="G30" i="13"/>
  <c r="E30" i="13"/>
  <c r="D30" i="13"/>
  <c r="I27" i="13"/>
  <c r="C27" i="13"/>
  <c r="B27" i="13"/>
  <c r="I26" i="13"/>
  <c r="C26" i="13"/>
  <c r="B26" i="13"/>
  <c r="I25" i="13"/>
  <c r="C25" i="13"/>
  <c r="B25" i="13"/>
  <c r="I24" i="13"/>
  <c r="C24" i="13"/>
  <c r="B24" i="13"/>
  <c r="I23" i="13"/>
  <c r="C23" i="13"/>
  <c r="B23" i="13"/>
  <c r="I22" i="13"/>
  <c r="C22" i="13"/>
  <c r="B22" i="13"/>
  <c r="I21" i="13"/>
  <c r="C21" i="13"/>
  <c r="B21" i="13"/>
  <c r="I20" i="13"/>
  <c r="C20" i="13"/>
  <c r="B20" i="13"/>
  <c r="I19" i="13"/>
  <c r="C19" i="13"/>
  <c r="B19" i="13"/>
  <c r="I18" i="13"/>
  <c r="C18" i="13"/>
  <c r="B18" i="13"/>
  <c r="I17" i="13"/>
  <c r="C17" i="13"/>
  <c r="B17" i="13"/>
  <c r="I16" i="13"/>
  <c r="C16" i="13"/>
  <c r="B16" i="13"/>
  <c r="I15" i="13"/>
  <c r="C15" i="13"/>
  <c r="B15" i="13"/>
  <c r="I14" i="13"/>
  <c r="C14" i="13"/>
  <c r="B14" i="13"/>
  <c r="I13" i="13"/>
  <c r="C13" i="13"/>
  <c r="B13" i="13"/>
  <c r="I12" i="13"/>
  <c r="C12" i="13"/>
  <c r="B12" i="13"/>
  <c r="I11" i="13"/>
  <c r="C11" i="13"/>
  <c r="B11" i="13"/>
  <c r="I10" i="13"/>
  <c r="C10" i="13"/>
  <c r="B10" i="13"/>
  <c r="D7" i="13"/>
  <c r="H6" i="13"/>
  <c r="D6" i="13"/>
  <c r="D5" i="13"/>
  <c r="H4" i="13"/>
  <c r="D4" i="13"/>
  <c r="D3" i="13"/>
  <c r="B2" i="13"/>
  <c r="N11" i="30" s="1"/>
  <c r="BC152" i="30"/>
  <c r="I152" i="30"/>
  <c r="BC98" i="30"/>
  <c r="I98" i="30"/>
  <c r="BC44" i="30"/>
  <c r="BC316" i="30"/>
  <c r="I316" i="30"/>
  <c r="BC262" i="30"/>
  <c r="I262" i="30"/>
  <c r="BC208" i="30"/>
  <c r="N135" i="13"/>
  <c r="N134" i="13"/>
  <c r="R134" i="13"/>
  <c r="D135" i="13"/>
  <c r="R160" i="13"/>
  <c r="Q160" i="13"/>
  <c r="O160" i="13"/>
  <c r="N160" i="13"/>
  <c r="R159" i="13"/>
  <c r="Q159" i="13"/>
  <c r="O159" i="13"/>
  <c r="N159" i="13"/>
  <c r="R158" i="13"/>
  <c r="Q158" i="13"/>
  <c r="O158" i="13"/>
  <c r="N158" i="13"/>
  <c r="S155" i="13"/>
  <c r="M155" i="13"/>
  <c r="L155" i="13"/>
  <c r="S154" i="13"/>
  <c r="M154" i="13"/>
  <c r="L154" i="13"/>
  <c r="S153" i="13"/>
  <c r="M153" i="13"/>
  <c r="L153" i="13"/>
  <c r="S152" i="13"/>
  <c r="M152" i="13"/>
  <c r="L152" i="13"/>
  <c r="S151" i="13"/>
  <c r="M151" i="13"/>
  <c r="L151" i="13"/>
  <c r="S150" i="13"/>
  <c r="M150" i="13"/>
  <c r="L150" i="13"/>
  <c r="S149" i="13"/>
  <c r="M149" i="13"/>
  <c r="L149" i="13"/>
  <c r="S148" i="13"/>
  <c r="M148" i="13"/>
  <c r="L148" i="13"/>
  <c r="S147" i="13"/>
  <c r="M147" i="13"/>
  <c r="L147" i="13"/>
  <c r="S146" i="13"/>
  <c r="M146" i="13"/>
  <c r="L146" i="13"/>
  <c r="S145" i="13"/>
  <c r="M145" i="13"/>
  <c r="L145" i="13"/>
  <c r="S144" i="13"/>
  <c r="M144" i="13"/>
  <c r="L144" i="13"/>
  <c r="S143" i="13"/>
  <c r="M143" i="13"/>
  <c r="L143" i="13"/>
  <c r="S142" i="13"/>
  <c r="M142" i="13"/>
  <c r="L142" i="13"/>
  <c r="S141" i="13"/>
  <c r="M141" i="13"/>
  <c r="L141" i="13"/>
  <c r="S140" i="13"/>
  <c r="M140" i="13"/>
  <c r="L140" i="13"/>
  <c r="S139" i="13"/>
  <c r="M139" i="13"/>
  <c r="L139" i="13"/>
  <c r="S138" i="13"/>
  <c r="M138" i="13"/>
  <c r="L138" i="13"/>
  <c r="N133" i="13"/>
  <c r="R132" i="13"/>
  <c r="N132" i="13"/>
  <c r="N131" i="13"/>
  <c r="L130" i="13"/>
  <c r="BH229" i="30" s="1"/>
  <c r="H160" i="13"/>
  <c r="H159" i="13"/>
  <c r="H158" i="13"/>
  <c r="G160" i="13"/>
  <c r="G159" i="13"/>
  <c r="G158" i="13"/>
  <c r="E160" i="13"/>
  <c r="E159" i="13"/>
  <c r="E158" i="13"/>
  <c r="D160" i="13"/>
  <c r="D159" i="13"/>
  <c r="D158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0" i="13"/>
  <c r="N229" i="30" s="1"/>
  <c r="N283" i="30" l="1"/>
  <c r="H132" i="13"/>
  <c r="H134" i="13"/>
  <c r="D134" i="13"/>
  <c r="D133" i="13"/>
  <c r="D132" i="13"/>
  <c r="D131" i="13"/>
  <c r="AM27" i="11" l="1"/>
  <c r="AY34" i="11"/>
  <c r="I22" i="25" l="1"/>
  <c r="F22" i="25"/>
  <c r="F25" i="25"/>
  <c r="G27" i="25"/>
  <c r="AJ29" i="9"/>
  <c r="AG29" i="9"/>
  <c r="J29" i="9"/>
  <c r="G29" i="9"/>
  <c r="AN22" i="9"/>
  <c r="AK22" i="9"/>
  <c r="AA22" i="9"/>
  <c r="X22" i="9"/>
  <c r="S22" i="9"/>
  <c r="P22" i="9"/>
  <c r="F22" i="9"/>
  <c r="C22" i="9"/>
  <c r="AF15" i="9"/>
  <c r="AC15" i="9"/>
  <c r="N15" i="9"/>
  <c r="K15" i="9"/>
  <c r="T6" i="9"/>
  <c r="W6" i="9"/>
  <c r="K34" i="25"/>
  <c r="X17" i="9" l="1"/>
  <c r="J24" i="9"/>
  <c r="C17" i="9" s="1"/>
  <c r="S17" i="9"/>
  <c r="J8" i="9" s="1"/>
  <c r="AF24" i="9"/>
  <c r="AN17" i="9" s="1"/>
  <c r="AF8" i="9" s="1"/>
  <c r="W5" i="23"/>
  <c r="W5" i="24"/>
  <c r="W5" i="22"/>
  <c r="W5" i="20"/>
  <c r="W5" i="21"/>
  <c r="W5" i="19"/>
  <c r="W5" i="16"/>
  <c r="W5" i="15"/>
  <c r="W5" i="18"/>
  <c r="W5" i="17"/>
  <c r="X6" i="9" l="1"/>
  <c r="R4" i="9" s="1"/>
  <c r="T47" i="24"/>
  <c r="T46" i="24"/>
  <c r="T45" i="24"/>
  <c r="T44" i="24"/>
  <c r="T43" i="24"/>
  <c r="T42" i="24"/>
  <c r="T41" i="24"/>
  <c r="T45" i="23"/>
  <c r="T44" i="23"/>
  <c r="T43" i="23"/>
  <c r="T42" i="23"/>
  <c r="T41" i="23"/>
  <c r="T40" i="23"/>
  <c r="T39" i="23"/>
  <c r="T45" i="22"/>
  <c r="T44" i="22"/>
  <c r="T43" i="22"/>
  <c r="T42" i="22"/>
  <c r="T41" i="22"/>
  <c r="T40" i="22"/>
  <c r="T39" i="22"/>
  <c r="T45" i="21"/>
  <c r="T44" i="21"/>
  <c r="T43" i="21"/>
  <c r="T42" i="21"/>
  <c r="T41" i="21"/>
  <c r="T40" i="21"/>
  <c r="T39" i="21"/>
  <c r="T45" i="20"/>
  <c r="T44" i="20"/>
  <c r="T43" i="20"/>
  <c r="T42" i="20"/>
  <c r="T41" i="20"/>
  <c r="T40" i="20"/>
  <c r="T39" i="20"/>
  <c r="T45" i="19"/>
  <c r="T44" i="19"/>
  <c r="T43" i="19"/>
  <c r="T42" i="19"/>
  <c r="T41" i="19"/>
  <c r="T40" i="19"/>
  <c r="T39" i="19"/>
  <c r="T45" i="18"/>
  <c r="T44" i="18"/>
  <c r="T43" i="18"/>
  <c r="T42" i="18"/>
  <c r="T41" i="18"/>
  <c r="T40" i="18"/>
  <c r="T39" i="18"/>
  <c r="T45" i="17"/>
  <c r="T44" i="17"/>
  <c r="T43" i="17"/>
  <c r="T42" i="17"/>
  <c r="T41" i="17"/>
  <c r="T40" i="17"/>
  <c r="T39" i="17"/>
  <c r="T45" i="16"/>
  <c r="T44" i="16"/>
  <c r="T43" i="16"/>
  <c r="T42" i="16"/>
  <c r="T41" i="16"/>
  <c r="T40" i="16"/>
  <c r="T39" i="16"/>
  <c r="Q47" i="24"/>
  <c r="Q46" i="24"/>
  <c r="Q45" i="24"/>
  <c r="Q44" i="24"/>
  <c r="Q43" i="24"/>
  <c r="Q42" i="24"/>
  <c r="Q41" i="24"/>
  <c r="Q45" i="23"/>
  <c r="Q44" i="23"/>
  <c r="Q43" i="23"/>
  <c r="Q42" i="23"/>
  <c r="Q41" i="23"/>
  <c r="Q40" i="23"/>
  <c r="Q39" i="23"/>
  <c r="Q45" i="22"/>
  <c r="Q44" i="22"/>
  <c r="Q43" i="22"/>
  <c r="Q42" i="22"/>
  <c r="Q41" i="22"/>
  <c r="Q40" i="22"/>
  <c r="Q39" i="22"/>
  <c r="Q45" i="21"/>
  <c r="Q44" i="21"/>
  <c r="Q43" i="21"/>
  <c r="Q42" i="21"/>
  <c r="Q41" i="21"/>
  <c r="Q40" i="21"/>
  <c r="Q39" i="21"/>
  <c r="Q45" i="20"/>
  <c r="Q44" i="20"/>
  <c r="Q43" i="20"/>
  <c r="Q42" i="20"/>
  <c r="Q41" i="20"/>
  <c r="Q40" i="20"/>
  <c r="Q39" i="20"/>
  <c r="Q45" i="19"/>
  <c r="Q44" i="19"/>
  <c r="Q43" i="19"/>
  <c r="Q42" i="19"/>
  <c r="Q41" i="19"/>
  <c r="Q40" i="19"/>
  <c r="Q39" i="19"/>
  <c r="Q45" i="18"/>
  <c r="Q44" i="18"/>
  <c r="Q43" i="18"/>
  <c r="Q42" i="18"/>
  <c r="Q41" i="18"/>
  <c r="Q40" i="18"/>
  <c r="Q45" i="17"/>
  <c r="Q44" i="17"/>
  <c r="Q43" i="17"/>
  <c r="Q42" i="17"/>
  <c r="Q41" i="17"/>
  <c r="Q40" i="17"/>
  <c r="Q39" i="17"/>
  <c r="Q45" i="16"/>
  <c r="Q44" i="16"/>
  <c r="Q43" i="16"/>
  <c r="Q42" i="16"/>
  <c r="Q41" i="16"/>
  <c r="Q40" i="16"/>
  <c r="Q39" i="16"/>
  <c r="J17" i="15"/>
  <c r="AA36" i="24"/>
  <c r="AA35" i="24"/>
  <c r="AA34" i="24"/>
  <c r="AA33" i="24"/>
  <c r="AA32" i="24"/>
  <c r="AA31" i="24"/>
  <c r="AA30" i="24"/>
  <c r="AA29" i="24"/>
  <c r="AA28" i="24"/>
  <c r="AA27" i="24"/>
  <c r="AA26" i="24"/>
  <c r="AA25" i="24"/>
  <c r="AA24" i="24"/>
  <c r="AA23" i="24"/>
  <c r="AA22" i="24"/>
  <c r="AA21" i="24"/>
  <c r="AA20" i="24"/>
  <c r="AA19" i="24"/>
  <c r="AA34" i="23"/>
  <c r="AA33" i="23"/>
  <c r="AA32" i="23"/>
  <c r="AA31" i="23"/>
  <c r="AA30" i="23"/>
  <c r="AA29" i="23"/>
  <c r="AA28" i="23"/>
  <c r="AA27" i="23"/>
  <c r="AA26" i="23"/>
  <c r="AA25" i="23"/>
  <c r="AA24" i="23"/>
  <c r="AA23" i="23"/>
  <c r="AA22" i="23"/>
  <c r="AA21" i="23"/>
  <c r="AA20" i="23"/>
  <c r="AA19" i="23"/>
  <c r="AA18" i="23"/>
  <c r="AA17" i="23"/>
  <c r="AA34" i="22"/>
  <c r="AA33" i="22"/>
  <c r="AA32" i="22"/>
  <c r="AA31" i="22"/>
  <c r="AA30" i="22"/>
  <c r="AA29" i="22"/>
  <c r="AA28" i="22"/>
  <c r="AA27" i="22"/>
  <c r="AA26" i="22"/>
  <c r="AA25" i="22"/>
  <c r="AA24" i="22"/>
  <c r="AA23" i="22"/>
  <c r="AA22" i="22"/>
  <c r="AA21" i="22"/>
  <c r="AA20" i="22"/>
  <c r="AA19" i="22"/>
  <c r="AA18" i="22"/>
  <c r="AA17" i="22"/>
  <c r="AA34" i="21"/>
  <c r="AA33" i="21"/>
  <c r="AA32" i="21"/>
  <c r="AA31" i="21"/>
  <c r="AA30" i="21"/>
  <c r="AA29" i="21"/>
  <c r="AA28" i="21"/>
  <c r="AA27" i="21"/>
  <c r="AA26" i="21"/>
  <c r="AA25" i="21"/>
  <c r="AA24" i="21"/>
  <c r="AA23" i="21"/>
  <c r="AA22" i="21"/>
  <c r="AA21" i="21"/>
  <c r="AA20" i="21"/>
  <c r="AA19" i="21"/>
  <c r="AA18" i="21"/>
  <c r="AA17" i="21"/>
  <c r="AA34" i="20"/>
  <c r="AA33" i="20"/>
  <c r="AA32" i="20"/>
  <c r="AA31" i="20"/>
  <c r="AA30" i="20"/>
  <c r="AA29" i="20"/>
  <c r="AA28" i="20"/>
  <c r="AA27" i="20"/>
  <c r="AA26" i="20"/>
  <c r="AA25" i="20"/>
  <c r="AA24" i="20"/>
  <c r="AA23" i="20"/>
  <c r="AA22" i="20"/>
  <c r="AA21" i="20"/>
  <c r="AA20" i="20"/>
  <c r="AA19" i="20"/>
  <c r="AA18" i="20"/>
  <c r="AA17" i="20"/>
  <c r="AA34" i="19"/>
  <c r="AA33" i="19"/>
  <c r="AA32" i="19"/>
  <c r="AA31" i="19"/>
  <c r="AA30" i="19"/>
  <c r="AA29" i="19"/>
  <c r="AA28" i="19"/>
  <c r="AA27" i="19"/>
  <c r="AA26" i="19"/>
  <c r="AA25" i="19"/>
  <c r="AA24" i="19"/>
  <c r="AA23" i="19"/>
  <c r="AA22" i="19"/>
  <c r="AA21" i="19"/>
  <c r="AA20" i="19"/>
  <c r="AA19" i="19"/>
  <c r="AA18" i="19"/>
  <c r="AA17" i="19"/>
  <c r="AA34" i="18"/>
  <c r="AA33" i="18"/>
  <c r="AA32" i="18"/>
  <c r="AA31" i="18"/>
  <c r="AA30" i="18"/>
  <c r="AA29" i="18"/>
  <c r="AA28" i="18"/>
  <c r="AA27" i="18"/>
  <c r="AA26" i="18"/>
  <c r="AA25" i="18"/>
  <c r="AA24" i="18"/>
  <c r="AA23" i="18"/>
  <c r="AA22" i="18"/>
  <c r="AA21" i="18"/>
  <c r="AA20" i="18"/>
  <c r="AA19" i="18"/>
  <c r="AA18" i="18"/>
  <c r="AA17" i="18"/>
  <c r="AA34" i="17"/>
  <c r="AA33" i="17"/>
  <c r="AA32" i="17"/>
  <c r="AA31" i="17"/>
  <c r="AA30" i="17"/>
  <c r="AA29" i="17"/>
  <c r="AA28" i="17"/>
  <c r="AA27" i="17"/>
  <c r="AA26" i="17"/>
  <c r="AA25" i="17"/>
  <c r="AA24" i="17"/>
  <c r="AA23" i="17"/>
  <c r="AA22" i="17"/>
  <c r="AA21" i="17"/>
  <c r="AA20" i="17"/>
  <c r="AA19" i="17"/>
  <c r="AA18" i="17"/>
  <c r="AA17" i="17"/>
  <c r="AA34" i="16"/>
  <c r="AA33" i="16"/>
  <c r="AA32" i="16"/>
  <c r="AA31" i="16"/>
  <c r="AA30" i="16"/>
  <c r="AA29" i="16"/>
  <c r="AA28" i="16"/>
  <c r="AA27" i="16"/>
  <c r="AA26" i="16"/>
  <c r="AA25" i="16"/>
  <c r="AA24" i="16"/>
  <c r="AA23" i="16"/>
  <c r="AA22" i="16"/>
  <c r="AA21" i="16"/>
  <c r="AA20" i="16"/>
  <c r="AA19" i="16"/>
  <c r="AA18" i="16"/>
  <c r="AA17" i="16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T39" i="15"/>
  <c r="T40" i="15"/>
  <c r="T41" i="15"/>
  <c r="T42" i="15"/>
  <c r="T43" i="15"/>
  <c r="T44" i="15"/>
  <c r="T45" i="15"/>
  <c r="Q40" i="15"/>
  <c r="Q41" i="15"/>
  <c r="Q42" i="15"/>
  <c r="Q43" i="15"/>
  <c r="Q44" i="15"/>
  <c r="Q45" i="15"/>
  <c r="AA18" i="15"/>
  <c r="AA19" i="15"/>
  <c r="AA20" i="15"/>
  <c r="AA21" i="15"/>
  <c r="AA22" i="15"/>
  <c r="AA23" i="15"/>
  <c r="AA24" i="15"/>
  <c r="AA25" i="15"/>
  <c r="AA26" i="15"/>
  <c r="AA27" i="15"/>
  <c r="AA28" i="15"/>
  <c r="AA29" i="15"/>
  <c r="AA30" i="15"/>
  <c r="AA31" i="15"/>
  <c r="AA32" i="15"/>
  <c r="AA33" i="15"/>
  <c r="AA34" i="15"/>
  <c r="AA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17" i="15"/>
  <c r="C6" i="12" l="1"/>
  <c r="D6" i="12"/>
  <c r="AA59" i="26"/>
  <c r="AA57" i="26"/>
  <c r="O59" i="26"/>
  <c r="O57" i="26"/>
  <c r="AA56" i="26"/>
  <c r="O56" i="26"/>
  <c r="D5" i="23" l="1"/>
  <c r="D5" i="24"/>
  <c r="D5" i="22"/>
  <c r="D5" i="16"/>
  <c r="D5" i="17"/>
  <c r="D5" i="18"/>
  <c r="D5" i="19"/>
  <c r="D5" i="20"/>
  <c r="D5" i="21"/>
  <c r="D5" i="15"/>
  <c r="S47" i="6" l="1"/>
  <c r="R47" i="6"/>
  <c r="S46" i="6"/>
  <c r="R46" i="6"/>
  <c r="S45" i="6"/>
  <c r="R45" i="6"/>
  <c r="S44" i="6"/>
  <c r="R44" i="6"/>
  <c r="S43" i="6"/>
  <c r="R43" i="6"/>
  <c r="S42" i="6"/>
  <c r="R42" i="6"/>
  <c r="S41" i="6"/>
  <c r="R41" i="6"/>
  <c r="S40" i="6"/>
  <c r="R40" i="6"/>
  <c r="S39" i="6"/>
  <c r="R39" i="6"/>
  <c r="S38" i="6"/>
  <c r="R38" i="6"/>
  <c r="S37" i="6"/>
  <c r="R37" i="6"/>
  <c r="S36" i="6"/>
  <c r="R36" i="6"/>
  <c r="S35" i="6"/>
  <c r="R35" i="6"/>
  <c r="M36" i="6"/>
  <c r="N36" i="6"/>
  <c r="M37" i="6"/>
  <c r="N37" i="6"/>
  <c r="M38" i="6"/>
  <c r="N38" i="6"/>
  <c r="M39" i="6"/>
  <c r="N39" i="6"/>
  <c r="M40" i="6"/>
  <c r="N40" i="6"/>
  <c r="M41" i="6"/>
  <c r="N41" i="6"/>
  <c r="M42" i="6"/>
  <c r="N42" i="6"/>
  <c r="M43" i="6"/>
  <c r="N43" i="6"/>
  <c r="M44" i="6"/>
  <c r="N44" i="6"/>
  <c r="M45" i="6"/>
  <c r="N45" i="6"/>
  <c r="M46" i="6"/>
  <c r="N46" i="6"/>
  <c r="M47" i="6"/>
  <c r="N47" i="6"/>
  <c r="M48" i="6"/>
  <c r="N48" i="6"/>
  <c r="M49" i="6"/>
  <c r="N49" i="6"/>
  <c r="M50" i="6"/>
  <c r="N50" i="6"/>
  <c r="M51" i="6"/>
  <c r="N51" i="6"/>
  <c r="M52" i="6"/>
  <c r="N52" i="6"/>
  <c r="M53" i="6"/>
  <c r="N53" i="6"/>
  <c r="M54" i="6"/>
  <c r="N54" i="6"/>
  <c r="M55" i="6"/>
  <c r="N55" i="6"/>
  <c r="M56" i="6"/>
  <c r="N56" i="6"/>
  <c r="M57" i="6"/>
  <c r="N57" i="6"/>
  <c r="M58" i="6"/>
  <c r="N58" i="6"/>
  <c r="M59" i="6"/>
  <c r="N59" i="6"/>
  <c r="N35" i="6"/>
  <c r="M35" i="6"/>
  <c r="A1" i="12"/>
  <c r="A12" i="26"/>
  <c r="A27" i="26"/>
  <c r="M3" i="27"/>
  <c r="M4" i="27"/>
  <c r="M5" i="27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7" i="27"/>
  <c r="M38" i="27"/>
  <c r="M2" i="27"/>
  <c r="D41" i="27"/>
  <c r="R49" i="6" s="1"/>
  <c r="E41" i="27"/>
  <c r="S49" i="6" s="1"/>
  <c r="D42" i="27"/>
  <c r="R50" i="6" s="1"/>
  <c r="E42" i="27"/>
  <c r="S50" i="6" s="1"/>
  <c r="D43" i="27"/>
  <c r="R51" i="6" s="1"/>
  <c r="E43" i="27"/>
  <c r="S51" i="6" s="1"/>
  <c r="D44" i="27"/>
  <c r="R52" i="6" s="1"/>
  <c r="E44" i="27"/>
  <c r="S52" i="6" s="1"/>
  <c r="D45" i="27"/>
  <c r="R53" i="6" s="1"/>
  <c r="E45" i="27"/>
  <c r="S53" i="6" s="1"/>
  <c r="D46" i="27"/>
  <c r="R54" i="6" s="1"/>
  <c r="E46" i="27"/>
  <c r="S54" i="6" s="1"/>
  <c r="D47" i="27"/>
  <c r="R55" i="6" s="1"/>
  <c r="E47" i="27"/>
  <c r="S55" i="6" s="1"/>
  <c r="D48" i="27"/>
  <c r="R56" i="6" s="1"/>
  <c r="E48" i="27"/>
  <c r="S56" i="6" s="1"/>
  <c r="D49" i="27"/>
  <c r="R57" i="6" s="1"/>
  <c r="E49" i="27"/>
  <c r="S57" i="6" s="1"/>
  <c r="D50" i="27"/>
  <c r="R58" i="6" s="1"/>
  <c r="E50" i="27"/>
  <c r="S58" i="6" s="1"/>
  <c r="D51" i="27"/>
  <c r="R59" i="6" s="1"/>
  <c r="E51" i="27"/>
  <c r="S59" i="6" s="1"/>
  <c r="D52" i="27"/>
  <c r="E52" i="27"/>
  <c r="D53" i="27"/>
  <c r="E53" i="27"/>
  <c r="D54" i="27"/>
  <c r="E54" i="27"/>
  <c r="D55" i="27"/>
  <c r="E55" i="27"/>
  <c r="D56" i="27"/>
  <c r="E56" i="27"/>
  <c r="D57" i="27"/>
  <c r="E57" i="27"/>
  <c r="D58" i="27"/>
  <c r="E58" i="27"/>
  <c r="D59" i="27"/>
  <c r="E59" i="27"/>
  <c r="D60" i="27"/>
  <c r="E60" i="27"/>
  <c r="D61" i="27"/>
  <c r="E61" i="27"/>
  <c r="D62" i="27"/>
  <c r="E62" i="27"/>
  <c r="D63" i="27"/>
  <c r="E63" i="27"/>
  <c r="D64" i="27"/>
  <c r="E64" i="27"/>
  <c r="D65" i="27"/>
  <c r="E65" i="27"/>
  <c r="D66" i="27"/>
  <c r="E66" i="27"/>
  <c r="D67" i="27"/>
  <c r="E67" i="27"/>
  <c r="D68" i="27"/>
  <c r="E68" i="27"/>
  <c r="D69" i="27"/>
  <c r="E69" i="27"/>
  <c r="D70" i="27"/>
  <c r="E70" i="27"/>
  <c r="D71" i="27"/>
  <c r="E71" i="27"/>
  <c r="D72" i="27"/>
  <c r="E72" i="27"/>
  <c r="D73" i="27"/>
  <c r="E73" i="27"/>
  <c r="D74" i="27"/>
  <c r="E74" i="27"/>
  <c r="D75" i="27"/>
  <c r="E75" i="27"/>
  <c r="D76" i="27"/>
  <c r="E76" i="27"/>
  <c r="D77" i="27"/>
  <c r="E77" i="27"/>
  <c r="D78" i="27"/>
  <c r="E78" i="27"/>
  <c r="D79" i="27"/>
  <c r="E79" i="27"/>
  <c r="D80" i="27"/>
  <c r="E80" i="27"/>
  <c r="D81" i="27"/>
  <c r="E81" i="27"/>
  <c r="D82" i="27"/>
  <c r="E82" i="27"/>
  <c r="D83" i="27"/>
  <c r="E83" i="27"/>
  <c r="D84" i="27"/>
  <c r="E84" i="27"/>
  <c r="D85" i="27"/>
  <c r="E85" i="27"/>
  <c r="D86" i="27"/>
  <c r="E86" i="27"/>
  <c r="D87" i="27"/>
  <c r="E87" i="27"/>
  <c r="D88" i="27"/>
  <c r="E88" i="27"/>
  <c r="D89" i="27"/>
  <c r="E89" i="27"/>
  <c r="D90" i="27"/>
  <c r="E90" i="27"/>
  <c r="D91" i="27"/>
  <c r="E91" i="27"/>
  <c r="D92" i="27"/>
  <c r="E92" i="27"/>
  <c r="D93" i="27"/>
  <c r="E93" i="27"/>
  <c r="D94" i="27"/>
  <c r="E94" i="27"/>
  <c r="D95" i="27"/>
  <c r="E95" i="27"/>
  <c r="D96" i="27"/>
  <c r="E96" i="27"/>
  <c r="D97" i="27"/>
  <c r="E97" i="27"/>
  <c r="D98" i="27"/>
  <c r="E98" i="27"/>
  <c r="D99" i="27"/>
  <c r="E99" i="27"/>
  <c r="D100" i="27"/>
  <c r="E100" i="27"/>
  <c r="D101" i="27"/>
  <c r="E101" i="27"/>
  <c r="M101" i="27" s="1"/>
  <c r="Q47" i="6"/>
  <c r="P47" i="6"/>
  <c r="Q46" i="6"/>
  <c r="P46" i="6"/>
  <c r="Q45" i="6"/>
  <c r="P45" i="6"/>
  <c r="Q44" i="6"/>
  <c r="P44" i="6"/>
  <c r="Q43" i="6"/>
  <c r="P43" i="6"/>
  <c r="Q42" i="6"/>
  <c r="P42" i="6"/>
  <c r="Q41" i="6"/>
  <c r="P41" i="6"/>
  <c r="Q40" i="6"/>
  <c r="P40" i="6"/>
  <c r="Q39" i="6"/>
  <c r="P39" i="6"/>
  <c r="Q38" i="6"/>
  <c r="P38" i="6"/>
  <c r="Q37" i="6"/>
  <c r="P37" i="6"/>
  <c r="Q36" i="6"/>
  <c r="P36" i="6"/>
  <c r="Q35" i="6"/>
  <c r="P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L35" i="6"/>
  <c r="K35" i="6"/>
  <c r="G54" i="27"/>
  <c r="K54" i="27" s="1"/>
  <c r="H54" i="27"/>
  <c r="I54" i="27"/>
  <c r="J54" i="27"/>
  <c r="L54" i="27"/>
  <c r="G55" i="27"/>
  <c r="H55" i="27"/>
  <c r="I55" i="27"/>
  <c r="J55" i="27"/>
  <c r="K55" i="27"/>
  <c r="L55" i="27"/>
  <c r="G56" i="27"/>
  <c r="H56" i="27"/>
  <c r="I56" i="27"/>
  <c r="J56" i="27"/>
  <c r="K56" i="27"/>
  <c r="L56" i="27"/>
  <c r="G57" i="27"/>
  <c r="H57" i="27"/>
  <c r="I57" i="27"/>
  <c r="J57" i="27"/>
  <c r="K57" i="27"/>
  <c r="L57" i="27"/>
  <c r="G58" i="27"/>
  <c r="H58" i="27"/>
  <c r="I58" i="27"/>
  <c r="J58" i="27"/>
  <c r="K58" i="27"/>
  <c r="L58" i="27"/>
  <c r="G59" i="27"/>
  <c r="H59" i="27"/>
  <c r="I59" i="27"/>
  <c r="J59" i="27"/>
  <c r="K59" i="27"/>
  <c r="L59" i="27"/>
  <c r="G60" i="27"/>
  <c r="H60" i="27"/>
  <c r="I60" i="27"/>
  <c r="J60" i="27"/>
  <c r="K60" i="27"/>
  <c r="L60" i="27"/>
  <c r="G61" i="27"/>
  <c r="H61" i="27"/>
  <c r="I61" i="27"/>
  <c r="J61" i="27"/>
  <c r="K61" i="27"/>
  <c r="L61" i="27"/>
  <c r="G62" i="27"/>
  <c r="K62" i="27" s="1"/>
  <c r="H62" i="27"/>
  <c r="I62" i="27"/>
  <c r="J62" i="27"/>
  <c r="L62" i="27"/>
  <c r="G63" i="27"/>
  <c r="K63" i="27" s="1"/>
  <c r="H63" i="27"/>
  <c r="I63" i="27"/>
  <c r="J63" i="27"/>
  <c r="L63" i="27"/>
  <c r="G64" i="27"/>
  <c r="K64" i="27" s="1"/>
  <c r="H64" i="27"/>
  <c r="I64" i="27"/>
  <c r="J64" i="27"/>
  <c r="L64" i="27"/>
  <c r="G65" i="27"/>
  <c r="H65" i="27"/>
  <c r="I65" i="27"/>
  <c r="J65" i="27"/>
  <c r="K65" i="27"/>
  <c r="L65" i="27"/>
  <c r="G66" i="27"/>
  <c r="H66" i="27"/>
  <c r="I66" i="27"/>
  <c r="J66" i="27"/>
  <c r="K66" i="27"/>
  <c r="L66" i="27"/>
  <c r="G67" i="27"/>
  <c r="H67" i="27"/>
  <c r="I67" i="27"/>
  <c r="J67" i="27"/>
  <c r="K67" i="27"/>
  <c r="L67" i="27"/>
  <c r="G68" i="27"/>
  <c r="H68" i="27"/>
  <c r="I68" i="27"/>
  <c r="J68" i="27"/>
  <c r="K68" i="27"/>
  <c r="L68" i="27"/>
  <c r="G69" i="27"/>
  <c r="H69" i="27"/>
  <c r="I69" i="27"/>
  <c r="J69" i="27"/>
  <c r="K69" i="27"/>
  <c r="L69" i="27"/>
  <c r="G70" i="27"/>
  <c r="K70" i="27" s="1"/>
  <c r="H70" i="27"/>
  <c r="I70" i="27"/>
  <c r="J70" i="27"/>
  <c r="L70" i="27"/>
  <c r="G71" i="27"/>
  <c r="H71" i="27"/>
  <c r="I71" i="27"/>
  <c r="J71" i="27"/>
  <c r="K71" i="27"/>
  <c r="L71" i="27"/>
  <c r="G72" i="27"/>
  <c r="K72" i="27" s="1"/>
  <c r="H72" i="27"/>
  <c r="I72" i="27"/>
  <c r="J72" i="27"/>
  <c r="L72" i="27"/>
  <c r="G73" i="27"/>
  <c r="H73" i="27"/>
  <c r="I73" i="27"/>
  <c r="J73" i="27"/>
  <c r="K73" i="27"/>
  <c r="L73" i="27"/>
  <c r="G74" i="27"/>
  <c r="K74" i="27" s="1"/>
  <c r="H74" i="27"/>
  <c r="I74" i="27"/>
  <c r="J74" i="27"/>
  <c r="L74" i="27"/>
  <c r="G75" i="27"/>
  <c r="K75" i="27" s="1"/>
  <c r="H75" i="27"/>
  <c r="I75" i="27"/>
  <c r="J75" i="27"/>
  <c r="L75" i="27"/>
  <c r="G76" i="27"/>
  <c r="K76" i="27" s="1"/>
  <c r="H76" i="27"/>
  <c r="I76" i="27"/>
  <c r="J76" i="27"/>
  <c r="L76" i="27"/>
  <c r="G77" i="27"/>
  <c r="H77" i="27"/>
  <c r="I77" i="27"/>
  <c r="J77" i="27"/>
  <c r="K77" i="27"/>
  <c r="L77" i="27"/>
  <c r="G78" i="27"/>
  <c r="K78" i="27" s="1"/>
  <c r="H78" i="27"/>
  <c r="I78" i="27"/>
  <c r="J78" i="27"/>
  <c r="L78" i="27"/>
  <c r="G79" i="27"/>
  <c r="K79" i="27" s="1"/>
  <c r="H79" i="27"/>
  <c r="I79" i="27"/>
  <c r="J79" i="27"/>
  <c r="L79" i="27"/>
  <c r="G80" i="27"/>
  <c r="K80" i="27" s="1"/>
  <c r="H80" i="27"/>
  <c r="I80" i="27"/>
  <c r="J80" i="27"/>
  <c r="L80" i="27"/>
  <c r="G81" i="27"/>
  <c r="H81" i="27"/>
  <c r="I81" i="27"/>
  <c r="J81" i="27"/>
  <c r="K81" i="27"/>
  <c r="L81" i="27"/>
  <c r="G82" i="27"/>
  <c r="K82" i="27" s="1"/>
  <c r="H82" i="27"/>
  <c r="I82" i="27"/>
  <c r="J82" i="27"/>
  <c r="L82" i="27"/>
  <c r="G83" i="27"/>
  <c r="K83" i="27" s="1"/>
  <c r="H83" i="27"/>
  <c r="I83" i="27"/>
  <c r="J83" i="27"/>
  <c r="L83" i="27"/>
  <c r="G84" i="27"/>
  <c r="K84" i="27" s="1"/>
  <c r="H84" i="27"/>
  <c r="I84" i="27"/>
  <c r="J84" i="27"/>
  <c r="L84" i="27"/>
  <c r="G85" i="27"/>
  <c r="H85" i="27"/>
  <c r="I85" i="27"/>
  <c r="J85" i="27"/>
  <c r="K85" i="27"/>
  <c r="L85" i="27"/>
  <c r="G86" i="27"/>
  <c r="K86" i="27" s="1"/>
  <c r="H86" i="27"/>
  <c r="I86" i="27"/>
  <c r="J86" i="27"/>
  <c r="L86" i="27"/>
  <c r="G87" i="27"/>
  <c r="K87" i="27" s="1"/>
  <c r="H87" i="27"/>
  <c r="I87" i="27"/>
  <c r="J87" i="27"/>
  <c r="L87" i="27"/>
  <c r="G88" i="27"/>
  <c r="H88" i="27"/>
  <c r="I88" i="27"/>
  <c r="J88" i="27"/>
  <c r="K88" i="27"/>
  <c r="L88" i="27"/>
  <c r="G89" i="27"/>
  <c r="H89" i="27"/>
  <c r="I89" i="27"/>
  <c r="J89" i="27"/>
  <c r="K89" i="27"/>
  <c r="L89" i="27"/>
  <c r="G90" i="27"/>
  <c r="H90" i="27"/>
  <c r="I90" i="27"/>
  <c r="J90" i="27"/>
  <c r="K90" i="27"/>
  <c r="L90" i="27"/>
  <c r="G91" i="27"/>
  <c r="H91" i="27"/>
  <c r="I91" i="27"/>
  <c r="J91" i="27"/>
  <c r="K91" i="27"/>
  <c r="L91" i="27"/>
  <c r="G92" i="27"/>
  <c r="K92" i="27" s="1"/>
  <c r="H92" i="27"/>
  <c r="I92" i="27"/>
  <c r="J92" i="27"/>
  <c r="L92" i="27"/>
  <c r="G93" i="27"/>
  <c r="H93" i="27"/>
  <c r="I93" i="27"/>
  <c r="J93" i="27"/>
  <c r="K93" i="27"/>
  <c r="L93" i="27"/>
  <c r="G94" i="27"/>
  <c r="K94" i="27" s="1"/>
  <c r="H94" i="27"/>
  <c r="I94" i="27"/>
  <c r="J94" i="27"/>
  <c r="L94" i="27"/>
  <c r="G95" i="27"/>
  <c r="K95" i="27" s="1"/>
  <c r="H95" i="27"/>
  <c r="I95" i="27"/>
  <c r="J95" i="27"/>
  <c r="L95" i="27"/>
  <c r="G96" i="27"/>
  <c r="K96" i="27" s="1"/>
  <c r="H96" i="27"/>
  <c r="I96" i="27"/>
  <c r="J96" i="27"/>
  <c r="L96" i="27"/>
  <c r="G97" i="27"/>
  <c r="H97" i="27"/>
  <c r="I97" i="27"/>
  <c r="J97" i="27"/>
  <c r="K97" i="27"/>
  <c r="L97" i="27"/>
  <c r="G98" i="27"/>
  <c r="K98" i="27" s="1"/>
  <c r="H98" i="27"/>
  <c r="I98" i="27"/>
  <c r="J98" i="27"/>
  <c r="L98" i="27"/>
  <c r="G99" i="27"/>
  <c r="K99" i="27" s="1"/>
  <c r="H99" i="27"/>
  <c r="I99" i="27"/>
  <c r="J99" i="27"/>
  <c r="L99" i="27"/>
  <c r="G100" i="27"/>
  <c r="H100" i="27"/>
  <c r="I100" i="27"/>
  <c r="J100" i="27"/>
  <c r="K100" i="27"/>
  <c r="L100" i="27"/>
  <c r="G101" i="27"/>
  <c r="K101" i="27" s="1"/>
  <c r="H101" i="27"/>
  <c r="I101" i="27"/>
  <c r="J101" i="27"/>
  <c r="L101" i="27"/>
  <c r="J41" i="27"/>
  <c r="J42" i="27"/>
  <c r="J43" i="27"/>
  <c r="J44" i="27"/>
  <c r="J45" i="27"/>
  <c r="J46" i="27"/>
  <c r="J47" i="27"/>
  <c r="J48" i="27"/>
  <c r="J49" i="27"/>
  <c r="J50" i="27"/>
  <c r="J51" i="27"/>
  <c r="G52" i="27"/>
  <c r="H52" i="27"/>
  <c r="I52" i="27"/>
  <c r="J52" i="27"/>
  <c r="K52" i="27"/>
  <c r="L52" i="27"/>
  <c r="G53" i="27"/>
  <c r="K53" i="27" s="1"/>
  <c r="H53" i="27"/>
  <c r="I53" i="27"/>
  <c r="J53" i="27"/>
  <c r="L53" i="27"/>
  <c r="C51" i="27"/>
  <c r="Q59" i="6" s="1"/>
  <c r="B51" i="27"/>
  <c r="G51" i="27" s="1"/>
  <c r="C50" i="27"/>
  <c r="Q58" i="6" s="1"/>
  <c r="B50" i="27"/>
  <c r="I50" i="27" s="1"/>
  <c r="C49" i="27"/>
  <c r="Q57" i="6" s="1"/>
  <c r="B49" i="27"/>
  <c r="G49" i="27" s="1"/>
  <c r="C48" i="27"/>
  <c r="Q56" i="6" s="1"/>
  <c r="B48" i="27"/>
  <c r="I48" i="27" s="1"/>
  <c r="C47" i="27"/>
  <c r="Q55" i="6" s="1"/>
  <c r="B47" i="27"/>
  <c r="G47" i="27" s="1"/>
  <c r="C46" i="27"/>
  <c r="Q54" i="6" s="1"/>
  <c r="B46" i="27"/>
  <c r="I46" i="27" s="1"/>
  <c r="C45" i="27"/>
  <c r="Q53" i="6" s="1"/>
  <c r="B45" i="27"/>
  <c r="G45" i="27" s="1"/>
  <c r="C44" i="27"/>
  <c r="Q52" i="6" s="1"/>
  <c r="B44" i="27"/>
  <c r="I44" i="27" s="1"/>
  <c r="C43" i="27"/>
  <c r="Q51" i="6" s="1"/>
  <c r="B43" i="27"/>
  <c r="G43" i="27" s="1"/>
  <c r="C42" i="27"/>
  <c r="Q50" i="6" s="1"/>
  <c r="B42" i="27"/>
  <c r="I42" i="27" s="1"/>
  <c r="C41" i="27"/>
  <c r="Q49" i="6" s="1"/>
  <c r="B41" i="27"/>
  <c r="G41" i="27" s="1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3" i="27"/>
  <c r="J4" i="27"/>
  <c r="J5" i="27"/>
  <c r="J6" i="27"/>
  <c r="J7" i="27"/>
  <c r="J2" i="27"/>
  <c r="A1" i="9" l="1"/>
  <c r="M100" i="27"/>
  <c r="M98" i="27"/>
  <c r="M96" i="27"/>
  <c r="M94" i="27"/>
  <c r="M92" i="27"/>
  <c r="M90" i="27"/>
  <c r="M88" i="27"/>
  <c r="M86" i="27"/>
  <c r="M84" i="27"/>
  <c r="M82" i="27"/>
  <c r="M80" i="27"/>
  <c r="M78" i="27"/>
  <c r="M76" i="27"/>
  <c r="M74" i="27"/>
  <c r="M72" i="27"/>
  <c r="M70" i="27"/>
  <c r="M68" i="27"/>
  <c r="M66" i="27"/>
  <c r="M64" i="27"/>
  <c r="M62" i="27"/>
  <c r="M60" i="27"/>
  <c r="M58" i="27"/>
  <c r="M56" i="27"/>
  <c r="M54" i="27"/>
  <c r="M52" i="27"/>
  <c r="M41" i="27"/>
  <c r="M99" i="27"/>
  <c r="M97" i="27"/>
  <c r="M95" i="27"/>
  <c r="M93" i="27"/>
  <c r="M91" i="27"/>
  <c r="M89" i="27"/>
  <c r="M87" i="27"/>
  <c r="M85" i="27"/>
  <c r="M83" i="27"/>
  <c r="M81" i="27"/>
  <c r="M79" i="27"/>
  <c r="M77" i="27"/>
  <c r="M75" i="27"/>
  <c r="M73" i="27"/>
  <c r="M71" i="27"/>
  <c r="M69" i="27"/>
  <c r="M67" i="27"/>
  <c r="M65" i="27"/>
  <c r="M63" i="27"/>
  <c r="M61" i="27"/>
  <c r="M59" i="27"/>
  <c r="M57" i="27"/>
  <c r="M55" i="27"/>
  <c r="M53" i="27"/>
  <c r="M51" i="27"/>
  <c r="M49" i="27"/>
  <c r="M47" i="27"/>
  <c r="M45" i="27"/>
  <c r="M43" i="27"/>
  <c r="M50" i="27"/>
  <c r="M46" i="27"/>
  <c r="M42" i="27"/>
  <c r="M48" i="27"/>
  <c r="M44" i="27"/>
  <c r="P56" i="6"/>
  <c r="P50" i="6"/>
  <c r="P58" i="6"/>
  <c r="P49" i="6"/>
  <c r="P52" i="6"/>
  <c r="P54" i="6"/>
  <c r="P51" i="6"/>
  <c r="P53" i="6"/>
  <c r="P55" i="6"/>
  <c r="P57" i="6"/>
  <c r="P59" i="6"/>
  <c r="L48" i="27"/>
  <c r="L50" i="27"/>
  <c r="L42" i="27"/>
  <c r="L44" i="27"/>
  <c r="L46" i="27"/>
  <c r="H50" i="27"/>
  <c r="H48" i="27"/>
  <c r="H46" i="27"/>
  <c r="H44" i="27"/>
  <c r="H42" i="27"/>
  <c r="I51" i="27"/>
  <c r="G50" i="27"/>
  <c r="K50" i="27" s="1"/>
  <c r="I49" i="27"/>
  <c r="G48" i="27"/>
  <c r="K48" i="27" s="1"/>
  <c r="I47" i="27"/>
  <c r="G46" i="27"/>
  <c r="K46" i="27" s="1"/>
  <c r="I45" i="27"/>
  <c r="G44" i="27"/>
  <c r="K44" i="27" s="1"/>
  <c r="I43" i="27"/>
  <c r="G42" i="27"/>
  <c r="K42" i="27" s="1"/>
  <c r="I41" i="27"/>
  <c r="L51" i="27"/>
  <c r="H51" i="27"/>
  <c r="L49" i="27"/>
  <c r="H49" i="27"/>
  <c r="L47" i="27"/>
  <c r="H47" i="27"/>
  <c r="L45" i="27"/>
  <c r="H45" i="27"/>
  <c r="L43" i="27"/>
  <c r="H43" i="27"/>
  <c r="L41" i="27"/>
  <c r="H41" i="27"/>
  <c r="K51" i="27"/>
  <c r="K49" i="27"/>
  <c r="K47" i="27"/>
  <c r="K45" i="27"/>
  <c r="K43" i="27"/>
  <c r="K41" i="27"/>
  <c r="V16" i="26"/>
  <c r="K25" i="26"/>
  <c r="G46" i="26"/>
  <c r="D37" i="26"/>
  <c r="AH23" i="26"/>
  <c r="AM46" i="26"/>
  <c r="AQ37" i="26"/>
  <c r="AA37" i="26"/>
  <c r="O46" i="26"/>
  <c r="R37" i="26"/>
  <c r="AK45" i="26" l="1"/>
  <c r="N45" i="26"/>
  <c r="F45" i="26"/>
  <c r="Z36" i="26" l="1"/>
  <c r="X6" i="26"/>
  <c r="U6" i="26"/>
  <c r="W7" i="26"/>
  <c r="L7" i="26"/>
  <c r="AC2" i="24"/>
  <c r="W2" i="24"/>
  <c r="AC2" i="23"/>
  <c r="W2" i="23"/>
  <c r="AC2" i="22"/>
  <c r="W2" i="22"/>
  <c r="AC2" i="21"/>
  <c r="W2" i="21"/>
  <c r="AC2" i="20"/>
  <c r="W2" i="20"/>
  <c r="AC2" i="19"/>
  <c r="W2" i="19"/>
  <c r="AC2" i="18"/>
  <c r="W2" i="18"/>
  <c r="AC2" i="17"/>
  <c r="W2" i="17"/>
  <c r="AC2" i="16"/>
  <c r="W2" i="16"/>
  <c r="AC2" i="15"/>
  <c r="W2" i="15"/>
  <c r="G27" i="7"/>
  <c r="G27" i="8" l="1"/>
  <c r="AE13" i="8"/>
  <c r="Y22" i="25"/>
  <c r="V22" i="25"/>
  <c r="V26" i="25"/>
  <c r="W9" i="24"/>
  <c r="J9" i="24"/>
  <c r="U34" i="16"/>
  <c r="U34" i="17"/>
  <c r="U34" i="18"/>
  <c r="U34" i="19"/>
  <c r="U34" i="20"/>
  <c r="U34" i="21"/>
  <c r="U34" i="22"/>
  <c r="U34" i="23"/>
  <c r="U36" i="24"/>
  <c r="U34" i="15"/>
  <c r="U33" i="16"/>
  <c r="U33" i="17"/>
  <c r="U33" i="18"/>
  <c r="U33" i="19"/>
  <c r="U33" i="20"/>
  <c r="U33" i="21"/>
  <c r="U33" i="22"/>
  <c r="U33" i="23"/>
  <c r="U35" i="24"/>
  <c r="U33" i="15"/>
  <c r="U32" i="16"/>
  <c r="U32" i="17"/>
  <c r="U32" i="18"/>
  <c r="U32" i="19"/>
  <c r="U32" i="20"/>
  <c r="U32" i="21"/>
  <c r="U32" i="22"/>
  <c r="U32" i="23"/>
  <c r="U34" i="24"/>
  <c r="U32" i="15"/>
  <c r="U31" i="16"/>
  <c r="U31" i="17"/>
  <c r="U31" i="18"/>
  <c r="U31" i="19"/>
  <c r="U31" i="20"/>
  <c r="U31" i="21"/>
  <c r="U31" i="22"/>
  <c r="U31" i="23"/>
  <c r="U33" i="24"/>
  <c r="U31" i="15"/>
  <c r="U30" i="16"/>
  <c r="U30" i="17"/>
  <c r="U30" i="18"/>
  <c r="U30" i="19"/>
  <c r="U30" i="20"/>
  <c r="U30" i="21"/>
  <c r="U30" i="22"/>
  <c r="U30" i="23"/>
  <c r="U32" i="24"/>
  <c r="U30" i="15"/>
  <c r="U29" i="16"/>
  <c r="U29" i="17"/>
  <c r="U29" i="18"/>
  <c r="U29" i="19"/>
  <c r="U29" i="20"/>
  <c r="U29" i="21"/>
  <c r="U29" i="22"/>
  <c r="U29" i="23"/>
  <c r="U31" i="24"/>
  <c r="U29" i="15"/>
  <c r="U28" i="16"/>
  <c r="U28" i="17"/>
  <c r="U28" i="18"/>
  <c r="U28" i="19"/>
  <c r="U28" i="20"/>
  <c r="U28" i="21"/>
  <c r="U28" i="22"/>
  <c r="U28" i="23"/>
  <c r="U30" i="24"/>
  <c r="U28" i="15"/>
  <c r="U27" i="16"/>
  <c r="U27" i="17"/>
  <c r="U27" i="18"/>
  <c r="U27" i="19"/>
  <c r="U27" i="20"/>
  <c r="U27" i="21"/>
  <c r="U27" i="22"/>
  <c r="U27" i="23"/>
  <c r="U29" i="24"/>
  <c r="U27" i="15"/>
  <c r="U26" i="16"/>
  <c r="U26" i="17"/>
  <c r="U26" i="18"/>
  <c r="U26" i="19"/>
  <c r="U26" i="20"/>
  <c r="U26" i="21"/>
  <c r="U26" i="22"/>
  <c r="U26" i="23"/>
  <c r="U28" i="24"/>
  <c r="U26" i="15"/>
  <c r="U25" i="16"/>
  <c r="U25" i="17"/>
  <c r="U25" i="18"/>
  <c r="U25" i="19"/>
  <c r="U25" i="20"/>
  <c r="U25" i="21"/>
  <c r="U25" i="22"/>
  <c r="U25" i="23"/>
  <c r="U27" i="24"/>
  <c r="U25" i="15"/>
  <c r="U24" i="16"/>
  <c r="U24" i="17"/>
  <c r="U24" i="18"/>
  <c r="U24" i="19"/>
  <c r="U24" i="20"/>
  <c r="U24" i="21"/>
  <c r="U24" i="22"/>
  <c r="U24" i="23"/>
  <c r="U26" i="24"/>
  <c r="U24" i="15"/>
  <c r="U23" i="16"/>
  <c r="U23" i="17"/>
  <c r="U23" i="18"/>
  <c r="U23" i="19"/>
  <c r="U23" i="20"/>
  <c r="U23" i="21"/>
  <c r="U23" i="22"/>
  <c r="U23" i="23"/>
  <c r="U25" i="24"/>
  <c r="U23" i="15"/>
  <c r="U22" i="16"/>
  <c r="U22" i="17"/>
  <c r="U22" i="18"/>
  <c r="U22" i="19"/>
  <c r="U22" i="20"/>
  <c r="U22" i="21"/>
  <c r="U22" i="22"/>
  <c r="U22" i="23"/>
  <c r="U24" i="24"/>
  <c r="U22" i="15"/>
  <c r="U21" i="16"/>
  <c r="U21" i="17"/>
  <c r="U21" i="18"/>
  <c r="U21" i="19"/>
  <c r="U21" i="20"/>
  <c r="U21" i="21"/>
  <c r="U21" i="22"/>
  <c r="U21" i="23"/>
  <c r="U23" i="24"/>
  <c r="U21" i="15"/>
  <c r="U20" i="16"/>
  <c r="U20" i="17"/>
  <c r="U20" i="18"/>
  <c r="U20" i="19"/>
  <c r="U20" i="20"/>
  <c r="U20" i="21"/>
  <c r="U20" i="22"/>
  <c r="U20" i="23"/>
  <c r="U22" i="24"/>
  <c r="U20" i="15"/>
  <c r="U19" i="16"/>
  <c r="U19" i="17"/>
  <c r="U19" i="18"/>
  <c r="U19" i="19"/>
  <c r="U19" i="20"/>
  <c r="U19" i="21"/>
  <c r="U19" i="22"/>
  <c r="U19" i="23"/>
  <c r="U21" i="24"/>
  <c r="U19" i="15"/>
  <c r="U18" i="16"/>
  <c r="U18" i="17"/>
  <c r="U18" i="18"/>
  <c r="U18" i="19"/>
  <c r="U18" i="20"/>
  <c r="U18" i="21"/>
  <c r="U18" i="22"/>
  <c r="U18" i="23"/>
  <c r="U20" i="24"/>
  <c r="U18" i="15"/>
  <c r="S34" i="16"/>
  <c r="S34" i="17"/>
  <c r="S34" i="18"/>
  <c r="S34" i="19"/>
  <c r="S34" i="20"/>
  <c r="S34" i="21"/>
  <c r="S34" i="22"/>
  <c r="S34" i="23"/>
  <c r="S36" i="24"/>
  <c r="S34" i="15"/>
  <c r="S33" i="16"/>
  <c r="S33" i="17"/>
  <c r="S33" i="18"/>
  <c r="S33" i="19"/>
  <c r="S33" i="20"/>
  <c r="S33" i="21"/>
  <c r="S33" i="22"/>
  <c r="S33" i="23"/>
  <c r="S35" i="24"/>
  <c r="S33" i="15"/>
  <c r="S32" i="16"/>
  <c r="S32" i="17"/>
  <c r="S32" i="18"/>
  <c r="S32" i="19"/>
  <c r="S32" i="20"/>
  <c r="S32" i="21"/>
  <c r="S32" i="22"/>
  <c r="S32" i="23"/>
  <c r="S34" i="24"/>
  <c r="S32" i="15"/>
  <c r="S31" i="16"/>
  <c r="S31" i="17"/>
  <c r="S31" i="18"/>
  <c r="S31" i="19"/>
  <c r="S31" i="20"/>
  <c r="S31" i="21"/>
  <c r="S31" i="22"/>
  <c r="S31" i="23"/>
  <c r="S33" i="24"/>
  <c r="S31" i="15"/>
  <c r="S30" i="16"/>
  <c r="S30" i="17"/>
  <c r="S30" i="18"/>
  <c r="S30" i="19"/>
  <c r="S30" i="20"/>
  <c r="S30" i="21"/>
  <c r="S30" i="22"/>
  <c r="S30" i="23"/>
  <c r="S32" i="24"/>
  <c r="S30" i="15"/>
  <c r="S29" i="16"/>
  <c r="S29" i="17"/>
  <c r="S29" i="18"/>
  <c r="S29" i="19"/>
  <c r="S29" i="20"/>
  <c r="S29" i="21"/>
  <c r="S29" i="22"/>
  <c r="S29" i="23"/>
  <c r="S31" i="24"/>
  <c r="S29" i="15"/>
  <c r="S28" i="16"/>
  <c r="S28" i="17"/>
  <c r="S28" i="18"/>
  <c r="S28" i="19"/>
  <c r="S28" i="20"/>
  <c r="S28" i="21"/>
  <c r="S28" i="22"/>
  <c r="S28" i="23"/>
  <c r="S30" i="24"/>
  <c r="S28" i="15"/>
  <c r="S27" i="16"/>
  <c r="S27" i="17"/>
  <c r="S27" i="18"/>
  <c r="S27" i="19"/>
  <c r="S27" i="20"/>
  <c r="S27" i="21"/>
  <c r="S27" i="22"/>
  <c r="S27" i="23"/>
  <c r="S29" i="24"/>
  <c r="S27" i="15"/>
  <c r="S26" i="16"/>
  <c r="S26" i="17"/>
  <c r="S26" i="18"/>
  <c r="S26" i="19"/>
  <c r="S26" i="20"/>
  <c r="S26" i="21"/>
  <c r="S26" i="22"/>
  <c r="S26" i="23"/>
  <c r="S28" i="24"/>
  <c r="S26" i="15"/>
  <c r="S25" i="16"/>
  <c r="S25" i="17"/>
  <c r="S25" i="18"/>
  <c r="S25" i="19"/>
  <c r="S25" i="20"/>
  <c r="S25" i="21"/>
  <c r="S25" i="22"/>
  <c r="S25" i="23"/>
  <c r="S27" i="24"/>
  <c r="S25" i="15"/>
  <c r="S24" i="16"/>
  <c r="S24" i="17"/>
  <c r="S24" i="18"/>
  <c r="S24" i="19"/>
  <c r="S24" i="20"/>
  <c r="S24" i="21"/>
  <c r="S24" i="22"/>
  <c r="S24" i="23"/>
  <c r="S26" i="24"/>
  <c r="S24" i="15"/>
  <c r="S23" i="16"/>
  <c r="S23" i="17"/>
  <c r="S23" i="18"/>
  <c r="S23" i="19"/>
  <c r="S23" i="20"/>
  <c r="S23" i="21"/>
  <c r="S23" i="22"/>
  <c r="S23" i="23"/>
  <c r="S25" i="24"/>
  <c r="S23" i="15"/>
  <c r="S22" i="16"/>
  <c r="S22" i="17"/>
  <c r="S22" i="18"/>
  <c r="S22" i="19"/>
  <c r="S22" i="20"/>
  <c r="S22" i="21"/>
  <c r="S22" i="22"/>
  <c r="S22" i="23"/>
  <c r="S24" i="24"/>
  <c r="S22" i="15"/>
  <c r="S21" i="16"/>
  <c r="S21" i="17"/>
  <c r="S21" i="18"/>
  <c r="S21" i="19"/>
  <c r="S21" i="20"/>
  <c r="S21" i="21"/>
  <c r="S21" i="22"/>
  <c r="S21" i="23"/>
  <c r="S23" i="24"/>
  <c r="S21" i="15"/>
  <c r="S20" i="16"/>
  <c r="S20" i="17"/>
  <c r="S20" i="18"/>
  <c r="S20" i="19"/>
  <c r="S20" i="20"/>
  <c r="S20" i="21"/>
  <c r="S20" i="22"/>
  <c r="S20" i="23"/>
  <c r="S22" i="24"/>
  <c r="S20" i="15"/>
  <c r="S19" i="16"/>
  <c r="S19" i="17"/>
  <c r="S19" i="18"/>
  <c r="S19" i="19"/>
  <c r="S19" i="20"/>
  <c r="S19" i="21"/>
  <c r="S19" i="22"/>
  <c r="S19" i="23"/>
  <c r="S21" i="24"/>
  <c r="S19" i="15"/>
  <c r="S18" i="16"/>
  <c r="S18" i="17"/>
  <c r="S18" i="18"/>
  <c r="S18" i="19"/>
  <c r="S18" i="20"/>
  <c r="S18" i="21"/>
  <c r="S18" i="22"/>
  <c r="S18" i="23"/>
  <c r="S20" i="24"/>
  <c r="S18" i="15"/>
  <c r="R34" i="16"/>
  <c r="R34" i="17"/>
  <c r="R34" i="18"/>
  <c r="R34" i="19"/>
  <c r="R34" i="20"/>
  <c r="R34" i="21"/>
  <c r="R34" i="22"/>
  <c r="R34" i="23"/>
  <c r="R36" i="24"/>
  <c r="R34" i="15"/>
  <c r="R33" i="16"/>
  <c r="R33" i="17"/>
  <c r="R33" i="18"/>
  <c r="R33" i="19"/>
  <c r="R33" i="20"/>
  <c r="R33" i="21"/>
  <c r="R33" i="22"/>
  <c r="R33" i="23"/>
  <c r="R35" i="24"/>
  <c r="R33" i="15"/>
  <c r="R32" i="16"/>
  <c r="R32" i="17"/>
  <c r="R32" i="18"/>
  <c r="R32" i="19"/>
  <c r="R32" i="20"/>
  <c r="R32" i="21"/>
  <c r="R32" i="22"/>
  <c r="R32" i="23"/>
  <c r="R34" i="24"/>
  <c r="R32" i="15"/>
  <c r="R31" i="16"/>
  <c r="R31" i="17"/>
  <c r="R31" i="18"/>
  <c r="R31" i="19"/>
  <c r="R31" i="20"/>
  <c r="R31" i="21"/>
  <c r="R31" i="22"/>
  <c r="R31" i="23"/>
  <c r="R33" i="24"/>
  <c r="R31" i="15"/>
  <c r="R30" i="16"/>
  <c r="R30" i="17"/>
  <c r="R30" i="18"/>
  <c r="R30" i="19"/>
  <c r="R30" i="20"/>
  <c r="R30" i="21"/>
  <c r="R30" i="22"/>
  <c r="R30" i="23"/>
  <c r="R32" i="24"/>
  <c r="R30" i="15"/>
  <c r="R29" i="16"/>
  <c r="R29" i="17"/>
  <c r="R29" i="18"/>
  <c r="R29" i="19"/>
  <c r="R29" i="20"/>
  <c r="R29" i="21"/>
  <c r="R29" i="22"/>
  <c r="R29" i="23"/>
  <c r="R31" i="24"/>
  <c r="R29" i="15"/>
  <c r="R28" i="16"/>
  <c r="R28" i="17"/>
  <c r="R28" i="18"/>
  <c r="R28" i="19"/>
  <c r="R28" i="20"/>
  <c r="R28" i="21"/>
  <c r="R28" i="22"/>
  <c r="R28" i="23"/>
  <c r="R30" i="24"/>
  <c r="R28" i="15"/>
  <c r="R27" i="16"/>
  <c r="R27" i="17"/>
  <c r="R27" i="18"/>
  <c r="R27" i="19"/>
  <c r="R27" i="20"/>
  <c r="R27" i="21"/>
  <c r="R27" i="22"/>
  <c r="R27" i="23"/>
  <c r="R29" i="24"/>
  <c r="R27" i="15"/>
  <c r="R26" i="16"/>
  <c r="R26" i="17"/>
  <c r="R26" i="18"/>
  <c r="R26" i="19"/>
  <c r="R26" i="20"/>
  <c r="R26" i="21"/>
  <c r="R26" i="22"/>
  <c r="R26" i="23"/>
  <c r="R28" i="24"/>
  <c r="R26" i="15"/>
  <c r="R25" i="16"/>
  <c r="R25" i="17"/>
  <c r="R25" i="18"/>
  <c r="R25" i="19"/>
  <c r="R25" i="20"/>
  <c r="R25" i="21"/>
  <c r="R25" i="22"/>
  <c r="R25" i="23"/>
  <c r="R27" i="24"/>
  <c r="R25" i="15"/>
  <c r="R24" i="16"/>
  <c r="R24" i="17"/>
  <c r="R24" i="18"/>
  <c r="R24" i="19"/>
  <c r="R24" i="20"/>
  <c r="R24" i="21"/>
  <c r="R24" i="22"/>
  <c r="R24" i="23"/>
  <c r="R26" i="24"/>
  <c r="R24" i="15"/>
  <c r="R23" i="16"/>
  <c r="R23" i="17"/>
  <c r="R23" i="18"/>
  <c r="R23" i="19"/>
  <c r="R23" i="20"/>
  <c r="R23" i="21"/>
  <c r="R23" i="22"/>
  <c r="R23" i="23"/>
  <c r="R25" i="24"/>
  <c r="R23" i="15"/>
  <c r="R22" i="16"/>
  <c r="R22" i="17"/>
  <c r="R22" i="18"/>
  <c r="R22" i="19"/>
  <c r="R22" i="20"/>
  <c r="R22" i="21"/>
  <c r="R22" i="22"/>
  <c r="R22" i="23"/>
  <c r="R24" i="24"/>
  <c r="R22" i="15"/>
  <c r="R21" i="16"/>
  <c r="R21" i="17"/>
  <c r="R21" i="18"/>
  <c r="R21" i="19"/>
  <c r="R21" i="20"/>
  <c r="R21" i="21"/>
  <c r="R21" i="22"/>
  <c r="R21" i="23"/>
  <c r="R23" i="24"/>
  <c r="R21" i="15"/>
  <c r="R20" i="16"/>
  <c r="R20" i="17"/>
  <c r="R20" i="18"/>
  <c r="R20" i="19"/>
  <c r="R20" i="20"/>
  <c r="R20" i="21"/>
  <c r="R20" i="22"/>
  <c r="R20" i="23"/>
  <c r="R22" i="24"/>
  <c r="R20" i="15"/>
  <c r="R19" i="16"/>
  <c r="R19" i="17"/>
  <c r="R19" i="18"/>
  <c r="R19" i="19"/>
  <c r="R19" i="20"/>
  <c r="R19" i="21"/>
  <c r="R19" i="22"/>
  <c r="R19" i="23"/>
  <c r="R21" i="24"/>
  <c r="R19" i="15"/>
  <c r="R18" i="16"/>
  <c r="R18" i="17"/>
  <c r="R18" i="18"/>
  <c r="R18" i="19"/>
  <c r="R18" i="20"/>
  <c r="R18" i="21"/>
  <c r="R18" i="22"/>
  <c r="R18" i="23"/>
  <c r="R20" i="24"/>
  <c r="R18" i="15"/>
  <c r="J34" i="16"/>
  <c r="J34" i="17"/>
  <c r="J34" i="18"/>
  <c r="J34" i="19"/>
  <c r="J34" i="20"/>
  <c r="J34" i="21"/>
  <c r="J34" i="22"/>
  <c r="J34" i="23"/>
  <c r="J36" i="24"/>
  <c r="J34" i="15"/>
  <c r="J33" i="16"/>
  <c r="J33" i="17"/>
  <c r="J33" i="18"/>
  <c r="J33" i="19"/>
  <c r="J33" i="20"/>
  <c r="J33" i="21"/>
  <c r="J33" i="22"/>
  <c r="J33" i="23"/>
  <c r="J35" i="24"/>
  <c r="J33" i="15"/>
  <c r="J32" i="16"/>
  <c r="J32" i="17"/>
  <c r="J32" i="18"/>
  <c r="J32" i="19"/>
  <c r="J32" i="20"/>
  <c r="J32" i="21"/>
  <c r="J32" i="22"/>
  <c r="J32" i="23"/>
  <c r="J34" i="24"/>
  <c r="J32" i="15"/>
  <c r="J31" i="16"/>
  <c r="J31" i="17"/>
  <c r="J31" i="18"/>
  <c r="J31" i="19"/>
  <c r="J31" i="20"/>
  <c r="J31" i="21"/>
  <c r="J31" i="22"/>
  <c r="J31" i="23"/>
  <c r="J33" i="24"/>
  <c r="J31" i="15"/>
  <c r="J30" i="16"/>
  <c r="J30" i="17"/>
  <c r="J30" i="18"/>
  <c r="J30" i="19"/>
  <c r="J30" i="20"/>
  <c r="J30" i="21"/>
  <c r="J30" i="22"/>
  <c r="J30" i="23"/>
  <c r="J32" i="24"/>
  <c r="J30" i="15"/>
  <c r="J29" i="16"/>
  <c r="J29" i="17"/>
  <c r="J29" i="18"/>
  <c r="J29" i="19"/>
  <c r="J29" i="20"/>
  <c r="J29" i="21"/>
  <c r="J29" i="22"/>
  <c r="J29" i="23"/>
  <c r="J31" i="24"/>
  <c r="J29" i="15"/>
  <c r="J28" i="16"/>
  <c r="J28" i="17"/>
  <c r="J28" i="18"/>
  <c r="J28" i="19"/>
  <c r="J28" i="20"/>
  <c r="J28" i="21"/>
  <c r="J28" i="22"/>
  <c r="J28" i="23"/>
  <c r="J30" i="24"/>
  <c r="J28" i="15"/>
  <c r="J27" i="16"/>
  <c r="J27" i="17"/>
  <c r="J27" i="18"/>
  <c r="J27" i="19"/>
  <c r="J27" i="20"/>
  <c r="J27" i="21"/>
  <c r="J27" i="22"/>
  <c r="J27" i="23"/>
  <c r="J29" i="24"/>
  <c r="J27" i="15"/>
  <c r="J26" i="16"/>
  <c r="J26" i="17"/>
  <c r="J26" i="18"/>
  <c r="J26" i="19"/>
  <c r="J26" i="20"/>
  <c r="J26" i="21"/>
  <c r="J26" i="22"/>
  <c r="J26" i="23"/>
  <c r="J28" i="24"/>
  <c r="J26" i="15"/>
  <c r="J25" i="16"/>
  <c r="J25" i="17"/>
  <c r="J25" i="18"/>
  <c r="J25" i="19"/>
  <c r="J25" i="20"/>
  <c r="J25" i="21"/>
  <c r="J25" i="22"/>
  <c r="J25" i="23"/>
  <c r="J27" i="24"/>
  <c r="J25" i="15"/>
  <c r="J24" i="16"/>
  <c r="J24" i="17"/>
  <c r="J24" i="18"/>
  <c r="J24" i="19"/>
  <c r="J24" i="20"/>
  <c r="J24" i="21"/>
  <c r="J24" i="22"/>
  <c r="J24" i="23"/>
  <c r="J26" i="24"/>
  <c r="J24" i="15"/>
  <c r="J23" i="16"/>
  <c r="J23" i="17"/>
  <c r="J23" i="18"/>
  <c r="J23" i="19"/>
  <c r="J23" i="20"/>
  <c r="J23" i="21"/>
  <c r="J23" i="22"/>
  <c r="J23" i="23"/>
  <c r="J25" i="24"/>
  <c r="J23" i="15"/>
  <c r="J22" i="16"/>
  <c r="J22" i="17"/>
  <c r="J22" i="18"/>
  <c r="J22" i="19"/>
  <c r="J22" i="20"/>
  <c r="J22" i="21"/>
  <c r="J22" i="22"/>
  <c r="J22" i="23"/>
  <c r="J24" i="24"/>
  <c r="J22" i="15"/>
  <c r="J21" i="16"/>
  <c r="J21" i="17"/>
  <c r="J21" i="18"/>
  <c r="J21" i="19"/>
  <c r="J21" i="20"/>
  <c r="J21" i="21"/>
  <c r="J21" i="22"/>
  <c r="J21" i="23"/>
  <c r="J23" i="24"/>
  <c r="J21" i="15"/>
  <c r="J20" i="16"/>
  <c r="J20" i="17"/>
  <c r="J20" i="18"/>
  <c r="J20" i="19"/>
  <c r="J20" i="20"/>
  <c r="J20" i="21"/>
  <c r="J20" i="22"/>
  <c r="J20" i="23"/>
  <c r="J22" i="24"/>
  <c r="J20" i="15"/>
  <c r="J19" i="16"/>
  <c r="J19" i="17"/>
  <c r="J19" i="18"/>
  <c r="J19" i="19"/>
  <c r="J19" i="20"/>
  <c r="J19" i="21"/>
  <c r="J19" i="22"/>
  <c r="J19" i="23"/>
  <c r="J21" i="24"/>
  <c r="J19" i="15"/>
  <c r="J18" i="16"/>
  <c r="J18" i="17"/>
  <c r="J18" i="18"/>
  <c r="J18" i="19"/>
  <c r="J18" i="20"/>
  <c r="J18" i="21"/>
  <c r="J18" i="22"/>
  <c r="J18" i="23"/>
  <c r="J20" i="24"/>
  <c r="J18" i="15"/>
  <c r="N3" i="12"/>
  <c r="O13" i="12"/>
  <c r="N13" i="12"/>
  <c r="O12" i="12"/>
  <c r="N12" i="12"/>
  <c r="O11" i="12"/>
  <c r="N11" i="12"/>
  <c r="O10" i="12"/>
  <c r="N10" i="12"/>
  <c r="O9" i="12"/>
  <c r="N9" i="12"/>
  <c r="O4" i="12"/>
  <c r="O5" i="12"/>
  <c r="O6" i="12"/>
  <c r="O7" i="12"/>
  <c r="O8" i="12"/>
  <c r="O3" i="12"/>
  <c r="N4" i="12"/>
  <c r="N5" i="12"/>
  <c r="N6" i="12"/>
  <c r="N7" i="12"/>
  <c r="N8" i="12"/>
  <c r="AI53" i="26"/>
  <c r="AC53" i="26"/>
  <c r="Y53" i="26"/>
  <c r="U53" i="26"/>
  <c r="Q53" i="26"/>
  <c r="M53" i="26"/>
  <c r="I53" i="26"/>
  <c r="E53" i="26"/>
  <c r="AT53" i="26"/>
  <c r="AP53" i="26"/>
  <c r="A53" i="26"/>
  <c r="AH25" i="26"/>
  <c r="G2" i="27"/>
  <c r="K2" i="27" s="1"/>
  <c r="L2" i="27" s="1"/>
  <c r="G3" i="27"/>
  <c r="G4" i="27"/>
  <c r="H4" i="27" s="1"/>
  <c r="F4" i="27" s="1"/>
  <c r="G5" i="27"/>
  <c r="G6" i="27"/>
  <c r="G7" i="27"/>
  <c r="G8" i="27"/>
  <c r="K8" i="27" s="1"/>
  <c r="L8" i="27" s="1"/>
  <c r="G9" i="27"/>
  <c r="K9" i="27" s="1"/>
  <c r="L9" i="27" s="1"/>
  <c r="G10" i="27"/>
  <c r="G11" i="27"/>
  <c r="G12" i="27"/>
  <c r="K12" i="27" s="1"/>
  <c r="L12" i="27" s="1"/>
  <c r="G13" i="27"/>
  <c r="G14" i="27"/>
  <c r="K14" i="27" s="1"/>
  <c r="L14" i="27" s="1"/>
  <c r="G15" i="27"/>
  <c r="G16" i="27"/>
  <c r="K16" i="27" s="1"/>
  <c r="L16" i="27" s="1"/>
  <c r="G17" i="27"/>
  <c r="G18" i="27"/>
  <c r="G19" i="27"/>
  <c r="H19" i="27" s="1"/>
  <c r="F19" i="27" s="1"/>
  <c r="G20" i="27"/>
  <c r="G21" i="27"/>
  <c r="K21" i="27" s="1"/>
  <c r="L21" i="27" s="1"/>
  <c r="G22" i="27"/>
  <c r="G23" i="27"/>
  <c r="G24" i="27"/>
  <c r="G25" i="27"/>
  <c r="G26" i="27"/>
  <c r="G27" i="27"/>
  <c r="G28" i="27"/>
  <c r="G29" i="27"/>
  <c r="G30" i="27"/>
  <c r="K30" i="27" s="1"/>
  <c r="L30" i="27" s="1"/>
  <c r="G31" i="27"/>
  <c r="G32" i="27"/>
  <c r="G33" i="27"/>
  <c r="G34" i="27"/>
  <c r="G36" i="27"/>
  <c r="G37" i="27"/>
  <c r="G38" i="27"/>
  <c r="F41" i="27"/>
  <c r="F42" i="27"/>
  <c r="F43" i="27"/>
  <c r="F44" i="27"/>
  <c r="F45" i="27"/>
  <c r="F46" i="27"/>
  <c r="F47" i="27"/>
  <c r="F48" i="27"/>
  <c r="F49" i="27"/>
  <c r="F50" i="27"/>
  <c r="F51" i="27"/>
  <c r="V10" i="26"/>
  <c r="V11" i="26"/>
  <c r="V12" i="26"/>
  <c r="V13" i="26"/>
  <c r="V14" i="26"/>
  <c r="U15" i="26"/>
  <c r="J17" i="26"/>
  <c r="M17" i="26"/>
  <c r="AF17" i="26"/>
  <c r="AL17" i="26"/>
  <c r="E18" i="26"/>
  <c r="L18" i="26"/>
  <c r="AB18" i="26"/>
  <c r="AJ18" i="26"/>
  <c r="K21" i="26"/>
  <c r="AH21" i="26"/>
  <c r="K22" i="26"/>
  <c r="AH22" i="26"/>
  <c r="K23" i="26"/>
  <c r="J24" i="26"/>
  <c r="AG24" i="26"/>
  <c r="C29" i="26"/>
  <c r="F29" i="26"/>
  <c r="Q29" i="26"/>
  <c r="T29" i="26"/>
  <c r="Z29" i="26"/>
  <c r="AC29" i="26"/>
  <c r="AP29" i="26"/>
  <c r="AS29" i="26"/>
  <c r="B30" i="26"/>
  <c r="E30" i="26"/>
  <c r="P30" i="26"/>
  <c r="S30" i="26"/>
  <c r="Z30" i="26"/>
  <c r="AB30" i="26"/>
  <c r="AO30" i="26"/>
  <c r="AR30" i="26"/>
  <c r="D33" i="26"/>
  <c r="R33" i="26"/>
  <c r="AA33" i="26"/>
  <c r="AQ33" i="26"/>
  <c r="D34" i="26"/>
  <c r="R34" i="26"/>
  <c r="AA34" i="26"/>
  <c r="AQ34" i="26"/>
  <c r="D35" i="26"/>
  <c r="R35" i="26"/>
  <c r="AA35" i="26"/>
  <c r="AQ35" i="26"/>
  <c r="C36" i="26"/>
  <c r="Q36" i="26"/>
  <c r="AP36" i="26"/>
  <c r="F38" i="26"/>
  <c r="I38" i="26"/>
  <c r="N38" i="26"/>
  <c r="Q38" i="26"/>
  <c r="AK38" i="26"/>
  <c r="AP38" i="26"/>
  <c r="F39" i="26"/>
  <c r="H39" i="26"/>
  <c r="N39" i="26"/>
  <c r="P39" i="26"/>
  <c r="AK39" i="26"/>
  <c r="AO39" i="26"/>
  <c r="G42" i="26"/>
  <c r="O42" i="26"/>
  <c r="AM42" i="26"/>
  <c r="G43" i="26"/>
  <c r="O43" i="26"/>
  <c r="AM43" i="26"/>
  <c r="G44" i="26"/>
  <c r="O44" i="26"/>
  <c r="AM44" i="26"/>
  <c r="A1" i="25"/>
  <c r="BG34" i="25"/>
  <c r="AY34" i="25"/>
  <c r="AQ34" i="25"/>
  <c r="AI34" i="25"/>
  <c r="AA34" i="25"/>
  <c r="S34" i="25"/>
  <c r="C34" i="25"/>
  <c r="BG33" i="25"/>
  <c r="AY33" i="25"/>
  <c r="AQ33" i="25"/>
  <c r="AI33" i="25"/>
  <c r="AA33" i="25"/>
  <c r="S33" i="25"/>
  <c r="K33" i="25"/>
  <c r="C33" i="25"/>
  <c r="BG32" i="25"/>
  <c r="AY32" i="25"/>
  <c r="AQ32" i="25"/>
  <c r="AI32" i="25"/>
  <c r="AA32" i="25"/>
  <c r="S32" i="25"/>
  <c r="K32" i="25"/>
  <c r="C32" i="25"/>
  <c r="BI29" i="25"/>
  <c r="BF29" i="25"/>
  <c r="BA29" i="25"/>
  <c r="AX29" i="25"/>
  <c r="AS29" i="25"/>
  <c r="AP29" i="25"/>
  <c r="AK29" i="25"/>
  <c r="AH29" i="25"/>
  <c r="AC29" i="25"/>
  <c r="Z29" i="25"/>
  <c r="U29" i="25"/>
  <c r="R29" i="25"/>
  <c r="M29" i="25"/>
  <c r="J29" i="25"/>
  <c r="E29" i="25"/>
  <c r="B29" i="25"/>
  <c r="BI28" i="25"/>
  <c r="BF28" i="25"/>
  <c r="BA28" i="25"/>
  <c r="AX28" i="25"/>
  <c r="AS28" i="25"/>
  <c r="AP28" i="25"/>
  <c r="AK28" i="25"/>
  <c r="AH28" i="25"/>
  <c r="AC28" i="25"/>
  <c r="Z28" i="25"/>
  <c r="U28" i="25"/>
  <c r="R28" i="25"/>
  <c r="M28" i="25"/>
  <c r="J28" i="25"/>
  <c r="E28" i="25"/>
  <c r="B28" i="25"/>
  <c r="BC27" i="25"/>
  <c r="AM27" i="25"/>
  <c r="W27" i="25"/>
  <c r="BC26" i="25"/>
  <c r="AM26" i="25"/>
  <c r="G26" i="25"/>
  <c r="BC25" i="25"/>
  <c r="AM25" i="25"/>
  <c r="W25" i="25"/>
  <c r="BE22" i="25"/>
  <c r="BB22" i="25"/>
  <c r="AO22" i="25"/>
  <c r="AL22" i="25"/>
  <c r="BE21" i="25"/>
  <c r="BB21" i="25"/>
  <c r="AO21" i="25"/>
  <c r="AL21" i="25"/>
  <c r="Y21" i="25"/>
  <c r="V21" i="25"/>
  <c r="I21" i="25"/>
  <c r="F21" i="25"/>
  <c r="AU20" i="25"/>
  <c r="O20" i="25"/>
  <c r="AU19" i="25"/>
  <c r="O19" i="25"/>
  <c r="AU18" i="25"/>
  <c r="O18" i="25"/>
  <c r="AW15" i="25"/>
  <c r="AT15" i="25"/>
  <c r="Q15" i="25"/>
  <c r="N15" i="25"/>
  <c r="AW14" i="25"/>
  <c r="AT14" i="25"/>
  <c r="Q14" i="25"/>
  <c r="N14" i="25"/>
  <c r="AE13" i="25"/>
  <c r="AE12" i="25"/>
  <c r="AE11" i="25"/>
  <c r="AE10" i="25"/>
  <c r="AE9" i="25"/>
  <c r="AG6" i="25"/>
  <c r="AD6" i="25"/>
  <c r="AG5" i="25"/>
  <c r="AD5" i="25"/>
  <c r="A2" i="11"/>
  <c r="BE5" i="11"/>
  <c r="BB5" i="11"/>
  <c r="AZ3" i="11"/>
  <c r="A1" i="11"/>
  <c r="A1" i="8"/>
  <c r="F2" i="7"/>
  <c r="A1" i="7"/>
  <c r="AI57" i="15"/>
  <c r="AI56" i="15"/>
  <c r="AI55" i="15"/>
  <c r="AI54" i="15"/>
  <c r="AI53" i="15"/>
  <c r="AI52" i="15"/>
  <c r="AI51" i="15"/>
  <c r="AI50" i="15"/>
  <c r="AI49" i="15"/>
  <c r="AI48" i="15"/>
  <c r="AI47" i="15"/>
  <c r="AD5" i="7"/>
  <c r="AG5" i="7"/>
  <c r="AT14" i="7"/>
  <c r="AW14" i="7"/>
  <c r="AL21" i="7"/>
  <c r="AO21" i="7"/>
  <c r="AH28" i="7"/>
  <c r="AK28" i="7"/>
  <c r="Q14" i="15"/>
  <c r="AI57" i="16"/>
  <c r="AI56" i="16"/>
  <c r="AI55" i="16"/>
  <c r="AI54" i="16"/>
  <c r="AI53" i="16"/>
  <c r="AI52" i="16"/>
  <c r="AI51" i="16"/>
  <c r="AI50" i="16"/>
  <c r="AI49" i="16"/>
  <c r="AI48" i="16"/>
  <c r="AI47" i="16"/>
  <c r="N14" i="7"/>
  <c r="Q14" i="7"/>
  <c r="V21" i="7"/>
  <c r="Y21" i="7"/>
  <c r="Z28" i="7"/>
  <c r="AC28" i="7"/>
  <c r="Q14" i="16"/>
  <c r="AI57" i="17"/>
  <c r="AI56" i="17"/>
  <c r="AI55" i="17"/>
  <c r="AI54" i="17"/>
  <c r="AI53" i="17"/>
  <c r="AI52" i="17"/>
  <c r="AI51" i="17"/>
  <c r="AI50" i="17"/>
  <c r="AI49" i="17"/>
  <c r="AI48" i="17"/>
  <c r="AI47" i="17"/>
  <c r="AD5" i="11"/>
  <c r="AG5" i="11"/>
  <c r="N14" i="11"/>
  <c r="Q14" i="11"/>
  <c r="V21" i="11"/>
  <c r="Y21" i="11"/>
  <c r="Z28" i="11"/>
  <c r="AC28" i="11"/>
  <c r="Q14" i="17"/>
  <c r="AI57" i="18"/>
  <c r="AI56" i="18"/>
  <c r="AI55" i="18"/>
  <c r="AI54" i="18"/>
  <c r="AI53" i="18"/>
  <c r="AI52" i="18"/>
  <c r="AI51" i="18"/>
  <c r="AI50" i="18"/>
  <c r="AI49" i="18"/>
  <c r="AD5" i="8"/>
  <c r="AG5" i="8"/>
  <c r="AT14" i="8"/>
  <c r="AW14" i="8"/>
  <c r="AL21" i="8"/>
  <c r="AO21" i="8"/>
  <c r="AH28" i="8"/>
  <c r="AK28" i="8"/>
  <c r="AT14" i="11"/>
  <c r="AW14" i="11"/>
  <c r="BB21" i="11"/>
  <c r="BE21" i="11"/>
  <c r="BF28" i="11"/>
  <c r="BI28" i="11"/>
  <c r="Q14" i="18"/>
  <c r="F21" i="11"/>
  <c r="I21" i="11"/>
  <c r="B28" i="11"/>
  <c r="E28" i="11"/>
  <c r="AI57" i="19"/>
  <c r="AI56" i="19"/>
  <c r="AI55" i="19"/>
  <c r="AI54" i="19"/>
  <c r="AI53" i="19"/>
  <c r="AI52" i="19"/>
  <c r="AI51" i="19"/>
  <c r="AI50" i="19"/>
  <c r="AI49" i="19"/>
  <c r="AI48" i="19"/>
  <c r="AI47" i="19"/>
  <c r="Q14" i="19"/>
  <c r="AI57" i="20"/>
  <c r="AI56" i="20"/>
  <c r="AI55" i="20"/>
  <c r="AI54" i="20"/>
  <c r="AI53" i="20"/>
  <c r="AI52" i="20"/>
  <c r="AI51" i="20"/>
  <c r="AI50" i="20"/>
  <c r="AI49" i="20"/>
  <c r="AI48" i="20"/>
  <c r="AI47" i="20"/>
  <c r="Q14" i="20"/>
  <c r="AI57" i="21"/>
  <c r="AI56" i="21"/>
  <c r="AI55" i="21"/>
  <c r="AI54" i="21"/>
  <c r="AI53" i="21"/>
  <c r="AI52" i="21"/>
  <c r="AI51" i="21"/>
  <c r="AI50" i="21"/>
  <c r="AI49" i="21"/>
  <c r="AI48" i="21"/>
  <c r="AI47" i="21"/>
  <c r="N14" i="8"/>
  <c r="Q14" i="8"/>
  <c r="F21" i="8"/>
  <c r="I21" i="8"/>
  <c r="B28" i="8"/>
  <c r="E28" i="8"/>
  <c r="Q14" i="21"/>
  <c r="AI57" i="22"/>
  <c r="AI56" i="22"/>
  <c r="AI55" i="22"/>
  <c r="AI54" i="22"/>
  <c r="AI53" i="22"/>
  <c r="AI52" i="22"/>
  <c r="AI51" i="22"/>
  <c r="AI50" i="22"/>
  <c r="AI49" i="22"/>
  <c r="AI48" i="22"/>
  <c r="AI47" i="22"/>
  <c r="Q14" i="22"/>
  <c r="AI57" i="23"/>
  <c r="AI56" i="23"/>
  <c r="AI55" i="23"/>
  <c r="AI54" i="23"/>
  <c r="AI53" i="23"/>
  <c r="AI52" i="23"/>
  <c r="AI51" i="23"/>
  <c r="AI50" i="23"/>
  <c r="AI49" i="23"/>
  <c r="AI48" i="23"/>
  <c r="AI47" i="23"/>
  <c r="Q14" i="23"/>
  <c r="Q16" i="24"/>
  <c r="AI59" i="24"/>
  <c r="AI58" i="24"/>
  <c r="AI57" i="24"/>
  <c r="AI56" i="24"/>
  <c r="AI55" i="24"/>
  <c r="AI54" i="24"/>
  <c r="AI53" i="24"/>
  <c r="AI52" i="24"/>
  <c r="AI51" i="24"/>
  <c r="AI50" i="24"/>
  <c r="AI49" i="24"/>
  <c r="A62" i="24"/>
  <c r="N59" i="24"/>
  <c r="L59" i="24"/>
  <c r="K59" i="24"/>
  <c r="G59" i="24"/>
  <c r="N58" i="24"/>
  <c r="L58" i="24"/>
  <c r="K58" i="24"/>
  <c r="G58" i="24"/>
  <c r="N57" i="24"/>
  <c r="L57" i="24"/>
  <c r="K57" i="24"/>
  <c r="G57" i="24"/>
  <c r="N56" i="24"/>
  <c r="L56" i="24"/>
  <c r="K56" i="24"/>
  <c r="G56" i="24"/>
  <c r="N55" i="24"/>
  <c r="L55" i="24"/>
  <c r="K55" i="24"/>
  <c r="G55" i="24"/>
  <c r="N54" i="24"/>
  <c r="L54" i="24"/>
  <c r="K54" i="24"/>
  <c r="G54" i="24"/>
  <c r="N53" i="24"/>
  <c r="L53" i="24"/>
  <c r="K53" i="24"/>
  <c r="G53" i="24"/>
  <c r="N52" i="24"/>
  <c r="L52" i="24"/>
  <c r="K52" i="24"/>
  <c r="G52" i="24"/>
  <c r="N51" i="24"/>
  <c r="L51" i="24"/>
  <c r="K51" i="24"/>
  <c r="G51" i="24"/>
  <c r="N50" i="24"/>
  <c r="L50" i="24"/>
  <c r="K50" i="24"/>
  <c r="G50" i="24"/>
  <c r="N49" i="24"/>
  <c r="L49" i="24"/>
  <c r="K49" i="24"/>
  <c r="G49" i="24"/>
  <c r="AF47" i="24"/>
  <c r="AB47" i="24"/>
  <c r="H47" i="24"/>
  <c r="D47" i="24"/>
  <c r="AF46" i="24"/>
  <c r="AB46" i="24"/>
  <c r="H46" i="24"/>
  <c r="D46" i="24"/>
  <c r="AF45" i="24"/>
  <c r="AB45" i="24"/>
  <c r="H45" i="24"/>
  <c r="D45" i="24"/>
  <c r="AF44" i="24"/>
  <c r="AB44" i="24"/>
  <c r="H44" i="24"/>
  <c r="D44" i="24"/>
  <c r="AF43" i="24"/>
  <c r="AB43" i="24"/>
  <c r="H43" i="24"/>
  <c r="D43" i="24"/>
  <c r="AF42" i="24"/>
  <c r="AB42" i="24"/>
  <c r="H42" i="24"/>
  <c r="D42" i="24"/>
  <c r="AF41" i="24"/>
  <c r="AB41" i="24"/>
  <c r="X41" i="24"/>
  <c r="W41" i="24"/>
  <c r="V41" i="24"/>
  <c r="U41" i="24"/>
  <c r="K41" i="24"/>
  <c r="M41" i="24"/>
  <c r="O41" i="24"/>
  <c r="P41" i="24"/>
  <c r="H41" i="24"/>
  <c r="D41" i="24"/>
  <c r="AF40" i="24"/>
  <c r="AB40" i="24"/>
  <c r="H40" i="24"/>
  <c r="D40" i="24"/>
  <c r="AF39" i="24"/>
  <c r="AB39" i="24"/>
  <c r="H39" i="24"/>
  <c r="D39" i="24"/>
  <c r="AF38" i="24"/>
  <c r="AB38" i="24"/>
  <c r="H38" i="24"/>
  <c r="D38" i="24"/>
  <c r="A60" i="23"/>
  <c r="N57" i="23"/>
  <c r="L57" i="23"/>
  <c r="K57" i="23"/>
  <c r="G57" i="23"/>
  <c r="N56" i="23"/>
  <c r="L56" i="23"/>
  <c r="K56" i="23"/>
  <c r="G56" i="23"/>
  <c r="N55" i="23"/>
  <c r="L55" i="23"/>
  <c r="K55" i="23"/>
  <c r="G55" i="23"/>
  <c r="N54" i="23"/>
  <c r="L54" i="23"/>
  <c r="K54" i="23"/>
  <c r="G54" i="23"/>
  <c r="N53" i="23"/>
  <c r="L53" i="23"/>
  <c r="K53" i="23"/>
  <c r="G53" i="23"/>
  <c r="N52" i="23"/>
  <c r="L52" i="23"/>
  <c r="K52" i="23"/>
  <c r="G52" i="23"/>
  <c r="N51" i="23"/>
  <c r="L51" i="23"/>
  <c r="K51" i="23"/>
  <c r="G51" i="23"/>
  <c r="N50" i="23"/>
  <c r="L50" i="23"/>
  <c r="K50" i="23"/>
  <c r="G50" i="23"/>
  <c r="N49" i="23"/>
  <c r="L49" i="23"/>
  <c r="K49" i="23"/>
  <c r="G49" i="23"/>
  <c r="N48" i="23"/>
  <c r="L48" i="23"/>
  <c r="K48" i="23"/>
  <c r="G48" i="23"/>
  <c r="N47" i="23"/>
  <c r="L47" i="23"/>
  <c r="K47" i="23"/>
  <c r="G47" i="23"/>
  <c r="AF45" i="23"/>
  <c r="AB45" i="23"/>
  <c r="H45" i="23"/>
  <c r="D45" i="23"/>
  <c r="AF44" i="23"/>
  <c r="AB44" i="23"/>
  <c r="H44" i="23"/>
  <c r="D44" i="23"/>
  <c r="AF43" i="23"/>
  <c r="AB43" i="23"/>
  <c r="H43" i="23"/>
  <c r="D43" i="23"/>
  <c r="AF42" i="23"/>
  <c r="AB42" i="23"/>
  <c r="H42" i="23"/>
  <c r="D42" i="23"/>
  <c r="AF41" i="23"/>
  <c r="AB41" i="23"/>
  <c r="H41" i="23"/>
  <c r="D41" i="23"/>
  <c r="AF40" i="23"/>
  <c r="AB40" i="23"/>
  <c r="H40" i="23"/>
  <c r="D40" i="23"/>
  <c r="AF39" i="23"/>
  <c r="AB39" i="23"/>
  <c r="X39" i="23"/>
  <c r="W39" i="23"/>
  <c r="V39" i="23"/>
  <c r="U39" i="23"/>
  <c r="K39" i="23"/>
  <c r="M39" i="23"/>
  <c r="O39" i="23"/>
  <c r="P39" i="23"/>
  <c r="H39" i="23"/>
  <c r="D39" i="23"/>
  <c r="AF38" i="23"/>
  <c r="AB38" i="23"/>
  <c r="H38" i="23"/>
  <c r="D38" i="23"/>
  <c r="AF37" i="23"/>
  <c r="AB37" i="23"/>
  <c r="H37" i="23"/>
  <c r="D37" i="23"/>
  <c r="AF36" i="23"/>
  <c r="AB36" i="23"/>
  <c r="H36" i="23"/>
  <c r="D36" i="23"/>
  <c r="A60" i="22"/>
  <c r="N57" i="22"/>
  <c r="L57" i="22"/>
  <c r="K57" i="22"/>
  <c r="G57" i="22"/>
  <c r="N56" i="22"/>
  <c r="L56" i="22"/>
  <c r="K56" i="22"/>
  <c r="G56" i="22"/>
  <c r="N55" i="22"/>
  <c r="L55" i="22"/>
  <c r="K55" i="22"/>
  <c r="G55" i="22"/>
  <c r="N54" i="22"/>
  <c r="L54" i="22"/>
  <c r="K54" i="22"/>
  <c r="G54" i="22"/>
  <c r="N53" i="22"/>
  <c r="L53" i="22"/>
  <c r="K53" i="22"/>
  <c r="G53" i="22"/>
  <c r="N52" i="22"/>
  <c r="L52" i="22"/>
  <c r="K52" i="22"/>
  <c r="G52" i="22"/>
  <c r="N51" i="22"/>
  <c r="L51" i="22"/>
  <c r="K51" i="22"/>
  <c r="G51" i="22"/>
  <c r="N50" i="22"/>
  <c r="L50" i="22"/>
  <c r="K50" i="22"/>
  <c r="G50" i="22"/>
  <c r="N49" i="22"/>
  <c r="L49" i="22"/>
  <c r="K49" i="22"/>
  <c r="G49" i="22"/>
  <c r="N48" i="22"/>
  <c r="L48" i="22"/>
  <c r="K48" i="22"/>
  <c r="G48" i="22"/>
  <c r="N47" i="22"/>
  <c r="L47" i="22"/>
  <c r="K47" i="22"/>
  <c r="G47" i="22"/>
  <c r="AF45" i="22"/>
  <c r="AB45" i="22"/>
  <c r="H45" i="22"/>
  <c r="D45" i="22"/>
  <c r="AF44" i="22"/>
  <c r="AB44" i="22"/>
  <c r="H44" i="22"/>
  <c r="D44" i="22"/>
  <c r="AF43" i="22"/>
  <c r="AB43" i="22"/>
  <c r="H43" i="22"/>
  <c r="D43" i="22"/>
  <c r="AF42" i="22"/>
  <c r="AB42" i="22"/>
  <c r="H42" i="22"/>
  <c r="D42" i="22"/>
  <c r="AF41" i="22"/>
  <c r="AB41" i="22"/>
  <c r="H41" i="22"/>
  <c r="D41" i="22"/>
  <c r="AF40" i="22"/>
  <c r="AB40" i="22"/>
  <c r="H40" i="22"/>
  <c r="D40" i="22"/>
  <c r="AF39" i="22"/>
  <c r="AB39" i="22"/>
  <c r="X39" i="22"/>
  <c r="W39" i="22"/>
  <c r="V39" i="22"/>
  <c r="U39" i="22"/>
  <c r="K39" i="22"/>
  <c r="M39" i="22"/>
  <c r="O39" i="22"/>
  <c r="P39" i="22"/>
  <c r="H39" i="22"/>
  <c r="D39" i="22"/>
  <c r="AF38" i="22"/>
  <c r="AB38" i="22"/>
  <c r="H38" i="22"/>
  <c r="D38" i="22"/>
  <c r="AF37" i="22"/>
  <c r="AB37" i="22"/>
  <c r="H37" i="22"/>
  <c r="D37" i="22"/>
  <c r="AF36" i="22"/>
  <c r="AB36" i="22"/>
  <c r="H36" i="22"/>
  <c r="D36" i="22"/>
  <c r="A60" i="21"/>
  <c r="N57" i="21"/>
  <c r="L57" i="21"/>
  <c r="K57" i="21"/>
  <c r="G57" i="21"/>
  <c r="N56" i="21"/>
  <c r="L56" i="21"/>
  <c r="K56" i="21"/>
  <c r="G56" i="21"/>
  <c r="N55" i="21"/>
  <c r="L55" i="21"/>
  <c r="K55" i="21"/>
  <c r="G55" i="21"/>
  <c r="N54" i="21"/>
  <c r="L54" i="21"/>
  <c r="K54" i="21"/>
  <c r="G54" i="21"/>
  <c r="N53" i="21"/>
  <c r="L53" i="21"/>
  <c r="K53" i="21"/>
  <c r="G53" i="21"/>
  <c r="N52" i="21"/>
  <c r="L52" i="21"/>
  <c r="K52" i="21"/>
  <c r="G52" i="21"/>
  <c r="N51" i="21"/>
  <c r="L51" i="21"/>
  <c r="K51" i="21"/>
  <c r="G51" i="21"/>
  <c r="N50" i="21"/>
  <c r="L50" i="21"/>
  <c r="K50" i="21"/>
  <c r="G50" i="21"/>
  <c r="N49" i="21"/>
  <c r="L49" i="21"/>
  <c r="K49" i="21"/>
  <c r="G49" i="21"/>
  <c r="N48" i="21"/>
  <c r="L48" i="21"/>
  <c r="K48" i="21"/>
  <c r="G48" i="21"/>
  <c r="N47" i="21"/>
  <c r="L47" i="21"/>
  <c r="K47" i="21"/>
  <c r="G47" i="21"/>
  <c r="AF45" i="21"/>
  <c r="AB45" i="21"/>
  <c r="H45" i="21"/>
  <c r="D45" i="21"/>
  <c r="AF44" i="21"/>
  <c r="AB44" i="21"/>
  <c r="H44" i="21"/>
  <c r="D44" i="21"/>
  <c r="AF43" i="21"/>
  <c r="AB43" i="21"/>
  <c r="H43" i="21"/>
  <c r="D43" i="21"/>
  <c r="AF42" i="21"/>
  <c r="AB42" i="21"/>
  <c r="H42" i="21"/>
  <c r="D42" i="21"/>
  <c r="AF41" i="21"/>
  <c r="AB41" i="21"/>
  <c r="H41" i="21"/>
  <c r="D41" i="21"/>
  <c r="AF40" i="21"/>
  <c r="AB40" i="21"/>
  <c r="H40" i="21"/>
  <c r="D40" i="21"/>
  <c r="AF39" i="21"/>
  <c r="AB39" i="21"/>
  <c r="X39" i="21"/>
  <c r="W39" i="21"/>
  <c r="V39" i="21"/>
  <c r="U39" i="21"/>
  <c r="K39" i="21"/>
  <c r="M39" i="21"/>
  <c r="O39" i="21"/>
  <c r="P39" i="21"/>
  <c r="H39" i="21"/>
  <c r="D39" i="21"/>
  <c r="AF38" i="21"/>
  <c r="AB38" i="21"/>
  <c r="H38" i="21"/>
  <c r="D38" i="21"/>
  <c r="AF37" i="21"/>
  <c r="AB37" i="21"/>
  <c r="H37" i="21"/>
  <c r="D37" i="21"/>
  <c r="AF36" i="21"/>
  <c r="AB36" i="21"/>
  <c r="H36" i="21"/>
  <c r="D36" i="21"/>
  <c r="A60" i="20"/>
  <c r="N57" i="20"/>
  <c r="L57" i="20"/>
  <c r="K57" i="20"/>
  <c r="G57" i="20"/>
  <c r="N56" i="20"/>
  <c r="L56" i="20"/>
  <c r="K56" i="20"/>
  <c r="G56" i="20"/>
  <c r="N55" i="20"/>
  <c r="L55" i="20"/>
  <c r="K55" i="20"/>
  <c r="G55" i="20"/>
  <c r="N54" i="20"/>
  <c r="L54" i="20"/>
  <c r="K54" i="20"/>
  <c r="G54" i="20"/>
  <c r="N53" i="20"/>
  <c r="L53" i="20"/>
  <c r="K53" i="20"/>
  <c r="G53" i="20"/>
  <c r="N52" i="20"/>
  <c r="L52" i="20"/>
  <c r="K52" i="20"/>
  <c r="G52" i="20"/>
  <c r="N51" i="20"/>
  <c r="L51" i="20"/>
  <c r="K51" i="20"/>
  <c r="G51" i="20"/>
  <c r="N50" i="20"/>
  <c r="L50" i="20"/>
  <c r="K50" i="20"/>
  <c r="G50" i="20"/>
  <c r="N49" i="20"/>
  <c r="L49" i="20"/>
  <c r="K49" i="20"/>
  <c r="G49" i="20"/>
  <c r="N48" i="20"/>
  <c r="L48" i="20"/>
  <c r="K48" i="20"/>
  <c r="G48" i="20"/>
  <c r="N47" i="20"/>
  <c r="L47" i="20"/>
  <c r="K47" i="20"/>
  <c r="G47" i="20"/>
  <c r="AF45" i="20"/>
  <c r="AB45" i="20"/>
  <c r="H45" i="20"/>
  <c r="D45" i="20"/>
  <c r="AF44" i="20"/>
  <c r="AB44" i="20"/>
  <c r="H44" i="20"/>
  <c r="D44" i="20"/>
  <c r="AF43" i="20"/>
  <c r="AB43" i="20"/>
  <c r="H43" i="20"/>
  <c r="D43" i="20"/>
  <c r="AF42" i="20"/>
  <c r="AB42" i="20"/>
  <c r="H42" i="20"/>
  <c r="D42" i="20"/>
  <c r="AF41" i="20"/>
  <c r="AB41" i="20"/>
  <c r="H41" i="20"/>
  <c r="D41" i="20"/>
  <c r="AF40" i="20"/>
  <c r="AB40" i="20"/>
  <c r="H40" i="20"/>
  <c r="D40" i="20"/>
  <c r="AF39" i="20"/>
  <c r="AB39" i="20"/>
  <c r="X39" i="20"/>
  <c r="W39" i="20"/>
  <c r="V39" i="20"/>
  <c r="U39" i="20"/>
  <c r="K39" i="20"/>
  <c r="M39" i="20"/>
  <c r="O39" i="20"/>
  <c r="P39" i="20"/>
  <c r="H39" i="20"/>
  <c r="D39" i="20"/>
  <c r="AF38" i="20"/>
  <c r="AB38" i="20"/>
  <c r="H38" i="20"/>
  <c r="D38" i="20"/>
  <c r="AF37" i="20"/>
  <c r="AB37" i="20"/>
  <c r="H37" i="20"/>
  <c r="D37" i="20"/>
  <c r="AF36" i="20"/>
  <c r="AB36" i="20"/>
  <c r="H36" i="20"/>
  <c r="D36" i="20"/>
  <c r="A60" i="19"/>
  <c r="N57" i="19"/>
  <c r="L57" i="19"/>
  <c r="K57" i="19"/>
  <c r="G57" i="19"/>
  <c r="N56" i="19"/>
  <c r="L56" i="19"/>
  <c r="K56" i="19"/>
  <c r="G56" i="19"/>
  <c r="N55" i="19"/>
  <c r="L55" i="19"/>
  <c r="K55" i="19"/>
  <c r="G55" i="19"/>
  <c r="N54" i="19"/>
  <c r="L54" i="19"/>
  <c r="K54" i="19"/>
  <c r="G54" i="19"/>
  <c r="N53" i="19"/>
  <c r="L53" i="19"/>
  <c r="K53" i="19"/>
  <c r="G53" i="19"/>
  <c r="N52" i="19"/>
  <c r="L52" i="19"/>
  <c r="K52" i="19"/>
  <c r="G52" i="19"/>
  <c r="N51" i="19"/>
  <c r="L51" i="19"/>
  <c r="K51" i="19"/>
  <c r="G51" i="19"/>
  <c r="N50" i="19"/>
  <c r="L50" i="19"/>
  <c r="K50" i="19"/>
  <c r="G50" i="19"/>
  <c r="N49" i="19"/>
  <c r="L49" i="19"/>
  <c r="K49" i="19"/>
  <c r="G49" i="19"/>
  <c r="N48" i="19"/>
  <c r="L48" i="19"/>
  <c r="K48" i="19"/>
  <c r="G48" i="19"/>
  <c r="N47" i="19"/>
  <c r="L47" i="19"/>
  <c r="K47" i="19"/>
  <c r="G47" i="19"/>
  <c r="AF45" i="19"/>
  <c r="AB45" i="19"/>
  <c r="H45" i="19"/>
  <c r="D45" i="19"/>
  <c r="AF44" i="19"/>
  <c r="AB44" i="19"/>
  <c r="H44" i="19"/>
  <c r="D44" i="19"/>
  <c r="AF43" i="19"/>
  <c r="AB43" i="19"/>
  <c r="H43" i="19"/>
  <c r="D43" i="19"/>
  <c r="AF42" i="19"/>
  <c r="AB42" i="19"/>
  <c r="H42" i="19"/>
  <c r="D42" i="19"/>
  <c r="AF41" i="19"/>
  <c r="AB41" i="19"/>
  <c r="H41" i="19"/>
  <c r="D41" i="19"/>
  <c r="AF40" i="19"/>
  <c r="AB40" i="19"/>
  <c r="H40" i="19"/>
  <c r="D40" i="19"/>
  <c r="AF39" i="19"/>
  <c r="AB39" i="19"/>
  <c r="X39" i="19"/>
  <c r="W39" i="19"/>
  <c r="V39" i="19"/>
  <c r="U39" i="19"/>
  <c r="K39" i="19"/>
  <c r="M39" i="19"/>
  <c r="O39" i="19"/>
  <c r="P39" i="19"/>
  <c r="H39" i="19"/>
  <c r="D39" i="19"/>
  <c r="AF38" i="19"/>
  <c r="AB38" i="19"/>
  <c r="H38" i="19"/>
  <c r="D38" i="19"/>
  <c r="AF37" i="19"/>
  <c r="AB37" i="19"/>
  <c r="H37" i="19"/>
  <c r="D37" i="19"/>
  <c r="AF36" i="19"/>
  <c r="AB36" i="19"/>
  <c r="H36" i="19"/>
  <c r="D36" i="19"/>
  <c r="A60" i="18"/>
  <c r="N57" i="18"/>
  <c r="L57" i="18"/>
  <c r="K57" i="18"/>
  <c r="G57" i="18"/>
  <c r="N56" i="18"/>
  <c r="L56" i="18"/>
  <c r="K56" i="18"/>
  <c r="G56" i="18"/>
  <c r="N55" i="18"/>
  <c r="L55" i="18"/>
  <c r="K55" i="18"/>
  <c r="G55" i="18"/>
  <c r="N54" i="18"/>
  <c r="L54" i="18"/>
  <c r="K54" i="18"/>
  <c r="G54" i="18"/>
  <c r="N53" i="18"/>
  <c r="L53" i="18"/>
  <c r="K53" i="18"/>
  <c r="G53" i="18"/>
  <c r="N52" i="18"/>
  <c r="L52" i="18"/>
  <c r="K52" i="18"/>
  <c r="G52" i="18"/>
  <c r="N51" i="18"/>
  <c r="L51" i="18"/>
  <c r="K51" i="18"/>
  <c r="G51" i="18"/>
  <c r="N50" i="18"/>
  <c r="L50" i="18"/>
  <c r="K50" i="18"/>
  <c r="G50" i="18"/>
  <c r="N49" i="18"/>
  <c r="L49" i="18"/>
  <c r="K49" i="18"/>
  <c r="G49" i="18"/>
  <c r="L48" i="18"/>
  <c r="N47" i="18"/>
  <c r="N48" i="18" s="1"/>
  <c r="L47" i="18"/>
  <c r="K47" i="18"/>
  <c r="K48" i="18" s="1"/>
  <c r="AF45" i="18"/>
  <c r="AB45" i="18"/>
  <c r="H45" i="18"/>
  <c r="D45" i="18"/>
  <c r="AF44" i="18"/>
  <c r="AB44" i="18"/>
  <c r="H44" i="18"/>
  <c r="D44" i="18"/>
  <c r="AF43" i="18"/>
  <c r="AB43" i="18"/>
  <c r="H43" i="18"/>
  <c r="D43" i="18"/>
  <c r="AF42" i="18"/>
  <c r="AB42" i="18"/>
  <c r="H42" i="18"/>
  <c r="D42" i="18"/>
  <c r="AF41" i="18"/>
  <c r="AB41" i="18"/>
  <c r="H41" i="18"/>
  <c r="D41" i="18"/>
  <c r="AF40" i="18"/>
  <c r="AB40" i="18"/>
  <c r="H40" i="18"/>
  <c r="D40" i="18"/>
  <c r="AF39" i="18"/>
  <c r="AB39" i="18"/>
  <c r="X39" i="18"/>
  <c r="W39" i="18"/>
  <c r="V39" i="18"/>
  <c r="U39" i="18"/>
  <c r="K39" i="18"/>
  <c r="M39" i="18"/>
  <c r="O39" i="18"/>
  <c r="P39" i="18"/>
  <c r="H39" i="18"/>
  <c r="D39" i="18"/>
  <c r="AF38" i="18"/>
  <c r="AB38" i="18"/>
  <c r="H38" i="18"/>
  <c r="D38" i="18"/>
  <c r="AF37" i="18"/>
  <c r="AB37" i="18"/>
  <c r="H37" i="18"/>
  <c r="D37" i="18"/>
  <c r="AF36" i="18"/>
  <c r="H36" i="18"/>
  <c r="D36" i="18"/>
  <c r="A60" i="17"/>
  <c r="N57" i="17"/>
  <c r="L57" i="17"/>
  <c r="K57" i="17"/>
  <c r="G57" i="17"/>
  <c r="N56" i="17"/>
  <c r="L56" i="17"/>
  <c r="K56" i="17"/>
  <c r="G56" i="17"/>
  <c r="N55" i="17"/>
  <c r="L55" i="17"/>
  <c r="K55" i="17"/>
  <c r="G55" i="17"/>
  <c r="N54" i="17"/>
  <c r="L54" i="17"/>
  <c r="K54" i="17"/>
  <c r="G54" i="17"/>
  <c r="N53" i="17"/>
  <c r="L53" i="17"/>
  <c r="K53" i="17"/>
  <c r="G53" i="17"/>
  <c r="N52" i="17"/>
  <c r="L52" i="17"/>
  <c r="K52" i="17"/>
  <c r="G52" i="17"/>
  <c r="N51" i="17"/>
  <c r="L51" i="17"/>
  <c r="K51" i="17"/>
  <c r="G51" i="17"/>
  <c r="N50" i="17"/>
  <c r="L50" i="17"/>
  <c r="K50" i="17"/>
  <c r="G50" i="17"/>
  <c r="N49" i="17"/>
  <c r="L49" i="17"/>
  <c r="K49" i="17"/>
  <c r="G49" i="17"/>
  <c r="N48" i="17"/>
  <c r="L48" i="17"/>
  <c r="K48" i="17"/>
  <c r="G48" i="17"/>
  <c r="N47" i="17"/>
  <c r="L47" i="17"/>
  <c r="K47" i="17"/>
  <c r="G47" i="17"/>
  <c r="AF45" i="17"/>
  <c r="AB45" i="17"/>
  <c r="H45" i="17"/>
  <c r="D45" i="17"/>
  <c r="AF44" i="17"/>
  <c r="AB44" i="17"/>
  <c r="H44" i="17"/>
  <c r="D44" i="17"/>
  <c r="AF43" i="17"/>
  <c r="AB43" i="17"/>
  <c r="H43" i="17"/>
  <c r="D43" i="17"/>
  <c r="AF42" i="17"/>
  <c r="AB42" i="17"/>
  <c r="H42" i="17"/>
  <c r="D42" i="17"/>
  <c r="AF41" i="17"/>
  <c r="AB41" i="17"/>
  <c r="H41" i="17"/>
  <c r="D41" i="17"/>
  <c r="AF40" i="17"/>
  <c r="AB40" i="17"/>
  <c r="H40" i="17"/>
  <c r="D40" i="17"/>
  <c r="AF39" i="17"/>
  <c r="AB39" i="17"/>
  <c r="X39" i="17"/>
  <c r="W39" i="17"/>
  <c r="V39" i="17"/>
  <c r="U39" i="17"/>
  <c r="K39" i="17"/>
  <c r="M39" i="17"/>
  <c r="O39" i="17"/>
  <c r="P39" i="17"/>
  <c r="H39" i="17"/>
  <c r="D39" i="17"/>
  <c r="AF38" i="17"/>
  <c r="AB38" i="17"/>
  <c r="H38" i="17"/>
  <c r="D38" i="17"/>
  <c r="AF37" i="17"/>
  <c r="AB37" i="17"/>
  <c r="H37" i="17"/>
  <c r="D37" i="17"/>
  <c r="AF36" i="17"/>
  <c r="AB36" i="17"/>
  <c r="H36" i="17"/>
  <c r="D36" i="17"/>
  <c r="A60" i="16"/>
  <c r="N57" i="16"/>
  <c r="L57" i="16"/>
  <c r="K57" i="16"/>
  <c r="G57" i="16"/>
  <c r="N56" i="16"/>
  <c r="L56" i="16"/>
  <c r="K56" i="16"/>
  <c r="G56" i="16"/>
  <c r="N55" i="16"/>
  <c r="L55" i="16"/>
  <c r="K55" i="16"/>
  <c r="G55" i="16"/>
  <c r="N54" i="16"/>
  <c r="L54" i="16"/>
  <c r="K54" i="16"/>
  <c r="G54" i="16"/>
  <c r="N53" i="16"/>
  <c r="L53" i="16"/>
  <c r="K53" i="16"/>
  <c r="G53" i="16"/>
  <c r="N52" i="16"/>
  <c r="L52" i="16"/>
  <c r="K52" i="16"/>
  <c r="G52" i="16"/>
  <c r="N51" i="16"/>
  <c r="L51" i="16"/>
  <c r="K51" i="16"/>
  <c r="G51" i="16"/>
  <c r="N50" i="16"/>
  <c r="L50" i="16"/>
  <c r="K50" i="16"/>
  <c r="G50" i="16"/>
  <c r="N49" i="16"/>
  <c r="L49" i="16"/>
  <c r="K49" i="16"/>
  <c r="G49" i="16"/>
  <c r="N48" i="16"/>
  <c r="L48" i="16"/>
  <c r="K48" i="16"/>
  <c r="G48" i="16"/>
  <c r="N47" i="16"/>
  <c r="L47" i="16"/>
  <c r="K47" i="16"/>
  <c r="G47" i="16"/>
  <c r="AF45" i="16"/>
  <c r="AB45" i="16"/>
  <c r="H45" i="16"/>
  <c r="D45" i="16"/>
  <c r="AF44" i="16"/>
  <c r="AB44" i="16"/>
  <c r="H44" i="16"/>
  <c r="D44" i="16"/>
  <c r="AF43" i="16"/>
  <c r="AB43" i="16"/>
  <c r="H43" i="16"/>
  <c r="D43" i="16"/>
  <c r="AF42" i="16"/>
  <c r="AB42" i="16"/>
  <c r="H42" i="16"/>
  <c r="D42" i="16"/>
  <c r="AF41" i="16"/>
  <c r="AB41" i="16"/>
  <c r="H41" i="16"/>
  <c r="D41" i="16"/>
  <c r="AF40" i="16"/>
  <c r="AB40" i="16"/>
  <c r="H40" i="16"/>
  <c r="D40" i="16"/>
  <c r="AF39" i="16"/>
  <c r="AB39" i="16"/>
  <c r="X39" i="16"/>
  <c r="W39" i="16"/>
  <c r="V39" i="16"/>
  <c r="U39" i="16"/>
  <c r="K39" i="16"/>
  <c r="M39" i="16"/>
  <c r="O39" i="16"/>
  <c r="P39" i="16"/>
  <c r="H39" i="16"/>
  <c r="D39" i="16"/>
  <c r="AF38" i="16"/>
  <c r="AB38" i="16"/>
  <c r="H38" i="16"/>
  <c r="D38" i="16"/>
  <c r="AF37" i="16"/>
  <c r="AB37" i="16"/>
  <c r="H37" i="16"/>
  <c r="D37" i="16"/>
  <c r="AF36" i="16"/>
  <c r="AB36" i="16"/>
  <c r="H36" i="16"/>
  <c r="D36" i="16"/>
  <c r="U39" i="15"/>
  <c r="V39" i="15"/>
  <c r="W39" i="15"/>
  <c r="X39" i="15"/>
  <c r="K39" i="15"/>
  <c r="M39" i="15"/>
  <c r="O39" i="15"/>
  <c r="P39" i="15"/>
  <c r="A60" i="15"/>
  <c r="G47" i="15"/>
  <c r="G49" i="15"/>
  <c r="G51" i="15"/>
  <c r="N49" i="15"/>
  <c r="N50" i="15"/>
  <c r="N51" i="15"/>
  <c r="N52" i="15"/>
  <c r="N53" i="15"/>
  <c r="N54" i="15"/>
  <c r="N55" i="15"/>
  <c r="N56" i="15"/>
  <c r="N57" i="15"/>
  <c r="N48" i="15"/>
  <c r="N47" i="15"/>
  <c r="L57" i="15"/>
  <c r="K57" i="15"/>
  <c r="L56" i="15"/>
  <c r="K56" i="15"/>
  <c r="L55" i="15"/>
  <c r="K55" i="15"/>
  <c r="L54" i="15"/>
  <c r="K54" i="15"/>
  <c r="L53" i="15"/>
  <c r="K53" i="15"/>
  <c r="L52" i="15"/>
  <c r="K52" i="15"/>
  <c r="L51" i="15"/>
  <c r="K51" i="15"/>
  <c r="L50" i="15"/>
  <c r="K50" i="15"/>
  <c r="L49" i="15"/>
  <c r="K49" i="15"/>
  <c r="K48" i="15"/>
  <c r="L48" i="15"/>
  <c r="K47" i="15"/>
  <c r="G48" i="15"/>
  <c r="G50" i="15"/>
  <c r="G52" i="15"/>
  <c r="G53" i="15"/>
  <c r="G54" i="15"/>
  <c r="G55" i="15"/>
  <c r="G56" i="15"/>
  <c r="G57" i="15"/>
  <c r="AD6" i="7"/>
  <c r="AG6" i="7"/>
  <c r="AE9" i="7"/>
  <c r="AE10" i="7"/>
  <c r="AE11" i="7"/>
  <c r="AE12" i="7"/>
  <c r="AE13" i="7"/>
  <c r="N15" i="7"/>
  <c r="Q15" i="7"/>
  <c r="AT15" i="7"/>
  <c r="AW15" i="7"/>
  <c r="F21" i="7"/>
  <c r="I21" i="7"/>
  <c r="B28" i="7"/>
  <c r="E28" i="7"/>
  <c r="BB21" i="7"/>
  <c r="BE21" i="7"/>
  <c r="AX28" i="7"/>
  <c r="BA28" i="7"/>
  <c r="O18" i="7"/>
  <c r="AU18" i="7"/>
  <c r="O19" i="7"/>
  <c r="AU19" i="7"/>
  <c r="O20" i="7"/>
  <c r="AU20" i="7"/>
  <c r="F22" i="7"/>
  <c r="I22" i="7"/>
  <c r="V22" i="7"/>
  <c r="Y22" i="7"/>
  <c r="AL22" i="7"/>
  <c r="AO22" i="7"/>
  <c r="BB22" i="7"/>
  <c r="BE22" i="7"/>
  <c r="J28" i="7"/>
  <c r="M28" i="7"/>
  <c r="R28" i="7"/>
  <c r="U28" i="7"/>
  <c r="AP28" i="7"/>
  <c r="AS28" i="7"/>
  <c r="BF28" i="7"/>
  <c r="BI28" i="7"/>
  <c r="G25" i="7"/>
  <c r="W25" i="7"/>
  <c r="AM25" i="7"/>
  <c r="BC25" i="7"/>
  <c r="G26" i="7"/>
  <c r="W26" i="7"/>
  <c r="AM26" i="7"/>
  <c r="BC26" i="7"/>
  <c r="W27" i="7"/>
  <c r="AM27" i="7"/>
  <c r="BC27" i="7"/>
  <c r="B29" i="7"/>
  <c r="E29" i="7"/>
  <c r="J29" i="7"/>
  <c r="M29" i="7"/>
  <c r="R29" i="7"/>
  <c r="U29" i="7"/>
  <c r="Z29" i="7"/>
  <c r="AC29" i="7"/>
  <c r="AH29" i="7"/>
  <c r="AK29" i="7"/>
  <c r="AP29" i="7"/>
  <c r="AS29" i="7"/>
  <c r="AX29" i="7"/>
  <c r="BA29" i="7"/>
  <c r="BF29" i="7"/>
  <c r="BI29" i="7"/>
  <c r="C32" i="7"/>
  <c r="K32" i="7"/>
  <c r="S32" i="7"/>
  <c r="AA32" i="7"/>
  <c r="AI32" i="7"/>
  <c r="AQ32" i="7"/>
  <c r="AY32" i="7"/>
  <c r="BG32" i="7"/>
  <c r="C33" i="7"/>
  <c r="K33" i="7"/>
  <c r="S33" i="7"/>
  <c r="AA33" i="7"/>
  <c r="AI33" i="7"/>
  <c r="AQ33" i="7"/>
  <c r="AY33" i="7"/>
  <c r="BG33" i="7"/>
  <c r="C34" i="7"/>
  <c r="K34" i="7"/>
  <c r="S34" i="7"/>
  <c r="AA34" i="7"/>
  <c r="AI34" i="7"/>
  <c r="AQ34" i="7"/>
  <c r="AY34" i="7"/>
  <c r="BG34" i="7"/>
  <c r="AD6" i="8"/>
  <c r="AG6" i="8"/>
  <c r="AE9" i="8"/>
  <c r="AE10" i="8"/>
  <c r="AE11" i="8"/>
  <c r="AE12" i="8"/>
  <c r="N15" i="8"/>
  <c r="Q15" i="8"/>
  <c r="AT15" i="8"/>
  <c r="AW15" i="8"/>
  <c r="V21" i="8"/>
  <c r="Y21" i="8"/>
  <c r="R28" i="8"/>
  <c r="U28" i="8"/>
  <c r="BB21" i="8"/>
  <c r="BE21" i="8"/>
  <c r="BF28" i="8"/>
  <c r="BI28" i="8"/>
  <c r="O18" i="8"/>
  <c r="AU18" i="8"/>
  <c r="O19" i="8"/>
  <c r="AU19" i="8"/>
  <c r="O20" i="8"/>
  <c r="AU20" i="8"/>
  <c r="F22" i="8"/>
  <c r="I22" i="8"/>
  <c r="V22" i="8"/>
  <c r="Y22" i="8"/>
  <c r="AL22" i="8"/>
  <c r="AO22" i="8"/>
  <c r="BB22" i="8"/>
  <c r="BE22" i="8"/>
  <c r="J28" i="8"/>
  <c r="M28" i="8"/>
  <c r="Z28" i="8"/>
  <c r="AC28" i="8"/>
  <c r="AP28" i="8"/>
  <c r="AS28" i="8"/>
  <c r="AX28" i="8"/>
  <c r="BA28" i="8"/>
  <c r="G25" i="8"/>
  <c r="W25" i="8"/>
  <c r="AM25" i="8"/>
  <c r="BC25" i="8"/>
  <c r="G26" i="8"/>
  <c r="W26" i="8"/>
  <c r="AM26" i="8"/>
  <c r="BC26" i="8"/>
  <c r="W27" i="8"/>
  <c r="AM27" i="8"/>
  <c r="BC27" i="8"/>
  <c r="B29" i="8"/>
  <c r="E29" i="8"/>
  <c r="J29" i="8"/>
  <c r="M29" i="8"/>
  <c r="R29" i="8"/>
  <c r="U29" i="8"/>
  <c r="Z29" i="8"/>
  <c r="AC29" i="8"/>
  <c r="AH29" i="8"/>
  <c r="AK29" i="8"/>
  <c r="AP29" i="8"/>
  <c r="AS29" i="8"/>
  <c r="AX29" i="8"/>
  <c r="BA29" i="8"/>
  <c r="BF29" i="8"/>
  <c r="BI29" i="8"/>
  <c r="C32" i="8"/>
  <c r="K32" i="8"/>
  <c r="S32" i="8"/>
  <c r="AA32" i="8"/>
  <c r="AI32" i="8"/>
  <c r="AQ32" i="8"/>
  <c r="AY32" i="8"/>
  <c r="BG32" i="8"/>
  <c r="C33" i="8"/>
  <c r="K33" i="8"/>
  <c r="S33" i="8"/>
  <c r="AA33" i="8"/>
  <c r="AI33" i="8"/>
  <c r="AQ33" i="8"/>
  <c r="AY33" i="8"/>
  <c r="BG33" i="8"/>
  <c r="C34" i="8"/>
  <c r="K34" i="8"/>
  <c r="S34" i="8"/>
  <c r="AA34" i="8"/>
  <c r="AI34" i="8"/>
  <c r="AQ34" i="8"/>
  <c r="AY34" i="8"/>
  <c r="BG34" i="8"/>
  <c r="AL21" i="11"/>
  <c r="AO21" i="11"/>
  <c r="AP28" i="11"/>
  <c r="AS28" i="11"/>
  <c r="AD6" i="11"/>
  <c r="AG6" i="11"/>
  <c r="BB6" i="11"/>
  <c r="BE6" i="11"/>
  <c r="AE9" i="11"/>
  <c r="BC9" i="11"/>
  <c r="AE10" i="11"/>
  <c r="BC10" i="11"/>
  <c r="AE11" i="11"/>
  <c r="BC11" i="11"/>
  <c r="AE12" i="11"/>
  <c r="AE13" i="11"/>
  <c r="N15" i="11"/>
  <c r="Q15" i="11"/>
  <c r="AT15" i="11"/>
  <c r="AW15" i="11"/>
  <c r="O18" i="11"/>
  <c r="AU18" i="11"/>
  <c r="O19" i="11"/>
  <c r="AU19" i="11"/>
  <c r="O20" i="11"/>
  <c r="AU20" i="11"/>
  <c r="F22" i="11"/>
  <c r="I22" i="11"/>
  <c r="V22" i="11"/>
  <c r="Y22" i="11"/>
  <c r="AL22" i="11"/>
  <c r="AO22" i="11"/>
  <c r="BB22" i="11"/>
  <c r="BE22" i="11"/>
  <c r="J28" i="11"/>
  <c r="M28" i="11"/>
  <c r="R28" i="11"/>
  <c r="U28" i="11"/>
  <c r="AH28" i="11"/>
  <c r="AK28" i="11"/>
  <c r="AX28" i="11"/>
  <c r="BA28" i="11"/>
  <c r="G25" i="11"/>
  <c r="W25" i="11"/>
  <c r="AM25" i="11"/>
  <c r="BC25" i="11"/>
  <c r="G26" i="11"/>
  <c r="W26" i="11"/>
  <c r="AM26" i="11"/>
  <c r="BC26" i="11"/>
  <c r="G27" i="11"/>
  <c r="W27" i="11"/>
  <c r="BC27" i="11"/>
  <c r="B29" i="11"/>
  <c r="E29" i="11"/>
  <c r="J29" i="11"/>
  <c r="M29" i="11"/>
  <c r="R29" i="11"/>
  <c r="U29" i="11"/>
  <c r="Z29" i="11"/>
  <c r="AC29" i="11"/>
  <c r="AH29" i="11"/>
  <c r="AK29" i="11"/>
  <c r="AP29" i="11"/>
  <c r="AS29" i="11"/>
  <c r="AX29" i="11"/>
  <c r="BA29" i="11"/>
  <c r="BF29" i="11"/>
  <c r="BI29" i="11"/>
  <c r="C32" i="11"/>
  <c r="K32" i="11"/>
  <c r="S32" i="11"/>
  <c r="AA32" i="11"/>
  <c r="AI32" i="11"/>
  <c r="AQ32" i="11"/>
  <c r="AY32" i="11"/>
  <c r="BG32" i="11"/>
  <c r="C33" i="11"/>
  <c r="K33" i="11"/>
  <c r="S33" i="11"/>
  <c r="AA33" i="11"/>
  <c r="AI33" i="11"/>
  <c r="AQ33" i="11"/>
  <c r="AY33" i="11"/>
  <c r="BG33" i="11"/>
  <c r="C34" i="11"/>
  <c r="K34" i="11"/>
  <c r="S34" i="11"/>
  <c r="AA34" i="11"/>
  <c r="AI34" i="11"/>
  <c r="AQ34" i="11"/>
  <c r="BG34" i="11"/>
  <c r="W9" i="23"/>
  <c r="J9" i="23"/>
  <c r="L47" i="15"/>
  <c r="AF45" i="15"/>
  <c r="AB45" i="15"/>
  <c r="H45" i="15"/>
  <c r="D45" i="15"/>
  <c r="AF44" i="15"/>
  <c r="AB44" i="15"/>
  <c r="H44" i="15"/>
  <c r="D44" i="15"/>
  <c r="AF43" i="15"/>
  <c r="AB43" i="15"/>
  <c r="H43" i="15"/>
  <c r="D43" i="15"/>
  <c r="AF42" i="15"/>
  <c r="AB42" i="15"/>
  <c r="H42" i="15"/>
  <c r="D42" i="15"/>
  <c r="AF41" i="15"/>
  <c r="AB41" i="15"/>
  <c r="H41" i="15"/>
  <c r="D41" i="15"/>
  <c r="AF40" i="15"/>
  <c r="AB40" i="15"/>
  <c r="H40" i="15"/>
  <c r="D40" i="15"/>
  <c r="AF39" i="15"/>
  <c r="AB39" i="15"/>
  <c r="H39" i="15"/>
  <c r="D39" i="15"/>
  <c r="AF38" i="15"/>
  <c r="AB38" i="15"/>
  <c r="H38" i="15"/>
  <c r="D38" i="15"/>
  <c r="AF37" i="15"/>
  <c r="AB37" i="15"/>
  <c r="H37" i="15"/>
  <c r="D37" i="15"/>
  <c r="AF36" i="15"/>
  <c r="AB36" i="15"/>
  <c r="H36" i="15"/>
  <c r="D36" i="15"/>
  <c r="W9" i="15"/>
  <c r="J9" i="15"/>
  <c r="W9" i="16"/>
  <c r="J9" i="16"/>
  <c r="W9" i="17"/>
  <c r="J9" i="17"/>
  <c r="W9" i="18"/>
  <c r="J9" i="18"/>
  <c r="W9" i="19"/>
  <c r="J9" i="19"/>
  <c r="W9" i="20"/>
  <c r="J9" i="20"/>
  <c r="W9" i="21"/>
  <c r="J9" i="21"/>
  <c r="W9" i="22"/>
  <c r="J9" i="22"/>
  <c r="H26" i="27"/>
  <c r="F26" i="27" s="1"/>
  <c r="H18" i="27"/>
  <c r="I3" i="27"/>
  <c r="H2" i="27"/>
  <c r="F2" i="27" s="1"/>
  <c r="I8" i="27" l="1"/>
  <c r="AC23" i="11"/>
  <c r="Y16" i="11" s="1"/>
  <c r="I33" i="27"/>
  <c r="H25" i="27"/>
  <c r="H13" i="27"/>
  <c r="I37" i="27"/>
  <c r="H32" i="27"/>
  <c r="I28" i="27"/>
  <c r="I24" i="27"/>
  <c r="I20" i="27"/>
  <c r="K20" i="27"/>
  <c r="L20" i="27" s="1"/>
  <c r="I4" i="27"/>
  <c r="K4" i="27"/>
  <c r="L4" i="27" s="1"/>
  <c r="I29" i="27"/>
  <c r="I17" i="27"/>
  <c r="H5" i="27"/>
  <c r="F5" i="27" s="1"/>
  <c r="K5" i="27"/>
  <c r="L5" i="27" s="1"/>
  <c r="I21" i="27"/>
  <c r="I31" i="27"/>
  <c r="H27" i="27"/>
  <c r="F27" i="27" s="1"/>
  <c r="K27" i="27"/>
  <c r="L27" i="27" s="1"/>
  <c r="I23" i="27"/>
  <c r="K23" i="27"/>
  <c r="L23" i="27" s="1"/>
  <c r="I19" i="27"/>
  <c r="K19" i="27"/>
  <c r="L19" i="27" s="1"/>
  <c r="I15" i="27"/>
  <c r="K15" i="27"/>
  <c r="L15" i="27" s="1"/>
  <c r="I11" i="27"/>
  <c r="H7" i="27"/>
  <c r="F7" i="27" s="1"/>
  <c r="K7" i="27"/>
  <c r="L7" i="27" s="1"/>
  <c r="H3" i="27"/>
  <c r="F3" i="27" s="1"/>
  <c r="K3" i="27"/>
  <c r="L3" i="27" s="1"/>
  <c r="I38" i="27"/>
  <c r="K38" i="27"/>
  <c r="L38" i="27" s="1"/>
  <c r="I34" i="27"/>
  <c r="I26" i="27"/>
  <c r="K26" i="27"/>
  <c r="L26" i="27" s="1"/>
  <c r="I22" i="27"/>
  <c r="K22" i="27"/>
  <c r="L22" i="27" s="1"/>
  <c r="I18" i="27"/>
  <c r="H10" i="27"/>
  <c r="I6" i="27"/>
  <c r="K6" i="27"/>
  <c r="L6" i="27" s="1"/>
  <c r="H24" i="27"/>
  <c r="H22" i="27"/>
  <c r="H34" i="27"/>
  <c r="I5" i="27"/>
  <c r="H23" i="27"/>
  <c r="AS23" i="7"/>
  <c r="M23" i="11"/>
  <c r="H33" i="27"/>
  <c r="I27" i="27"/>
  <c r="I10" i="27"/>
  <c r="BI23" i="8"/>
  <c r="R23" i="7"/>
  <c r="H21" i="27"/>
  <c r="F21" i="27" s="1"/>
  <c r="H38" i="27"/>
  <c r="F38" i="27" s="1"/>
  <c r="M23" i="8"/>
  <c r="B23" i="8"/>
  <c r="D16" i="8" s="1"/>
  <c r="M23" i="7"/>
  <c r="H28" i="27"/>
  <c r="AS23" i="8"/>
  <c r="F23" i="27"/>
  <c r="I16" i="27"/>
  <c r="H8" i="27"/>
  <c r="F8" i="27" s="1"/>
  <c r="AS23" i="11"/>
  <c r="BE16" i="8"/>
  <c r="BI23" i="7"/>
  <c r="M23" i="25"/>
  <c r="H14" i="27"/>
  <c r="F14" i="27" s="1"/>
  <c r="H30" i="27"/>
  <c r="F30" i="27" s="1"/>
  <c r="H12" i="27"/>
  <c r="AX23" i="7"/>
  <c r="B23" i="7"/>
  <c r="B23" i="11"/>
  <c r="F16" i="11" s="1"/>
  <c r="N7" i="11" s="1"/>
  <c r="AW13" i="11" s="1"/>
  <c r="B23" i="25"/>
  <c r="I32" i="27"/>
  <c r="I9" i="27"/>
  <c r="H31" i="27"/>
  <c r="I30" i="27"/>
  <c r="I14" i="27"/>
  <c r="H6" i="27"/>
  <c r="F22" i="27"/>
  <c r="F12" i="27"/>
  <c r="H16" i="27"/>
  <c r="F16" i="27" s="1"/>
  <c r="H20" i="27"/>
  <c r="F20" i="27" s="1"/>
  <c r="BE16" i="7"/>
  <c r="Q39" i="15"/>
  <c r="I2" i="27"/>
  <c r="H37" i="27"/>
  <c r="AX23" i="11"/>
  <c r="R23" i="11"/>
  <c r="I36" i="27"/>
  <c r="H36" i="27"/>
  <c r="AW7" i="7"/>
  <c r="F16" i="7"/>
  <c r="N7" i="7" s="1"/>
  <c r="AC23" i="7"/>
  <c r="AX23" i="8"/>
  <c r="AH23" i="8"/>
  <c r="AL16" i="8" s="1"/>
  <c r="AW7" i="8" s="1"/>
  <c r="AC23" i="8"/>
  <c r="Y16" i="8" s="1"/>
  <c r="R23" i="8"/>
  <c r="BI23" i="11"/>
  <c r="AH23" i="11"/>
  <c r="BI23" i="25"/>
  <c r="AX23" i="25"/>
  <c r="AS23" i="25"/>
  <c r="AF23" i="25"/>
  <c r="AJ16" i="25" s="1"/>
  <c r="AW7" i="25" s="1"/>
  <c r="AC23" i="25"/>
  <c r="Y16" i="25" s="1"/>
  <c r="N7" i="25" s="1"/>
  <c r="AH5" i="25" s="1"/>
  <c r="R23" i="25"/>
  <c r="AH23" i="7"/>
  <c r="AL16" i="7" s="1"/>
  <c r="P9" i="12"/>
  <c r="B18" i="12" s="1"/>
  <c r="P6" i="12"/>
  <c r="B15" i="12" s="1"/>
  <c r="H29" i="27"/>
  <c r="I25" i="27"/>
  <c r="H17" i="27"/>
  <c r="I12" i="27"/>
  <c r="H11" i="27"/>
  <c r="H9" i="27"/>
  <c r="F9" i="27" s="1"/>
  <c r="I13" i="27"/>
  <c r="H15" i="27"/>
  <c r="F15" i="27" s="1"/>
  <c r="I7" i="27"/>
  <c r="Y51" i="26"/>
  <c r="A10" i="20" s="1"/>
  <c r="I19" i="20" s="1"/>
  <c r="F16" i="25" l="1"/>
  <c r="BE16" i="25"/>
  <c r="AH5" i="7"/>
  <c r="Y16" i="7"/>
  <c r="AL16" i="11"/>
  <c r="AW7" i="11" s="1"/>
  <c r="AH5" i="11"/>
  <c r="D7" i="12"/>
  <c r="AP51" i="26" s="1"/>
  <c r="Z10" i="19" s="1"/>
  <c r="Z23" i="19" s="1"/>
  <c r="Y3" i="25"/>
  <c r="C7" i="12"/>
  <c r="P8" i="12" s="1"/>
  <c r="B17" i="12" s="1"/>
  <c r="K7" i="8"/>
  <c r="AH5" i="8" s="1"/>
  <c r="C5" i="12" s="1"/>
  <c r="Y3" i="7"/>
  <c r="D4" i="12"/>
  <c r="P4" i="12" s="1"/>
  <c r="B13" i="12" s="1"/>
  <c r="C4" i="12"/>
  <c r="P3" i="8"/>
  <c r="K33" i="27"/>
  <c r="K37" i="27"/>
  <c r="L37" i="27" s="1"/>
  <c r="K31" i="27"/>
  <c r="K28" i="27"/>
  <c r="L28" i="27" s="1"/>
  <c r="K25" i="27"/>
  <c r="L25" i="27" s="1"/>
  <c r="K18" i="27"/>
  <c r="L18" i="27" s="1"/>
  <c r="K29" i="27"/>
  <c r="L29" i="27" s="1"/>
  <c r="K10" i="27"/>
  <c r="L10" i="27" s="1"/>
  <c r="K34" i="27"/>
  <c r="L34" i="27" s="1"/>
  <c r="K11" i="27"/>
  <c r="L11" i="27" s="1"/>
  <c r="K36" i="27"/>
  <c r="L36" i="27" s="1"/>
  <c r="K17" i="27"/>
  <c r="L17" i="27" s="1"/>
  <c r="K24" i="27"/>
  <c r="L24" i="27" s="1"/>
  <c r="K32" i="27"/>
  <c r="K13" i="27"/>
  <c r="L13" i="27" s="1"/>
  <c r="F6" i="27"/>
  <c r="BE16" i="11"/>
  <c r="I20" i="20"/>
  <c r="I24" i="20"/>
  <c r="I22" i="20"/>
  <c r="I23" i="20"/>
  <c r="I21" i="20"/>
  <c r="I25" i="20"/>
  <c r="I26" i="20"/>
  <c r="I27" i="20"/>
  <c r="I28" i="20"/>
  <c r="I29" i="20"/>
  <c r="I30" i="20"/>
  <c r="I31" i="20"/>
  <c r="I32" i="20"/>
  <c r="I33" i="20"/>
  <c r="I34" i="20"/>
  <c r="I18" i="20"/>
  <c r="M51" i="26"/>
  <c r="A10" i="17" s="1"/>
  <c r="U51" i="26"/>
  <c r="F28" i="27"/>
  <c r="F29" i="27"/>
  <c r="P12" i="12" l="1"/>
  <c r="B21" i="12" s="1"/>
  <c r="Z22" i="19"/>
  <c r="Z28" i="19"/>
  <c r="Z18" i="19"/>
  <c r="Z27" i="19"/>
  <c r="Z32" i="19"/>
  <c r="Z19" i="19"/>
  <c r="BE13" i="11"/>
  <c r="BA4" i="11" s="1"/>
  <c r="E8" i="12" s="1"/>
  <c r="Q51" i="26" s="1"/>
  <c r="L31" i="26" s="1"/>
  <c r="D8" i="12"/>
  <c r="AI51" i="26" s="1"/>
  <c r="A10" i="19" s="1"/>
  <c r="I20" i="19" s="1"/>
  <c r="Z29" i="19"/>
  <c r="Z31" i="19"/>
  <c r="Y3" i="11"/>
  <c r="Z21" i="19"/>
  <c r="Z30" i="19"/>
  <c r="Z24" i="19"/>
  <c r="Z33" i="19"/>
  <c r="Z26" i="19"/>
  <c r="B10" i="19"/>
  <c r="Z34" i="19"/>
  <c r="Z20" i="19"/>
  <c r="Z25" i="19"/>
  <c r="C8" i="12"/>
  <c r="P11" i="12"/>
  <c r="B20" i="12" s="1"/>
  <c r="D5" i="12"/>
  <c r="AC51" i="26"/>
  <c r="Z10" i="20" s="1"/>
  <c r="Z23" i="20" s="1"/>
  <c r="P10" i="12"/>
  <c r="B19" i="12" s="1"/>
  <c r="I23" i="17"/>
  <c r="E51" i="26"/>
  <c r="A10" i="15" s="1"/>
  <c r="I51" i="26"/>
  <c r="Z10" i="15" s="1"/>
  <c r="P5" i="12"/>
  <c r="B14" i="12" s="1"/>
  <c r="BK2" i="11"/>
  <c r="L32" i="27"/>
  <c r="L33" i="27" s="1"/>
  <c r="F33" i="27" s="1"/>
  <c r="L31" i="27"/>
  <c r="F10" i="27"/>
  <c r="I31" i="26"/>
  <c r="Z10" i="16" s="1"/>
  <c r="X19" i="26"/>
  <c r="A10" i="23" s="1"/>
  <c r="A19" i="26"/>
  <c r="A10" i="22" s="1"/>
  <c r="F34" i="27"/>
  <c r="F36" i="27"/>
  <c r="Z10" i="18"/>
  <c r="T19" i="26"/>
  <c r="AG31" i="26"/>
  <c r="G35" i="27"/>
  <c r="K35" i="27" s="1"/>
  <c r="L35" i="27" s="1"/>
  <c r="P13" i="12"/>
  <c r="B22" i="12" s="1"/>
  <c r="AT51" i="26"/>
  <c r="Z10" i="21" s="1"/>
  <c r="I22" i="17"/>
  <c r="I25" i="17"/>
  <c r="I27" i="17"/>
  <c r="I18" i="17"/>
  <c r="I32" i="17"/>
  <c r="I30" i="17"/>
  <c r="I19" i="17"/>
  <c r="I20" i="17"/>
  <c r="I24" i="17"/>
  <c r="I26" i="17"/>
  <c r="I31" i="17"/>
  <c r="I21" i="17"/>
  <c r="I33" i="17"/>
  <c r="I34" i="17"/>
  <c r="I28" i="17"/>
  <c r="I29" i="17"/>
  <c r="F25" i="27"/>
  <c r="F24" i="27"/>
  <c r="F11" i="27"/>
  <c r="F13" i="27"/>
  <c r="F31" i="27"/>
  <c r="F18" i="27"/>
  <c r="F17" i="27"/>
  <c r="Z19" i="20" l="1"/>
  <c r="Z34" i="20"/>
  <c r="Z27" i="20"/>
  <c r="Z22" i="20"/>
  <c r="Z30" i="20"/>
  <c r="B10" i="20"/>
  <c r="Z20" i="20"/>
  <c r="Z31" i="20"/>
  <c r="Z24" i="20"/>
  <c r="P3" i="12"/>
  <c r="B12" i="12" s="1"/>
  <c r="A51" i="26"/>
  <c r="C15" i="12" s="1"/>
  <c r="Z33" i="20"/>
  <c r="Z29" i="20"/>
  <c r="Z21" i="20"/>
  <c r="Z25" i="20"/>
  <c r="Z26" i="20"/>
  <c r="Z18" i="20"/>
  <c r="Z32" i="20"/>
  <c r="Z28" i="20"/>
  <c r="I25" i="23"/>
  <c r="I18" i="22"/>
  <c r="Z22" i="16"/>
  <c r="C14" i="12"/>
  <c r="E14" i="12" s="1"/>
  <c r="I17" i="15"/>
  <c r="I28" i="15"/>
  <c r="I34" i="15"/>
  <c r="I29" i="15"/>
  <c r="I19" i="15"/>
  <c r="I32" i="15"/>
  <c r="I33" i="15"/>
  <c r="I20" i="15"/>
  <c r="P7" i="12"/>
  <c r="B16" i="12" s="1"/>
  <c r="Z25" i="15"/>
  <c r="Z22" i="15"/>
  <c r="Z20" i="15"/>
  <c r="Z34" i="15"/>
  <c r="Z21" i="15"/>
  <c r="Z31" i="15"/>
  <c r="Z19" i="15"/>
  <c r="Z27" i="15"/>
  <c r="Z18" i="15"/>
  <c r="Z29" i="15"/>
  <c r="Z30" i="15"/>
  <c r="Z28" i="15"/>
  <c r="Z26" i="15"/>
  <c r="B10" i="15"/>
  <c r="Z33" i="15"/>
  <c r="Z23" i="15"/>
  <c r="Z24" i="15"/>
  <c r="Z32" i="15"/>
  <c r="I22" i="15"/>
  <c r="I24" i="15"/>
  <c r="I21" i="15"/>
  <c r="I31" i="15"/>
  <c r="I26" i="15"/>
  <c r="I27" i="15"/>
  <c r="I18" i="15"/>
  <c r="I23" i="15"/>
  <c r="I30" i="15"/>
  <c r="I25" i="15"/>
  <c r="Z27" i="16"/>
  <c r="B10" i="16"/>
  <c r="Z24" i="16"/>
  <c r="Z32" i="16"/>
  <c r="Z21" i="16"/>
  <c r="Z30" i="16"/>
  <c r="Z33" i="16"/>
  <c r="Z26" i="16"/>
  <c r="Z23" i="16"/>
  <c r="Z28" i="16"/>
  <c r="Z34" i="16"/>
  <c r="Z29" i="16"/>
  <c r="Z25" i="16"/>
  <c r="Z18" i="16"/>
  <c r="Z20" i="16"/>
  <c r="Z19" i="16"/>
  <c r="Z31" i="16"/>
  <c r="F32" i="27"/>
  <c r="I22" i="23"/>
  <c r="I23" i="23"/>
  <c r="I19" i="23"/>
  <c r="I31" i="23"/>
  <c r="I27" i="23"/>
  <c r="I34" i="23"/>
  <c r="I26" i="23"/>
  <c r="I28" i="23"/>
  <c r="I25" i="19"/>
  <c r="I26" i="19"/>
  <c r="I29" i="19"/>
  <c r="I23" i="22"/>
  <c r="I24" i="22"/>
  <c r="I31" i="19"/>
  <c r="I28" i="19"/>
  <c r="I33" i="19"/>
  <c r="I26" i="22"/>
  <c r="I22" i="22"/>
  <c r="I32" i="19"/>
  <c r="I27" i="19"/>
  <c r="I19" i="19"/>
  <c r="I23" i="19"/>
  <c r="I21" i="19"/>
  <c r="I18" i="19"/>
  <c r="I34" i="19"/>
  <c r="I32" i="23"/>
  <c r="I30" i="23"/>
  <c r="I24" i="23"/>
  <c r="I20" i="23"/>
  <c r="I29" i="23"/>
  <c r="I21" i="23"/>
  <c r="I18" i="23"/>
  <c r="I33" i="23"/>
  <c r="I25" i="22"/>
  <c r="I27" i="22"/>
  <c r="I21" i="22"/>
  <c r="I28" i="22"/>
  <c r="I34" i="22"/>
  <c r="I29" i="22"/>
  <c r="I32" i="22"/>
  <c r="I31" i="22"/>
  <c r="I30" i="22"/>
  <c r="I33" i="22"/>
  <c r="I20" i="22"/>
  <c r="I19" i="22"/>
  <c r="I30" i="19"/>
  <c r="I22" i="19"/>
  <c r="I24" i="19"/>
  <c r="B10" i="18"/>
  <c r="Z10" i="17"/>
  <c r="A10" i="18"/>
  <c r="A10" i="21"/>
  <c r="AS19" i="26"/>
  <c r="Z10" i="22"/>
  <c r="H8" i="26"/>
  <c r="H35" i="27"/>
  <c r="F35" i="27" s="1"/>
  <c r="I35" i="27"/>
  <c r="Z18" i="21"/>
  <c r="Z31" i="21"/>
  <c r="Z33" i="21"/>
  <c r="Z26" i="21"/>
  <c r="Z21" i="21"/>
  <c r="Z25" i="21"/>
  <c r="Z28" i="21"/>
  <c r="Z22" i="21"/>
  <c r="Z29" i="21"/>
  <c r="B10" i="21"/>
  <c r="Z20" i="21"/>
  <c r="Z19" i="21"/>
  <c r="Z30" i="21"/>
  <c r="Z24" i="21"/>
  <c r="Z32" i="21"/>
  <c r="Z27" i="21"/>
  <c r="Z23" i="21"/>
  <c r="Z34" i="21"/>
  <c r="C21" i="12" l="1"/>
  <c r="E21" i="12" s="1"/>
  <c r="C17" i="12"/>
  <c r="C12" i="12"/>
  <c r="AU16" i="16" s="1"/>
  <c r="Z12" i="16" s="1"/>
  <c r="C20" i="12"/>
  <c r="D20" i="12" s="1"/>
  <c r="F20" i="12" s="1"/>
  <c r="C22" i="12"/>
  <c r="D22" i="12" s="1"/>
  <c r="F22" i="12" s="1"/>
  <c r="C18" i="12"/>
  <c r="E18" i="12" s="1"/>
  <c r="C19" i="12"/>
  <c r="D19" i="12" s="1"/>
  <c r="F19" i="12" s="1"/>
  <c r="A10" i="16"/>
  <c r="C13" i="12"/>
  <c r="AQ16" i="15" s="1"/>
  <c r="A12" i="15" s="1"/>
  <c r="C16" i="12"/>
  <c r="E16" i="12" s="1"/>
  <c r="D14" i="12"/>
  <c r="F14" i="12" s="1"/>
  <c r="E15" i="12"/>
  <c r="D15" i="12"/>
  <c r="F15" i="12" s="1"/>
  <c r="Z30" i="17"/>
  <c r="Z28" i="17"/>
  <c r="Z22" i="17"/>
  <c r="Z23" i="17"/>
  <c r="Z21" i="17"/>
  <c r="Z34" i="17"/>
  <c r="Z27" i="17"/>
  <c r="Z25" i="17"/>
  <c r="Z29" i="17"/>
  <c r="Z18" i="17"/>
  <c r="Z20" i="17"/>
  <c r="B10" i="17"/>
  <c r="Z26" i="17"/>
  <c r="Z32" i="17"/>
  <c r="Z31" i="17"/>
  <c r="Z24" i="17"/>
  <c r="Z19" i="17"/>
  <c r="Z33" i="17"/>
  <c r="F37" i="27"/>
  <c r="Z26" i="22"/>
  <c r="Z21" i="22"/>
  <c r="Z34" i="22"/>
  <c r="Z27" i="22"/>
  <c r="Z32" i="22"/>
  <c r="Z20" i="22"/>
  <c r="Z24" i="22"/>
  <c r="Z31" i="22"/>
  <c r="B10" i="22"/>
  <c r="Z19" i="22"/>
  <c r="Z18" i="22"/>
  <c r="Z28" i="22"/>
  <c r="Z30" i="22"/>
  <c r="Z25" i="22"/>
  <c r="Z29" i="22"/>
  <c r="Z22" i="22"/>
  <c r="Z23" i="22"/>
  <c r="Z33" i="22"/>
  <c r="A10" i="24"/>
  <c r="I27" i="21"/>
  <c r="I28" i="21"/>
  <c r="I18" i="21"/>
  <c r="I22" i="21"/>
  <c r="I26" i="21"/>
  <c r="I31" i="21"/>
  <c r="I34" i="21"/>
  <c r="I21" i="21"/>
  <c r="I25" i="21"/>
  <c r="I30" i="21"/>
  <c r="I33" i="21"/>
  <c r="I20" i="21"/>
  <c r="I24" i="21"/>
  <c r="I29" i="21"/>
  <c r="I32" i="21"/>
  <c r="I19" i="21"/>
  <c r="I23" i="21"/>
  <c r="Z10" i="23"/>
  <c r="AL8" i="26"/>
  <c r="Z10" i="24" s="1"/>
  <c r="AQ16" i="21"/>
  <c r="A12" i="21" s="1"/>
  <c r="D21" i="12" l="1"/>
  <c r="F21" i="12" s="1"/>
  <c r="AQ16" i="17"/>
  <c r="A12" i="17" s="1"/>
  <c r="AU16" i="18"/>
  <c r="Z12" i="18" s="1"/>
  <c r="D18" i="12"/>
  <c r="F18" i="12" s="1"/>
  <c r="E17" i="12"/>
  <c r="D17" i="12"/>
  <c r="F17" i="12" s="1"/>
  <c r="E20" i="12"/>
  <c r="E22" i="12"/>
  <c r="AU16" i="20"/>
  <c r="Z12" i="20" s="1"/>
  <c r="AQ16" i="16"/>
  <c r="A12" i="16" s="1"/>
  <c r="AQ16" i="18"/>
  <c r="A12" i="18" s="1"/>
  <c r="AQ16" i="20"/>
  <c r="A12" i="20" s="1"/>
  <c r="AU16" i="19"/>
  <c r="Z12" i="19" s="1"/>
  <c r="AU16" i="21"/>
  <c r="Z12" i="21" s="1"/>
  <c r="E19" i="12"/>
  <c r="AQ16" i="23"/>
  <c r="A12" i="23" s="1"/>
  <c r="E12" i="12"/>
  <c r="AQ16" i="22"/>
  <c r="A12" i="22" s="1"/>
  <c r="AU16" i="22"/>
  <c r="Z12" i="22" s="1"/>
  <c r="D12" i="12"/>
  <c r="F12" i="12" s="1"/>
  <c r="AU16" i="15"/>
  <c r="Z12" i="15" s="1"/>
  <c r="AQ16" i="19"/>
  <c r="A12" i="19" s="1"/>
  <c r="E13" i="12"/>
  <c r="D13" i="12"/>
  <c r="F13" i="12" s="1"/>
  <c r="I25" i="16"/>
  <c r="I22" i="16"/>
  <c r="I21" i="16"/>
  <c r="I27" i="16"/>
  <c r="I31" i="16"/>
  <c r="I33" i="16"/>
  <c r="I18" i="16"/>
  <c r="I29" i="16"/>
  <c r="I19" i="16"/>
  <c r="I26" i="16"/>
  <c r="I24" i="16"/>
  <c r="I30" i="16"/>
  <c r="I23" i="16"/>
  <c r="I20" i="16"/>
  <c r="I32" i="16"/>
  <c r="I34" i="16"/>
  <c r="I28" i="16"/>
  <c r="AU16" i="17"/>
  <c r="Z12" i="17" s="1"/>
  <c r="D16" i="12"/>
  <c r="F16" i="12" s="1"/>
  <c r="I3" i="26"/>
  <c r="A1" i="26" s="1"/>
  <c r="AX3" i="26"/>
  <c r="AU16" i="23"/>
  <c r="Z12" i="23" s="1"/>
  <c r="Z20" i="24"/>
  <c r="Z33" i="24"/>
  <c r="Z35" i="24"/>
  <c r="Z30" i="24"/>
  <c r="B10" i="24"/>
  <c r="Z31" i="24"/>
  <c r="Z32" i="24"/>
  <c r="Z27" i="24"/>
  <c r="Z26" i="24"/>
  <c r="Z22" i="24"/>
  <c r="Z28" i="24"/>
  <c r="Z25" i="24"/>
  <c r="Z29" i="24"/>
  <c r="Z23" i="24"/>
  <c r="Z34" i="24"/>
  <c r="Z36" i="24"/>
  <c r="Z21" i="24"/>
  <c r="Z24" i="24"/>
  <c r="AU18" i="24"/>
  <c r="Z12" i="24" s="1"/>
  <c r="I32" i="24"/>
  <c r="I28" i="24"/>
  <c r="I27" i="24"/>
  <c r="I24" i="24"/>
  <c r="I30" i="24"/>
  <c r="I20" i="24"/>
  <c r="I35" i="24"/>
  <c r="I29" i="24"/>
  <c r="I25" i="24"/>
  <c r="I22" i="24"/>
  <c r="I21" i="24"/>
  <c r="I31" i="24"/>
  <c r="I33" i="24"/>
  <c r="I36" i="24"/>
  <c r="I23" i="24"/>
  <c r="I26" i="24"/>
  <c r="I34" i="24"/>
  <c r="AQ18" i="24"/>
  <c r="A12" i="24" s="1"/>
  <c r="Z24" i="23"/>
  <c r="Z28" i="23"/>
  <c r="B10" i="23"/>
  <c r="Z21" i="23"/>
  <c r="Z25" i="23"/>
  <c r="Z32" i="23"/>
  <c r="Z18" i="23"/>
  <c r="Z27" i="23"/>
  <c r="Z29" i="23"/>
  <c r="Z30" i="23"/>
  <c r="Z26" i="23"/>
  <c r="Z22" i="23"/>
  <c r="Z19" i="23"/>
  <c r="Z23" i="23"/>
  <c r="Z31" i="23"/>
  <c r="Z33" i="23"/>
  <c r="Z20" i="23"/>
  <c r="Z34" i="23"/>
  <c r="R17" i="22"/>
  <c r="R17" i="18"/>
  <c r="J17" i="18"/>
  <c r="U17" i="15"/>
  <c r="Z17" i="15" s="1"/>
  <c r="S17" i="15"/>
  <c r="J17" i="21"/>
  <c r="I17" i="21" s="1"/>
  <c r="R17" i="21"/>
  <c r="R17" i="17"/>
  <c r="J17" i="17"/>
  <c r="I17" i="17" s="1"/>
  <c r="R17" i="16"/>
  <c r="J17" i="16"/>
  <c r="I17" i="16" s="1"/>
  <c r="J17" i="22"/>
  <c r="I17" i="22" s="1"/>
  <c r="R17" i="23"/>
  <c r="J17" i="23"/>
  <c r="I17" i="23" s="1"/>
  <c r="S19" i="24"/>
  <c r="U19" i="24"/>
  <c r="Z19" i="24" s="1"/>
  <c r="U17" i="22"/>
  <c r="Z17" i="22" s="1"/>
  <c r="S17" i="22"/>
  <c r="S17" i="23"/>
  <c r="U17" i="23"/>
  <c r="Z17" i="23" s="1"/>
  <c r="R17" i="15"/>
  <c r="S17" i="16"/>
  <c r="J19" i="24"/>
  <c r="I19" i="24" s="1"/>
  <c r="R19" i="24"/>
  <c r="U17" i="16"/>
  <c r="Z17" i="16" s="1"/>
  <c r="AQ33" i="17" l="1"/>
  <c r="AS19" i="17"/>
  <c r="AR25" i="17"/>
  <c r="AU21" i="17"/>
  <c r="AU28" i="17"/>
  <c r="AR32" i="17"/>
  <c r="AS18" i="17"/>
  <c r="AS29" i="17"/>
  <c r="AQ19" i="17"/>
  <c r="AQ26" i="17"/>
  <c r="AR24" i="17"/>
  <c r="AS34" i="17"/>
  <c r="AU29" i="17"/>
  <c r="AQ28" i="17"/>
  <c r="AR33" i="17"/>
  <c r="AQ17" i="17"/>
  <c r="AS20" i="17"/>
  <c r="AU20" i="17"/>
  <c r="AS27" i="17"/>
  <c r="AR28" i="17"/>
  <c r="AR20" i="17"/>
  <c r="AQ25" i="17"/>
  <c r="AS26" i="17"/>
  <c r="AU33" i="17"/>
  <c r="AU25" i="17"/>
  <c r="AS17" i="17"/>
  <c r="AQ20" i="17"/>
  <c r="AS21" i="17"/>
  <c r="AR29" i="17"/>
  <c r="AR21" i="17"/>
  <c r="AQ27" i="17"/>
  <c r="AS28" i="17"/>
  <c r="AU32" i="17"/>
  <c r="AU24" i="17"/>
  <c r="AQ34" i="17"/>
  <c r="AQ18" i="17"/>
  <c r="AQ15" i="17"/>
  <c r="A11" i="17" s="1"/>
  <c r="AR34" i="17"/>
  <c r="AR30" i="17"/>
  <c r="AR26" i="17"/>
  <c r="AR22" i="17"/>
  <c r="AR18" i="17"/>
  <c r="AQ29" i="17"/>
  <c r="AQ21" i="17"/>
  <c r="AS30" i="17"/>
  <c r="AS22" i="17"/>
  <c r="AS16" i="17"/>
  <c r="K36" i="17" s="1"/>
  <c r="AU31" i="17"/>
  <c r="AU27" i="17"/>
  <c r="AU23" i="17"/>
  <c r="AU19" i="17"/>
  <c r="AQ32" i="17"/>
  <c r="AQ24" i="17"/>
  <c r="AS33" i="17"/>
  <c r="AS25" i="17"/>
  <c r="AR17" i="17"/>
  <c r="AR31" i="17"/>
  <c r="AR27" i="17"/>
  <c r="AR23" i="17"/>
  <c r="AR19" i="17"/>
  <c r="AQ31" i="17"/>
  <c r="AQ23" i="17"/>
  <c r="AS32" i="17"/>
  <c r="AS24" i="17"/>
  <c r="AU34" i="17"/>
  <c r="AU30" i="17"/>
  <c r="AU26" i="17"/>
  <c r="AU22" i="17"/>
  <c r="AU18" i="17"/>
  <c r="AQ30" i="17"/>
  <c r="AQ22" i="17"/>
  <c r="AS31" i="17"/>
  <c r="AS23" i="17"/>
  <c r="AU18" i="20"/>
  <c r="AV31" i="19"/>
  <c r="AV32" i="19"/>
  <c r="AU34" i="20"/>
  <c r="AW33" i="19"/>
  <c r="AV18" i="19"/>
  <c r="AS30" i="20"/>
  <c r="AQ27" i="20"/>
  <c r="AV33" i="19"/>
  <c r="AV17" i="19"/>
  <c r="AW18" i="19"/>
  <c r="AW30" i="19"/>
  <c r="AV29" i="19"/>
  <c r="AS16" i="20"/>
  <c r="K36" i="20" s="1"/>
  <c r="AU31" i="20"/>
  <c r="AW25" i="19"/>
  <c r="AW23" i="19"/>
  <c r="AQ23" i="20"/>
  <c r="AV26" i="19"/>
  <c r="AV28" i="19"/>
  <c r="AW22" i="19"/>
  <c r="AW26" i="19"/>
  <c r="AW34" i="19"/>
  <c r="AR31" i="20"/>
  <c r="AV24" i="19"/>
  <c r="AV30" i="19"/>
  <c r="AQ15" i="20"/>
  <c r="A11" i="20" s="1"/>
  <c r="AU23" i="20"/>
  <c r="AW29" i="19"/>
  <c r="AS19" i="20"/>
  <c r="AV25" i="19"/>
  <c r="AW19" i="19"/>
  <c r="AV20" i="19"/>
  <c r="AV23" i="19"/>
  <c r="AV21" i="19"/>
  <c r="AV34" i="19"/>
  <c r="AV22" i="19"/>
  <c r="AU17" i="19"/>
  <c r="AW20" i="19"/>
  <c r="AV27" i="19"/>
  <c r="AW24" i="19"/>
  <c r="AW28" i="19"/>
  <c r="AW32" i="19"/>
  <c r="AQ30" i="20"/>
  <c r="AR23" i="20"/>
  <c r="AW31" i="19"/>
  <c r="AW21" i="19"/>
  <c r="AV19" i="19"/>
  <c r="AW17" i="19"/>
  <c r="AW16" i="19"/>
  <c r="S36" i="19" s="1"/>
  <c r="AU15" i="19"/>
  <c r="Z11" i="19" s="1"/>
  <c r="AW27" i="19"/>
  <c r="AU27" i="20"/>
  <c r="AU19" i="20"/>
  <c r="AS27" i="20"/>
  <c r="AQ20" i="20"/>
  <c r="AQ33" i="20"/>
  <c r="AS22" i="20"/>
  <c r="AR19" i="20"/>
  <c r="AR27" i="20"/>
  <c r="AU32" i="20"/>
  <c r="AQ32" i="20"/>
  <c r="AQ25" i="20"/>
  <c r="AQ22" i="20"/>
  <c r="AS18" i="20"/>
  <c r="AS26" i="20"/>
  <c r="AS34" i="20"/>
  <c r="AR21" i="20"/>
  <c r="AR25" i="20"/>
  <c r="AR29" i="20"/>
  <c r="AR33" i="20"/>
  <c r="AU24" i="20"/>
  <c r="AS25" i="20"/>
  <c r="AU26" i="20"/>
  <c r="AS21" i="20"/>
  <c r="AQ24" i="20"/>
  <c r="AU33" i="20"/>
  <c r="AU29" i="20"/>
  <c r="AU25" i="20"/>
  <c r="AU21" i="20"/>
  <c r="AR17" i="20"/>
  <c r="AS31" i="20"/>
  <c r="AS23" i="20"/>
  <c r="AQ28" i="20"/>
  <c r="AQ31" i="20"/>
  <c r="AQ21" i="20"/>
  <c r="AQ29" i="20"/>
  <c r="AQ18" i="20"/>
  <c r="AQ26" i="20"/>
  <c r="AQ34" i="20"/>
  <c r="AS20" i="20"/>
  <c r="AS24" i="20"/>
  <c r="AS28" i="20"/>
  <c r="AS32" i="20"/>
  <c r="AR18" i="20"/>
  <c r="AR20" i="20"/>
  <c r="AR22" i="20"/>
  <c r="AR24" i="20"/>
  <c r="AR26" i="20"/>
  <c r="AR28" i="20"/>
  <c r="AR30" i="20"/>
  <c r="AR32" i="20"/>
  <c r="AR34" i="20"/>
  <c r="AU28" i="20"/>
  <c r="AU20" i="20"/>
  <c r="AS33" i="20"/>
  <c r="AQ17" i="20"/>
  <c r="AS17" i="20"/>
  <c r="AQ19" i="20"/>
  <c r="AU30" i="20"/>
  <c r="AU22" i="20"/>
  <c r="AS29" i="20"/>
  <c r="AW20" i="21"/>
  <c r="AW16" i="18"/>
  <c r="S36" i="18" s="1"/>
  <c r="AV22" i="23"/>
  <c r="AW34" i="18"/>
  <c r="AW18" i="18"/>
  <c r="AV25" i="18"/>
  <c r="AW17" i="21"/>
  <c r="AV22" i="21"/>
  <c r="AW29" i="18"/>
  <c r="AV31" i="18"/>
  <c r="AV26" i="21"/>
  <c r="AV34" i="18"/>
  <c r="AU15" i="21"/>
  <c r="Z11" i="21" s="1"/>
  <c r="AW26" i="18"/>
  <c r="AV24" i="18"/>
  <c r="AV34" i="21"/>
  <c r="AW31" i="21"/>
  <c r="AV27" i="21"/>
  <c r="AW28" i="21"/>
  <c r="AV21" i="21"/>
  <c r="AW31" i="18"/>
  <c r="AV19" i="18"/>
  <c r="AW30" i="18"/>
  <c r="AW22" i="18"/>
  <c r="AV32" i="18"/>
  <c r="AV33" i="18"/>
  <c r="AV17" i="18"/>
  <c r="AW25" i="21"/>
  <c r="AV25" i="21"/>
  <c r="AV28" i="21"/>
  <c r="AW27" i="21"/>
  <c r="AV24" i="21"/>
  <c r="AV19" i="21"/>
  <c r="AU17" i="21"/>
  <c r="AW24" i="21"/>
  <c r="AW32" i="21"/>
  <c r="AW21" i="18"/>
  <c r="AV22" i="18"/>
  <c r="AU15" i="18"/>
  <c r="Z11" i="18" s="1"/>
  <c r="AW23" i="18"/>
  <c r="AV18" i="18"/>
  <c r="AW16" i="21"/>
  <c r="S36" i="21" s="1"/>
  <c r="AW32" i="18"/>
  <c r="AW28" i="18"/>
  <c r="AW24" i="18"/>
  <c r="AW20" i="18"/>
  <c r="AU17" i="18"/>
  <c r="AV28" i="18"/>
  <c r="AV20" i="18"/>
  <c r="AV29" i="18"/>
  <c r="AV21" i="18"/>
  <c r="AW21" i="21"/>
  <c r="AV33" i="21"/>
  <c r="AV17" i="21"/>
  <c r="AV18" i="21"/>
  <c r="AW29" i="21"/>
  <c r="AW33" i="21"/>
  <c r="AV32" i="21"/>
  <c r="AV30" i="21"/>
  <c r="AV23" i="21"/>
  <c r="AV31" i="21"/>
  <c r="AW18" i="21"/>
  <c r="AW22" i="21"/>
  <c r="AW26" i="21"/>
  <c r="AW30" i="21"/>
  <c r="AW34" i="21"/>
  <c r="AV29" i="21"/>
  <c r="AW33" i="18"/>
  <c r="AW25" i="18"/>
  <c r="AW17" i="18"/>
  <c r="AV30" i="18"/>
  <c r="AV20" i="21"/>
  <c r="AV23" i="18"/>
  <c r="AW23" i="21"/>
  <c r="AW27" i="18"/>
  <c r="AW19" i="18"/>
  <c r="AV26" i="18"/>
  <c r="AV27" i="18"/>
  <c r="AW19" i="21"/>
  <c r="AR20" i="19"/>
  <c r="AV28" i="15"/>
  <c r="AQ23" i="21"/>
  <c r="AR30" i="19"/>
  <c r="AR17" i="22"/>
  <c r="AU22" i="18"/>
  <c r="AV19" i="20"/>
  <c r="AR21" i="23"/>
  <c r="AV24" i="16"/>
  <c r="AQ32" i="16"/>
  <c r="AW29" i="15"/>
  <c r="AV21" i="16"/>
  <c r="AQ28" i="22"/>
  <c r="AQ21" i="23"/>
  <c r="AW16" i="22"/>
  <c r="S36" i="22" s="1"/>
  <c r="AS21" i="18"/>
  <c r="AW22" i="22"/>
  <c r="AQ30" i="24"/>
  <c r="AQ19" i="19"/>
  <c r="AW32" i="17"/>
  <c r="AS30" i="23"/>
  <c r="AW30" i="15"/>
  <c r="AW33" i="16"/>
  <c r="AU21" i="22"/>
  <c r="AR33" i="22"/>
  <c r="AV30" i="20"/>
  <c r="AQ34" i="23"/>
  <c r="AU30" i="21"/>
  <c r="AW28" i="22"/>
  <c r="AS24" i="22"/>
  <c r="AU29" i="18"/>
  <c r="AS34" i="23"/>
  <c r="AU24" i="21"/>
  <c r="AS27" i="22"/>
  <c r="AQ34" i="18"/>
  <c r="AR31" i="24"/>
  <c r="AQ21" i="22"/>
  <c r="AW24" i="24"/>
  <c r="AS30" i="19"/>
  <c r="AR20" i="23"/>
  <c r="AW21" i="15"/>
  <c r="AW23" i="20"/>
  <c r="AW17" i="16"/>
  <c r="AW30" i="16"/>
  <c r="AV29" i="16"/>
  <c r="AU27" i="22"/>
  <c r="AR25" i="22"/>
  <c r="AQ20" i="22"/>
  <c r="AW34" i="20"/>
  <c r="AV21" i="15"/>
  <c r="AS19" i="23"/>
  <c r="AU25" i="23"/>
  <c r="AR34" i="23"/>
  <c r="AR30" i="21"/>
  <c r="AQ31" i="21"/>
  <c r="AV20" i="22"/>
  <c r="AW18" i="20"/>
  <c r="AU18" i="22"/>
  <c r="AW21" i="20"/>
  <c r="AR27" i="18"/>
  <c r="AS29" i="18"/>
  <c r="AS24" i="23"/>
  <c r="AQ18" i="23"/>
  <c r="AS21" i="21"/>
  <c r="AV33" i="22"/>
  <c r="AV30" i="16"/>
  <c r="AQ18" i="18"/>
  <c r="AS28" i="24"/>
  <c r="AR23" i="24"/>
  <c r="AW24" i="23"/>
  <c r="AR22" i="23"/>
  <c r="AS27" i="16"/>
  <c r="AQ24" i="22"/>
  <c r="AQ32" i="22"/>
  <c r="AW20" i="20"/>
  <c r="AW24" i="15"/>
  <c r="AV20" i="15"/>
  <c r="AQ31" i="23"/>
  <c r="AS23" i="23"/>
  <c r="AV26" i="15"/>
  <c r="AU24" i="23"/>
  <c r="AS29" i="23"/>
  <c r="AU31" i="21"/>
  <c r="AR22" i="21"/>
  <c r="AQ19" i="21"/>
  <c r="AQ27" i="21"/>
  <c r="AQ15" i="21"/>
  <c r="A11" i="21" s="1"/>
  <c r="AW25" i="22"/>
  <c r="AV28" i="22"/>
  <c r="AV27" i="15"/>
  <c r="AS32" i="22"/>
  <c r="AU34" i="22"/>
  <c r="AR18" i="22"/>
  <c r="AW31" i="16"/>
  <c r="AU21" i="18"/>
  <c r="AR19" i="18"/>
  <c r="AR17" i="18"/>
  <c r="AS25" i="18"/>
  <c r="AS33" i="18"/>
  <c r="AS16" i="23"/>
  <c r="K36" i="23" s="1"/>
  <c r="AU29" i="23"/>
  <c r="AU27" i="23"/>
  <c r="AR31" i="23"/>
  <c r="AR27" i="21"/>
  <c r="AS29" i="21"/>
  <c r="AV17" i="22"/>
  <c r="AV17" i="20"/>
  <c r="AU24" i="22"/>
  <c r="AW19" i="16"/>
  <c r="AR20" i="18"/>
  <c r="AQ26" i="18"/>
  <c r="AS30" i="24"/>
  <c r="AQ22" i="24"/>
  <c r="AS18" i="24"/>
  <c r="K38" i="24" s="1"/>
  <c r="AR27" i="24"/>
  <c r="AR35" i="24"/>
  <c r="AW27" i="23"/>
  <c r="AV32" i="23"/>
  <c r="AW34" i="16"/>
  <c r="AV25" i="15"/>
  <c r="AR19" i="16"/>
  <c r="AV33" i="24"/>
  <c r="AU25" i="16"/>
  <c r="AR34" i="16"/>
  <c r="AV33" i="20"/>
  <c r="AU29" i="22"/>
  <c r="AW27" i="20"/>
  <c r="AW30" i="23"/>
  <c r="AV26" i="23"/>
  <c r="AV18" i="23"/>
  <c r="AW19" i="23"/>
  <c r="AU17" i="23"/>
  <c r="AR33" i="24"/>
  <c r="AR29" i="24"/>
  <c r="AR25" i="24"/>
  <c r="AR21" i="24"/>
  <c r="AQ34" i="24"/>
  <c r="AQ26" i="24"/>
  <c r="AS36" i="24"/>
  <c r="AS20" i="24"/>
  <c r="AS22" i="24"/>
  <c r="AQ30" i="18"/>
  <c r="AQ22" i="18"/>
  <c r="AR28" i="18"/>
  <c r="AU30" i="18"/>
  <c r="AW25" i="20"/>
  <c r="AW32" i="16"/>
  <c r="AR26" i="22"/>
  <c r="AS19" i="22"/>
  <c r="AS16" i="22"/>
  <c r="K36" i="22" s="1"/>
  <c r="AW18" i="15"/>
  <c r="AV25" i="22"/>
  <c r="AW19" i="22"/>
  <c r="AS33" i="21"/>
  <c r="AS25" i="21"/>
  <c r="AR17" i="21"/>
  <c r="AR19" i="21"/>
  <c r="AU25" i="21"/>
  <c r="AQ26" i="23"/>
  <c r="AU18" i="23"/>
  <c r="AU19" i="23"/>
  <c r="AU33" i="23"/>
  <c r="AS28" i="23"/>
  <c r="AS20" i="23"/>
  <c r="AR23" i="23"/>
  <c r="AS16" i="18"/>
  <c r="K36" i="18" s="1"/>
  <c r="AS31" i="18"/>
  <c r="AS27" i="18"/>
  <c r="AS23" i="18"/>
  <c r="AS19" i="18"/>
  <c r="AR31" i="18"/>
  <c r="AR23" i="18"/>
  <c r="AU33" i="18"/>
  <c r="AU25" i="18"/>
  <c r="AS17" i="18"/>
  <c r="AV32" i="20"/>
  <c r="AW28" i="16"/>
  <c r="AV32" i="16"/>
  <c r="AR28" i="22"/>
  <c r="AU26" i="22"/>
  <c r="AS20" i="22"/>
  <c r="AS28" i="22"/>
  <c r="AW32" i="20"/>
  <c r="AV26" i="20"/>
  <c r="AW22" i="15"/>
  <c r="AV32" i="22"/>
  <c r="AV24" i="22"/>
  <c r="AW33" i="22"/>
  <c r="AW17" i="22"/>
  <c r="AW20" i="22"/>
  <c r="AQ33" i="21"/>
  <c r="AQ29" i="21"/>
  <c r="AQ25" i="21"/>
  <c r="AQ21" i="21"/>
  <c r="AR34" i="21"/>
  <c r="AR26" i="21"/>
  <c r="AR18" i="21"/>
  <c r="AU22" i="21"/>
  <c r="AU23" i="21"/>
  <c r="AR30" i="23"/>
  <c r="AQ25" i="23"/>
  <c r="AQ17" i="23"/>
  <c r="AQ15" i="23"/>
  <c r="A11" i="23" s="1"/>
  <c r="AV34" i="15"/>
  <c r="AU32" i="23"/>
  <c r="AS27" i="23"/>
  <c r="AW32" i="24"/>
  <c r="AR26" i="19"/>
  <c r="AR24" i="19"/>
  <c r="AR18" i="16"/>
  <c r="AQ24" i="16"/>
  <c r="AU26" i="16"/>
  <c r="AS19" i="16"/>
  <c r="AV19" i="24"/>
  <c r="AV34" i="24"/>
  <c r="AS21" i="19"/>
  <c r="AR32" i="19"/>
  <c r="AR28" i="19"/>
  <c r="AS34" i="19"/>
  <c r="AS26" i="19"/>
  <c r="AR22" i="19"/>
  <c r="AR18" i="19"/>
  <c r="AQ34" i="19"/>
  <c r="AS29" i="19"/>
  <c r="AR26" i="23"/>
  <c r="AU17" i="24"/>
  <c r="Z11" i="24" s="1"/>
  <c r="AW35" i="24"/>
  <c r="AW33" i="24"/>
  <c r="AW31" i="24"/>
  <c r="AW29" i="24"/>
  <c r="AW27" i="24"/>
  <c r="AW25" i="24"/>
  <c r="AW23" i="24"/>
  <c r="AW21" i="24"/>
  <c r="AW19" i="24"/>
  <c r="AV36" i="24"/>
  <c r="AV32" i="24"/>
  <c r="AV28" i="24"/>
  <c r="AV24" i="24"/>
  <c r="AV20" i="24"/>
  <c r="AV29" i="24"/>
  <c r="AV21" i="24"/>
  <c r="AV31" i="24"/>
  <c r="AV23" i="24"/>
  <c r="AS34" i="16"/>
  <c r="AS32" i="16"/>
  <c r="AS30" i="16"/>
  <c r="AS28" i="16"/>
  <c r="AS26" i="16"/>
  <c r="AS24" i="16"/>
  <c r="AS22" i="16"/>
  <c r="AS20" i="16"/>
  <c r="AS18" i="16"/>
  <c r="AQ15" i="16"/>
  <c r="A11" i="16" s="1"/>
  <c r="AU31" i="16"/>
  <c r="AU27" i="16"/>
  <c r="AU23" i="16"/>
  <c r="AU19" i="16"/>
  <c r="AU32" i="16"/>
  <c r="AU28" i="16"/>
  <c r="AU24" i="16"/>
  <c r="AU20" i="16"/>
  <c r="AS16" i="16"/>
  <c r="K36" i="16" s="1"/>
  <c r="AQ33" i="16"/>
  <c r="AQ31" i="16"/>
  <c r="AQ29" i="16"/>
  <c r="AQ27" i="16"/>
  <c r="AQ25" i="16"/>
  <c r="AQ23" i="16"/>
  <c r="AQ21" i="16"/>
  <c r="AQ19" i="16"/>
  <c r="AQ17" i="16"/>
  <c r="AR32" i="16"/>
  <c r="AR28" i="16"/>
  <c r="AR24" i="16"/>
  <c r="AR20" i="16"/>
  <c r="AR33" i="16"/>
  <c r="AR29" i="16"/>
  <c r="AR25" i="16"/>
  <c r="AR21" i="16"/>
  <c r="AR17" i="16"/>
  <c r="AU17" i="15"/>
  <c r="AV17" i="15"/>
  <c r="AW20" i="15"/>
  <c r="AV21" i="20"/>
  <c r="AW24" i="20"/>
  <c r="AQ15" i="22"/>
  <c r="A11" i="22" s="1"/>
  <c r="AQ31" i="22"/>
  <c r="AQ27" i="22"/>
  <c r="AQ23" i="22"/>
  <c r="AQ19" i="22"/>
  <c r="AR31" i="22"/>
  <c r="AR23" i="22"/>
  <c r="AU33" i="22"/>
  <c r="AU25" i="22"/>
  <c r="AU15" i="16"/>
  <c r="Z11" i="16" s="1"/>
  <c r="AV27" i="16"/>
  <c r="AV19" i="16"/>
  <c r="AW26" i="16"/>
  <c r="AW29" i="16"/>
  <c r="AV28" i="20"/>
  <c r="AW19" i="20"/>
  <c r="AW33" i="20"/>
  <c r="AW19" i="15"/>
  <c r="AW27" i="15"/>
  <c r="AR18" i="23"/>
  <c r="AW16" i="23"/>
  <c r="S36" i="23" s="1"/>
  <c r="AW34" i="23"/>
  <c r="AW32" i="23"/>
  <c r="AW18" i="24"/>
  <c r="S38" i="24" s="1"/>
  <c r="AW34" i="24"/>
  <c r="AW30" i="24"/>
  <c r="AW26" i="24"/>
  <c r="AW22" i="24"/>
  <c r="AU19" i="24"/>
  <c r="AV30" i="24"/>
  <c r="AV22" i="24"/>
  <c r="AV25" i="24"/>
  <c r="AV27" i="24"/>
  <c r="AS33" i="16"/>
  <c r="AS29" i="16"/>
  <c r="AS25" i="16"/>
  <c r="AS21" i="16"/>
  <c r="AS17" i="16"/>
  <c r="AU29" i="16"/>
  <c r="AU21" i="16"/>
  <c r="AU30" i="16"/>
  <c r="AU22" i="16"/>
  <c r="AQ34" i="16"/>
  <c r="AQ30" i="16"/>
  <c r="AQ26" i="16"/>
  <c r="AQ22" i="16"/>
  <c r="AQ18" i="16"/>
  <c r="AR30" i="16"/>
  <c r="AR22" i="16"/>
  <c r="AR31" i="16"/>
  <c r="AR23" i="16"/>
  <c r="AW28" i="15"/>
  <c r="AU17" i="20"/>
  <c r="AQ33" i="22"/>
  <c r="AQ25" i="22"/>
  <c r="AQ17" i="22"/>
  <c r="AR19" i="22"/>
  <c r="AU19" i="22"/>
  <c r="AV23" i="16"/>
  <c r="AW18" i="16"/>
  <c r="AV27" i="20"/>
  <c r="AW34" i="15"/>
  <c r="AW31" i="15"/>
  <c r="AU15" i="23"/>
  <c r="Z11" i="23" s="1"/>
  <c r="AW31" i="23"/>
  <c r="AW29" i="23"/>
  <c r="AV34" i="23"/>
  <c r="AV30" i="23"/>
  <c r="AV27" i="23"/>
  <c r="AV25" i="23"/>
  <c r="AV23" i="23"/>
  <c r="AV21" i="23"/>
  <c r="AV19" i="23"/>
  <c r="AV17" i="23"/>
  <c r="AV29" i="23"/>
  <c r="AW25" i="23"/>
  <c r="AW21" i="23"/>
  <c r="AW17" i="23"/>
  <c r="AW26" i="23"/>
  <c r="AW22" i="23"/>
  <c r="AW18" i="23"/>
  <c r="AU36" i="24"/>
  <c r="AU35" i="24"/>
  <c r="AU34" i="24"/>
  <c r="AU33" i="24"/>
  <c r="AU32" i="24"/>
  <c r="AU31" i="24"/>
  <c r="AU30" i="24"/>
  <c r="AU29" i="24"/>
  <c r="AU28" i="24"/>
  <c r="AU27" i="24"/>
  <c r="AU26" i="24"/>
  <c r="AU25" i="24"/>
  <c r="AU24" i="24"/>
  <c r="AU23" i="24"/>
  <c r="AU22" i="24"/>
  <c r="AU21" i="24"/>
  <c r="AU20" i="24"/>
  <c r="AR19" i="24"/>
  <c r="AQ17" i="24"/>
  <c r="A11" i="24" s="1"/>
  <c r="AS35" i="24"/>
  <c r="AS33" i="24"/>
  <c r="AS31" i="24"/>
  <c r="AS29" i="24"/>
  <c r="AS27" i="24"/>
  <c r="AS25" i="24"/>
  <c r="AS23" i="24"/>
  <c r="AS21" i="24"/>
  <c r="AS19" i="24"/>
  <c r="AQ35" i="24"/>
  <c r="AQ31" i="24"/>
  <c r="AQ27" i="24"/>
  <c r="AQ23" i="24"/>
  <c r="AQ19" i="24"/>
  <c r="AQ33" i="24"/>
  <c r="AQ29" i="24"/>
  <c r="AQ25" i="24"/>
  <c r="AQ21" i="24"/>
  <c r="AQ15" i="18"/>
  <c r="A11" i="18" s="1"/>
  <c r="AQ33" i="18"/>
  <c r="AQ31" i="18"/>
  <c r="AQ29" i="18"/>
  <c r="AQ27" i="18"/>
  <c r="AQ25" i="18"/>
  <c r="AQ23" i="18"/>
  <c r="AQ21" i="18"/>
  <c r="AQ19" i="18"/>
  <c r="AR34" i="18"/>
  <c r="AR30" i="18"/>
  <c r="AR26" i="18"/>
  <c r="AR22" i="18"/>
  <c r="AR18" i="18"/>
  <c r="AU32" i="18"/>
  <c r="AU28" i="18"/>
  <c r="AU24" i="18"/>
  <c r="AU20" i="18"/>
  <c r="AU15" i="20"/>
  <c r="Z11" i="20" s="1"/>
  <c r="AW17" i="20"/>
  <c r="AV24" i="20"/>
  <c r="AW27" i="16"/>
  <c r="AW24" i="16"/>
  <c r="AV18" i="16"/>
  <c r="AV26" i="16"/>
  <c r="AV34" i="16"/>
  <c r="AR22" i="22"/>
  <c r="AR30" i="22"/>
  <c r="AU20" i="22"/>
  <c r="AU28" i="22"/>
  <c r="AS17" i="22"/>
  <c r="AS21" i="22"/>
  <c r="AS25" i="22"/>
  <c r="AS29" i="22"/>
  <c r="AS33" i="22"/>
  <c r="AW30" i="20"/>
  <c r="AV34" i="20"/>
  <c r="AV18" i="20"/>
  <c r="AV31" i="15"/>
  <c r="AW26" i="15"/>
  <c r="AU15" i="22"/>
  <c r="Z11" i="22" s="1"/>
  <c r="AV31" i="22"/>
  <c r="AV27" i="22"/>
  <c r="AV23" i="22"/>
  <c r="AV19" i="22"/>
  <c r="AW31" i="22"/>
  <c r="AW23" i="22"/>
  <c r="AW34" i="22"/>
  <c r="AW26" i="22"/>
  <c r="AW18" i="22"/>
  <c r="AS34" i="21"/>
  <c r="AS32" i="21"/>
  <c r="AS30" i="21"/>
  <c r="AS28" i="21"/>
  <c r="AS26" i="21"/>
  <c r="AS24" i="21"/>
  <c r="AS22" i="21"/>
  <c r="AS20" i="21"/>
  <c r="AS18" i="21"/>
  <c r="AR33" i="21"/>
  <c r="AR29" i="21"/>
  <c r="AR25" i="21"/>
  <c r="AR21" i="21"/>
  <c r="AQ17" i="21"/>
  <c r="AU28" i="21"/>
  <c r="AU20" i="21"/>
  <c r="AU29" i="21"/>
  <c r="AU21" i="21"/>
  <c r="AR33" i="23"/>
  <c r="AR29" i="23"/>
  <c r="AQ28" i="23"/>
  <c r="AQ24" i="23"/>
  <c r="AQ20" i="23"/>
  <c r="AS32" i="23"/>
  <c r="AU22" i="23"/>
  <c r="AU33" i="19"/>
  <c r="AU31" i="19"/>
  <c r="AU29" i="19"/>
  <c r="AU27" i="19"/>
  <c r="AU25" i="19"/>
  <c r="AQ33" i="19"/>
  <c r="AQ29" i="19"/>
  <c r="AQ25" i="19"/>
  <c r="AU23" i="19"/>
  <c r="AU21" i="19"/>
  <c r="AU19" i="19"/>
  <c r="AQ26" i="19"/>
  <c r="AS17" i="19"/>
  <c r="AQ23" i="19"/>
  <c r="AR24" i="23"/>
  <c r="AW33" i="15"/>
  <c r="AW25" i="15"/>
  <c r="AW17" i="15"/>
  <c r="AW31" i="20"/>
  <c r="AW16" i="20"/>
  <c r="S36" i="20" s="1"/>
  <c r="AV20" i="20"/>
  <c r="AW25" i="16"/>
  <c r="AW22" i="16"/>
  <c r="AV17" i="16"/>
  <c r="AV25" i="16"/>
  <c r="AV33" i="16"/>
  <c r="AU23" i="22"/>
  <c r="AU31" i="22"/>
  <c r="AR21" i="22"/>
  <c r="AR29" i="22"/>
  <c r="AQ18" i="22"/>
  <c r="AQ22" i="22"/>
  <c r="AQ26" i="22"/>
  <c r="AQ30" i="22"/>
  <c r="AQ34" i="22"/>
  <c r="AW28" i="20"/>
  <c r="AV29" i="20"/>
  <c r="AU15" i="15"/>
  <c r="Z11" i="15" s="1"/>
  <c r="AW32" i="15"/>
  <c r="AV29" i="15"/>
  <c r="AR17" i="23"/>
  <c r="AR25" i="23"/>
  <c r="AS17" i="23"/>
  <c r="AS21" i="23"/>
  <c r="AS25" i="23"/>
  <c r="AQ30" i="23"/>
  <c r="AU30" i="23"/>
  <c r="AU34" i="23"/>
  <c r="AV30" i="15"/>
  <c r="AU21" i="23"/>
  <c r="AQ29" i="23"/>
  <c r="AU20" i="23"/>
  <c r="AU28" i="23"/>
  <c r="AQ19" i="23"/>
  <c r="AQ23" i="23"/>
  <c r="AQ27" i="23"/>
  <c r="AS33" i="23"/>
  <c r="AR32" i="23"/>
  <c r="AU19" i="21"/>
  <c r="AU27" i="21"/>
  <c r="AU18" i="21"/>
  <c r="AU26" i="21"/>
  <c r="AU34" i="21"/>
  <c r="AR20" i="21"/>
  <c r="AR24" i="21"/>
  <c r="AR28" i="21"/>
  <c r="AR32" i="21"/>
  <c r="AQ18" i="21"/>
  <c r="AQ20" i="21"/>
  <c r="AQ22" i="21"/>
  <c r="AQ24" i="21"/>
  <c r="AQ26" i="21"/>
  <c r="AQ28" i="21"/>
  <c r="AQ30" i="21"/>
  <c r="AQ32" i="21"/>
  <c r="AQ34" i="21"/>
  <c r="AU17" i="22"/>
  <c r="AW24" i="22"/>
  <c r="AW32" i="22"/>
  <c r="AW21" i="22"/>
  <c r="AW29" i="22"/>
  <c r="AV18" i="22"/>
  <c r="AV22" i="22"/>
  <c r="AV26" i="22"/>
  <c r="AV30" i="22"/>
  <c r="AV34" i="22"/>
  <c r="AV33" i="15"/>
  <c r="AW16" i="15"/>
  <c r="S36" i="15" s="1"/>
  <c r="AV19" i="15"/>
  <c r="AV25" i="20"/>
  <c r="AW26" i="20"/>
  <c r="AS34" i="22"/>
  <c r="AS30" i="22"/>
  <c r="AS26" i="22"/>
  <c r="AS22" i="22"/>
  <c r="AS18" i="22"/>
  <c r="AU30" i="22"/>
  <c r="AU22" i="22"/>
  <c r="AR32" i="22"/>
  <c r="AR24" i="22"/>
  <c r="AW16" i="16"/>
  <c r="S36" i="16" s="1"/>
  <c r="AV28" i="16"/>
  <c r="AV20" i="16"/>
  <c r="AW20" i="16"/>
  <c r="AW23" i="16"/>
  <c r="AV31" i="20"/>
  <c r="AW29" i="20"/>
  <c r="AU19" i="18"/>
  <c r="AU23" i="18"/>
  <c r="AU27" i="18"/>
  <c r="AU31" i="18"/>
  <c r="AQ17" i="18"/>
  <c r="AR21" i="18"/>
  <c r="AR25" i="18"/>
  <c r="AR29" i="18"/>
  <c r="AR33" i="18"/>
  <c r="AS18" i="18"/>
  <c r="AS20" i="18"/>
  <c r="AS22" i="18"/>
  <c r="AS24" i="18"/>
  <c r="AS26" i="18"/>
  <c r="AS28" i="18"/>
  <c r="AS30" i="18"/>
  <c r="AS32" i="18"/>
  <c r="AS34" i="18"/>
  <c r="AR28" i="23"/>
  <c r="AR19" i="23"/>
  <c r="AR27" i="23"/>
  <c r="AS18" i="23"/>
  <c r="AS22" i="23"/>
  <c r="AS26" i="23"/>
  <c r="AQ32" i="23"/>
  <c r="AU31" i="23"/>
  <c r="AV24" i="15"/>
  <c r="AV32" i="15"/>
  <c r="AU23" i="23"/>
  <c r="AQ33" i="23"/>
  <c r="AU26" i="23"/>
  <c r="AQ22" i="23"/>
  <c r="AS31" i="23"/>
  <c r="AS17" i="21"/>
  <c r="AU33" i="21"/>
  <c r="AU32" i="21"/>
  <c r="AR23" i="21"/>
  <c r="AR31" i="21"/>
  <c r="AS19" i="21"/>
  <c r="AS23" i="21"/>
  <c r="AS27" i="21"/>
  <c r="AS31" i="21"/>
  <c r="AS16" i="21"/>
  <c r="K36" i="21" s="1"/>
  <c r="AW30" i="22"/>
  <c r="AW27" i="22"/>
  <c r="AV21" i="22"/>
  <c r="AV29" i="22"/>
  <c r="AV18" i="15"/>
  <c r="AV23" i="15"/>
  <c r="AW22" i="20"/>
  <c r="AS31" i="22"/>
  <c r="AS23" i="22"/>
  <c r="AU32" i="22"/>
  <c r="AR34" i="22"/>
  <c r="AR20" i="22"/>
  <c r="AV22" i="16"/>
  <c r="AU17" i="16"/>
  <c r="AV23" i="20"/>
  <c r="AU18" i="18"/>
  <c r="AU26" i="18"/>
  <c r="AU34" i="18"/>
  <c r="AR24" i="18"/>
  <c r="AR32" i="18"/>
  <c r="AQ20" i="18"/>
  <c r="AQ24" i="18"/>
  <c r="AQ28" i="18"/>
  <c r="AQ32" i="18"/>
  <c r="AV22" i="15"/>
  <c r="AS26" i="24"/>
  <c r="AS34" i="24"/>
  <c r="AS24" i="24"/>
  <c r="AS32" i="24"/>
  <c r="AQ20" i="24"/>
  <c r="AQ24" i="24"/>
  <c r="AQ28" i="24"/>
  <c r="AQ32" i="24"/>
  <c r="AQ36" i="24"/>
  <c r="AR20" i="24"/>
  <c r="AR22" i="24"/>
  <c r="AR24" i="24"/>
  <c r="AR26" i="24"/>
  <c r="AR28" i="24"/>
  <c r="AR30" i="24"/>
  <c r="AR32" i="24"/>
  <c r="AR34" i="24"/>
  <c r="AR36" i="24"/>
  <c r="AW20" i="23"/>
  <c r="AV31" i="23"/>
  <c r="AW23" i="23"/>
  <c r="AV33" i="23"/>
  <c r="AV20" i="23"/>
  <c r="AV24" i="23"/>
  <c r="AV28" i="23"/>
  <c r="AW28" i="23"/>
  <c r="AW33" i="23"/>
  <c r="AW23" i="15"/>
  <c r="AW21" i="16"/>
  <c r="AV31" i="16"/>
  <c r="AR27" i="22"/>
  <c r="AQ29" i="22"/>
  <c r="AV22" i="20"/>
  <c r="AR27" i="16"/>
  <c r="AR26" i="16"/>
  <c r="AQ20" i="16"/>
  <c r="AQ28" i="16"/>
  <c r="AU18" i="16"/>
  <c r="AU34" i="16"/>
  <c r="AU33" i="16"/>
  <c r="AS23" i="16"/>
  <c r="AS31" i="16"/>
  <c r="AV35" i="24"/>
  <c r="AV26" i="24"/>
  <c r="AW20" i="24"/>
  <c r="AW28" i="24"/>
  <c r="AW36" i="24"/>
  <c r="AR31" i="19"/>
  <c r="AU28" i="19"/>
  <c r="AS28" i="19"/>
  <c r="AR21" i="19"/>
  <c r="AU18" i="19"/>
  <c r="AS23" i="19"/>
  <c r="AQ18" i="19"/>
  <c r="AS33" i="19"/>
  <c r="AS18" i="19"/>
  <c r="AU26" i="19"/>
  <c r="AU24" i="19"/>
  <c r="AR19" i="19"/>
  <c r="AS25" i="19"/>
  <c r="AU32" i="19"/>
  <c r="AQ15" i="19"/>
  <c r="A11" i="19" s="1"/>
  <c r="AR33" i="19"/>
  <c r="AR25" i="19"/>
  <c r="AS32" i="19"/>
  <c r="AR23" i="19"/>
  <c r="AQ22" i="19"/>
  <c r="AS22" i="19"/>
  <c r="AR34" i="19"/>
  <c r="AS31" i="19"/>
  <c r="AQ24" i="19"/>
  <c r="AQ20" i="19"/>
  <c r="AQ32" i="19"/>
  <c r="AS24" i="19"/>
  <c r="AS20" i="19"/>
  <c r="AR27" i="19"/>
  <c r="AQ31" i="19"/>
  <c r="AU22" i="19"/>
  <c r="AR17" i="19"/>
  <c r="AS27" i="19"/>
  <c r="AQ28" i="19"/>
  <c r="AQ21" i="19"/>
  <c r="AU34" i="19"/>
  <c r="AR29" i="19"/>
  <c r="AS19" i="19"/>
  <c r="AU30" i="19"/>
  <c r="AQ27" i="19"/>
  <c r="AU20" i="19"/>
  <c r="AQ30" i="19"/>
  <c r="AQ17" i="19"/>
  <c r="AS16" i="19"/>
  <c r="K36" i="19" s="1"/>
  <c r="AU31" i="15"/>
  <c r="AS32" i="15"/>
  <c r="AR27" i="15"/>
  <c r="AQ22" i="15"/>
  <c r="AU18" i="15"/>
  <c r="AU34" i="15"/>
  <c r="AS30" i="15"/>
  <c r="AR25" i="15"/>
  <c r="AQ20" i="15"/>
  <c r="AU28" i="15"/>
  <c r="AQ17" i="15"/>
  <c r="AQ33" i="15"/>
  <c r="AR30" i="15"/>
  <c r="AS27" i="15"/>
  <c r="AQ25" i="15"/>
  <c r="AR22" i="15"/>
  <c r="AS19" i="15"/>
  <c r="AU21" i="15"/>
  <c r="AU29" i="15"/>
  <c r="AR31" i="15"/>
  <c r="AQ26" i="15"/>
  <c r="AS20" i="15"/>
  <c r="AU22" i="15"/>
  <c r="AS34" i="15"/>
  <c r="AR29" i="15"/>
  <c r="AQ24" i="15"/>
  <c r="AS18" i="15"/>
  <c r="AU32" i="15"/>
  <c r="AR17" i="15"/>
  <c r="AR32" i="15"/>
  <c r="AS29" i="15"/>
  <c r="AQ27" i="15"/>
  <c r="AR24" i="15"/>
  <c r="AS21" i="15"/>
  <c r="AQ19" i="15"/>
  <c r="AU23" i="15"/>
  <c r="AS17" i="15"/>
  <c r="AQ30" i="15"/>
  <c r="AS24" i="15"/>
  <c r="AR19" i="15"/>
  <c r="AU26" i="15"/>
  <c r="AR33" i="15"/>
  <c r="AQ28" i="15"/>
  <c r="AS22" i="15"/>
  <c r="AU20" i="15"/>
  <c r="AQ15" i="15"/>
  <c r="A11" i="15" s="1"/>
  <c r="AR34" i="15"/>
  <c r="AS31" i="15"/>
  <c r="AQ29" i="15"/>
  <c r="AR26" i="15"/>
  <c r="AS23" i="15"/>
  <c r="AQ21" i="15"/>
  <c r="AR18" i="15"/>
  <c r="AU25" i="15"/>
  <c r="AU33" i="15"/>
  <c r="AQ34" i="15"/>
  <c r="AS28" i="15"/>
  <c r="AR23" i="15"/>
  <c r="AQ18" i="15"/>
  <c r="AU30" i="15"/>
  <c r="AQ32" i="15"/>
  <c r="AS26" i="15"/>
  <c r="AR21" i="15"/>
  <c r="AU24" i="15"/>
  <c r="AS16" i="15"/>
  <c r="K36" i="15" s="1"/>
  <c r="AS33" i="15"/>
  <c r="AQ31" i="15"/>
  <c r="AR28" i="15"/>
  <c r="AS25" i="15"/>
  <c r="AQ23" i="15"/>
  <c r="AR20" i="15"/>
  <c r="AU19" i="15"/>
  <c r="AU27" i="15"/>
  <c r="AW16" i="17"/>
  <c r="S36" i="17" s="1"/>
  <c r="AV18" i="17"/>
  <c r="AV26" i="17"/>
  <c r="AV34" i="17"/>
  <c r="AW23" i="17"/>
  <c r="AW31" i="17"/>
  <c r="AV21" i="17"/>
  <c r="AV29" i="17"/>
  <c r="AW18" i="17"/>
  <c r="AW26" i="17"/>
  <c r="AW34" i="17"/>
  <c r="AV22" i="17"/>
  <c r="AV30" i="17"/>
  <c r="AW19" i="17"/>
  <c r="AW27" i="17"/>
  <c r="AV17" i="17"/>
  <c r="AV25" i="17"/>
  <c r="AV33" i="17"/>
  <c r="AW22" i="17"/>
  <c r="AW30" i="17"/>
  <c r="AU15" i="17"/>
  <c r="Z11" i="17" s="1"/>
  <c r="AV20" i="17"/>
  <c r="AV24" i="17"/>
  <c r="AV28" i="17"/>
  <c r="AV32" i="17"/>
  <c r="AW17" i="17"/>
  <c r="AW21" i="17"/>
  <c r="AW25" i="17"/>
  <c r="AW29" i="17"/>
  <c r="AW33" i="17"/>
  <c r="AV19" i="17"/>
  <c r="AV23" i="17"/>
  <c r="AV27" i="17"/>
  <c r="AV31" i="17"/>
  <c r="AU17" i="17"/>
  <c r="AW20" i="17"/>
  <c r="AW24" i="17"/>
  <c r="AW28" i="17"/>
  <c r="AY3" i="26"/>
  <c r="AX4" i="26"/>
  <c r="C40" i="27" s="1"/>
  <c r="Q48" i="6" s="1"/>
  <c r="B40" i="27"/>
  <c r="G39" i="27"/>
  <c r="S17" i="20"/>
  <c r="U17" i="20"/>
  <c r="Z17" i="20" s="1"/>
  <c r="R17" i="19"/>
  <c r="J17" i="19"/>
  <c r="I17" i="19" s="1"/>
  <c r="S17" i="17"/>
  <c r="U17" i="17"/>
  <c r="Z17" i="17" s="1"/>
  <c r="S17" i="21"/>
  <c r="U17" i="21"/>
  <c r="Z17" i="21" s="1"/>
  <c r="U17" i="19"/>
  <c r="Z17" i="19" s="1"/>
  <c r="S17" i="19"/>
  <c r="R17" i="20"/>
  <c r="J17" i="20"/>
  <c r="I17" i="20" s="1"/>
  <c r="S17" i="18" l="1"/>
  <c r="U17" i="18"/>
  <c r="G48" i="18"/>
  <c r="AI48" i="18" s="1"/>
  <c r="AB36" i="18"/>
  <c r="G47" i="18"/>
  <c r="AI47" i="18" s="1"/>
  <c r="H39" i="27"/>
  <c r="K39" i="27"/>
  <c r="L39" i="27" s="1"/>
  <c r="G40" i="27"/>
  <c r="K40" i="27" s="1"/>
  <c r="L40" i="27" s="1"/>
  <c r="P48" i="6"/>
  <c r="D40" i="27"/>
  <c r="R48" i="6" s="1"/>
  <c r="AY4" i="26"/>
  <c r="E40" i="27" s="1"/>
  <c r="S48" i="6" s="1"/>
  <c r="I40" i="27"/>
  <c r="H40" i="27"/>
  <c r="I39" i="27"/>
  <c r="Z17" i="18" l="1"/>
  <c r="Z21" i="18"/>
  <c r="Z28" i="18"/>
  <c r="Z31" i="18"/>
  <c r="Z29" i="18"/>
  <c r="Z32" i="18"/>
  <c r="Z22" i="18"/>
  <c r="Z25" i="18"/>
  <c r="Z20" i="18"/>
  <c r="Z33" i="18"/>
  <c r="Z24" i="18"/>
  <c r="Z19" i="18"/>
  <c r="Z18" i="18"/>
  <c r="Z26" i="18"/>
  <c r="Z27" i="18"/>
  <c r="Z30" i="18"/>
  <c r="Z23" i="18"/>
  <c r="Z34" i="18"/>
  <c r="I32" i="18"/>
  <c r="I27" i="18"/>
  <c r="I19" i="18"/>
  <c r="I28" i="18"/>
  <c r="I26" i="18"/>
  <c r="I18" i="18"/>
  <c r="I31" i="18"/>
  <c r="I24" i="18"/>
  <c r="I29" i="18"/>
  <c r="I33" i="18"/>
  <c r="I25" i="18"/>
  <c r="I30" i="18"/>
  <c r="I22" i="18"/>
  <c r="I21" i="18"/>
  <c r="I23" i="18"/>
  <c r="I20" i="18"/>
  <c r="I34" i="18"/>
  <c r="I17" i="18"/>
  <c r="M39" i="27"/>
  <c r="M40" i="27"/>
  <c r="F40" i="27"/>
  <c r="AA4" i="26" s="1"/>
  <c r="F39" i="27"/>
</calcChain>
</file>

<file path=xl/sharedStrings.xml><?xml version="1.0" encoding="utf-8"?>
<sst xmlns="http://schemas.openxmlformats.org/spreadsheetml/2006/main" count="2249" uniqueCount="490">
  <si>
    <t>中学校</t>
    <rPh sb="0" eb="3">
      <t>チュウガッコウ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</si>
  <si>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</si>
  <si>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</si>
  <si>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</si>
  <si>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</si>
  <si>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</si>
  <si>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マッチコミッショナー</t>
  </si>
  <si>
    <t>主　審</t>
  </si>
  <si>
    <t>日　時</t>
  </si>
  <si>
    <t>試合形式</t>
  </si>
  <si>
    <t>会場名</t>
  </si>
  <si>
    <t>天　候</t>
  </si>
  <si>
    <t>気　温</t>
  </si>
  <si>
    <t>湿　度</t>
  </si>
  <si>
    <t>ピッチ状態</t>
  </si>
  <si>
    <t>観衆数</t>
  </si>
  <si>
    <t>芝</t>
  </si>
  <si>
    <t>記録担当</t>
  </si>
  <si>
    <t>表面</t>
  </si>
  <si>
    <t>シュート</t>
  </si>
  <si>
    <t>得点</t>
  </si>
  <si>
    <t>後</t>
  </si>
  <si>
    <t>前</t>
  </si>
  <si>
    <t>計</t>
  </si>
  <si>
    <t>監督</t>
  </si>
  <si>
    <t>ＧＫ</t>
  </si>
  <si>
    <t>ＣＫ</t>
  </si>
  <si>
    <t>直接ＦＫ</t>
  </si>
  <si>
    <t>間接ＦＫ</t>
  </si>
  <si>
    <t>(ｵﾌｻｲﾄﾞ)</t>
  </si>
  <si>
    <t>ＰＫ</t>
  </si>
  <si>
    <t>得点時間</t>
  </si>
  <si>
    <t>得点チーム</t>
  </si>
  <si>
    <t>No.</t>
  </si>
  <si>
    <t>得点者</t>
  </si>
  <si>
    <t>スコア</t>
  </si>
  <si>
    <t>ＰＫ戦の経過</t>
  </si>
  <si>
    <t>[備考]</t>
  </si>
  <si>
    <t>　</t>
    <phoneticPr fontId="3"/>
  </si>
  <si>
    <t>風</t>
    <phoneticPr fontId="3"/>
  </si>
  <si>
    <t>副 審１</t>
    <phoneticPr fontId="3"/>
  </si>
  <si>
    <t>第4の審判員</t>
    <rPh sb="0" eb="1">
      <t>ダイ</t>
    </rPh>
    <phoneticPr fontId="3"/>
  </si>
  <si>
    <t>副 審２</t>
    <phoneticPr fontId="3"/>
  </si>
  <si>
    <t>前　半</t>
    <phoneticPr fontId="3"/>
  </si>
  <si>
    <t>後　半</t>
    <phoneticPr fontId="3"/>
  </si>
  <si>
    <t>延長前半</t>
    <rPh sb="0" eb="2">
      <t>エンチョウ</t>
    </rPh>
    <rPh sb="2" eb="4">
      <t>ゼンハン</t>
    </rPh>
    <phoneticPr fontId="3"/>
  </si>
  <si>
    <t>kickoff</t>
    <phoneticPr fontId="3"/>
  </si>
  <si>
    <t>延長後半</t>
    <rPh sb="0" eb="2">
      <t>エンチョウ</t>
    </rPh>
    <rPh sb="2" eb="4">
      <t>コウハン</t>
    </rPh>
    <phoneticPr fontId="3"/>
  </si>
  <si>
    <t>kickoff</t>
    <phoneticPr fontId="3"/>
  </si>
  <si>
    <t>退場</t>
    <rPh sb="0" eb="2">
      <t>タイジョウ</t>
    </rPh>
    <phoneticPr fontId="3"/>
  </si>
  <si>
    <t>警告</t>
    <rPh sb="0" eb="2">
      <t>ケイコク</t>
    </rPh>
    <phoneticPr fontId="3"/>
  </si>
  <si>
    <t>選 手 名</t>
    <phoneticPr fontId="3"/>
  </si>
  <si>
    <t>　</t>
    <phoneticPr fontId="3"/>
  </si>
  <si>
    <t>交代時間</t>
    <rPh sb="0" eb="2">
      <t>コウタイ</t>
    </rPh>
    <rPh sb="2" eb="4">
      <t>ジカン</t>
    </rPh>
    <phoneticPr fontId="3"/>
  </si>
  <si>
    <t>OUT選手</t>
    <rPh sb="3" eb="5">
      <t>センシュ</t>
    </rPh>
    <phoneticPr fontId="3"/>
  </si>
  <si>
    <t>IN選手</t>
    <rPh sb="2" eb="4">
      <t>センシュ</t>
    </rPh>
    <phoneticPr fontId="3"/>
  </si>
  <si>
    <t>後半</t>
    <rPh sb="0" eb="2">
      <t>コウハン</t>
    </rPh>
    <phoneticPr fontId="3"/>
  </si>
  <si>
    <t>前半</t>
    <rPh sb="0" eb="2">
      <t>ゼンハン</t>
    </rPh>
    <phoneticPr fontId="3"/>
  </si>
  <si>
    <t>チーム合計</t>
    <phoneticPr fontId="3"/>
  </si>
  <si>
    <t>得点経過 記録例： ～:ドリブル　→:ゴロパス　∩:浮き球パス　×:混戦　Ｓ:シュート　Ｈ:ヘディング</t>
    <phoneticPr fontId="3"/>
  </si>
  <si>
    <t>[試合時間]</t>
    <phoneticPr fontId="3"/>
  </si>
  <si>
    <t>[退場理由] S1：著しく不正なプレー，S2：乱暴な行為，S3：つば吐き，S4：得点機会阻止(ハンド)，S5：得点機会阻止(他)，S6：侮辱的発言，CS：警告2回による退場</t>
    <rPh sb="42" eb="44">
      <t>キカイ</t>
    </rPh>
    <rPh sb="57" eb="59">
      <t>キカイ</t>
    </rPh>
    <rPh sb="62" eb="63">
      <t>ホカ</t>
    </rPh>
    <phoneticPr fontId="3"/>
  </si>
  <si>
    <t>【選評】</t>
    <phoneticPr fontId="3"/>
  </si>
  <si>
    <t>前　半</t>
    <phoneticPr fontId="3"/>
  </si>
  <si>
    <t>後　半</t>
    <phoneticPr fontId="3"/>
  </si>
  <si>
    <t>選 手 名</t>
    <phoneticPr fontId="3"/>
  </si>
  <si>
    <t>　</t>
    <phoneticPr fontId="3"/>
  </si>
  <si>
    <t>チーム合計</t>
    <phoneticPr fontId="3"/>
  </si>
  <si>
    <t>得点経過 記録例： ～:ドリブル　→:ゴロパス　∩:浮き球パス　×:混戦　Ｓ:シュート　Ｈ:ヘディング</t>
    <phoneticPr fontId="3"/>
  </si>
  <si>
    <t>[試合時間]</t>
    <phoneticPr fontId="3"/>
  </si>
  <si>
    <t>前　半</t>
    <phoneticPr fontId="3"/>
  </si>
  <si>
    <t>後　半</t>
    <phoneticPr fontId="3"/>
  </si>
  <si>
    <t>選 手 名</t>
    <phoneticPr fontId="3"/>
  </si>
  <si>
    <t>　</t>
    <phoneticPr fontId="3"/>
  </si>
  <si>
    <t>チーム合計</t>
    <phoneticPr fontId="3"/>
  </si>
  <si>
    <t>得点経過 記録例： ～:ドリブル　→:ゴロパス　∩:浮き球パス　×:混戦　Ｓ:シュート　Ｈ:ヘディング</t>
    <phoneticPr fontId="3"/>
  </si>
  <si>
    <t>[試合時間]</t>
    <phoneticPr fontId="3"/>
  </si>
  <si>
    <t>前　半</t>
    <phoneticPr fontId="3"/>
  </si>
  <si>
    <t>後　半</t>
    <phoneticPr fontId="3"/>
  </si>
  <si>
    <t>選 手 名</t>
    <phoneticPr fontId="3"/>
  </si>
  <si>
    <t>　</t>
    <phoneticPr fontId="3"/>
  </si>
  <si>
    <t>チーム合計</t>
    <phoneticPr fontId="3"/>
  </si>
  <si>
    <t>得点経過 記録例： ～:ドリブル　→:ゴロパス　∩:浮き球パス　×:混戦　Ｓ:シュート　Ｈ:ヘディング</t>
    <phoneticPr fontId="3"/>
  </si>
  <si>
    <t>[試合時間]</t>
    <phoneticPr fontId="3"/>
  </si>
  <si>
    <t>前　半</t>
    <phoneticPr fontId="3"/>
  </si>
  <si>
    <t>後　半</t>
    <phoneticPr fontId="3"/>
  </si>
  <si>
    <t>選 手 名</t>
    <phoneticPr fontId="3"/>
  </si>
  <si>
    <t>　</t>
    <phoneticPr fontId="3"/>
  </si>
  <si>
    <t>チーム合計</t>
    <phoneticPr fontId="3"/>
  </si>
  <si>
    <t>得点経過 記録例： ～:ドリブル　→:ゴロパス　∩:浮き球パス　×:混戦　Ｓ:シュート　Ｈ:ヘディング</t>
    <phoneticPr fontId="3"/>
  </si>
  <si>
    <t>[試合時間]</t>
    <phoneticPr fontId="3"/>
  </si>
  <si>
    <t>[警告理由] C1：反スポーツ的行為，C2：ラフプレー，C3：異議，C4：繰り返し違反，C5：遅延行為，C6：距離不足，C7：無許可入，C8：無許可去</t>
    <phoneticPr fontId="3"/>
  </si>
  <si>
    <t>3.</t>
  </si>
  <si>
    <t>4.</t>
  </si>
  <si>
    <t>5.</t>
  </si>
  <si>
    <t>6.</t>
  </si>
  <si>
    <t>日程</t>
    <rPh sb="0" eb="2">
      <t>ニッテイ</t>
    </rPh>
    <phoneticPr fontId="3"/>
  </si>
  <si>
    <t>各県競技部代表者会議</t>
    <rPh sb="0" eb="1">
      <t>カク</t>
    </rPh>
    <rPh sb="1" eb="2">
      <t>ケン</t>
    </rPh>
    <rPh sb="2" eb="4">
      <t>キョウギ</t>
    </rPh>
    <rPh sb="4" eb="5">
      <t>ブ</t>
    </rPh>
    <rPh sb="5" eb="8">
      <t>ダイヒョウシャ</t>
    </rPh>
    <rPh sb="8" eb="10">
      <t>カイギ</t>
    </rPh>
    <phoneticPr fontId="3"/>
  </si>
  <si>
    <t>監督会議</t>
    <rPh sb="0" eb="2">
      <t>カントク</t>
    </rPh>
    <rPh sb="2" eb="4">
      <t>カイギ</t>
    </rPh>
    <phoneticPr fontId="3"/>
  </si>
  <si>
    <t>開会式</t>
    <rPh sb="0" eb="3">
      <t>カイカイシキ</t>
    </rPh>
    <phoneticPr fontId="3"/>
  </si>
  <si>
    <t>開　　場</t>
    <rPh sb="0" eb="1">
      <t>カイ</t>
    </rPh>
    <rPh sb="3" eb="4">
      <t>バ</t>
    </rPh>
    <phoneticPr fontId="3"/>
  </si>
  <si>
    <t>審判会議</t>
    <rPh sb="0" eb="2">
      <t>シンパン</t>
    </rPh>
    <rPh sb="2" eb="4">
      <t>カイギ</t>
    </rPh>
    <phoneticPr fontId="3"/>
  </si>
  <si>
    <t>競技開始</t>
    <rPh sb="0" eb="2">
      <t>キョウギ</t>
    </rPh>
    <rPh sb="2" eb="4">
      <t>カイシ</t>
    </rPh>
    <phoneticPr fontId="3"/>
  </si>
  <si>
    <t>終了予定</t>
    <rPh sb="0" eb="2">
      <t>シュウリョウ</t>
    </rPh>
    <rPh sb="2" eb="4">
      <t>ヨテイ</t>
    </rPh>
    <phoneticPr fontId="3"/>
  </si>
  <si>
    <t>閉会式</t>
    <rPh sb="0" eb="3">
      <t>ヘイカイシキ</t>
    </rPh>
    <phoneticPr fontId="3"/>
  </si>
  <si>
    <t>開会式次第</t>
    <rPh sb="0" eb="2">
      <t>カイカイ</t>
    </rPh>
    <rPh sb="2" eb="5">
      <t>シキシダイ</t>
    </rPh>
    <phoneticPr fontId="3"/>
  </si>
  <si>
    <t>閉会式次第</t>
    <rPh sb="0" eb="2">
      <t>ヘイカイ</t>
    </rPh>
    <rPh sb="2" eb="5">
      <t>シキシダイ</t>
    </rPh>
    <phoneticPr fontId="3"/>
  </si>
  <si>
    <t>○選手・役員整列</t>
    <rPh sb="1" eb="3">
      <t>センシュ</t>
    </rPh>
    <rPh sb="4" eb="6">
      <t>ヤクイン</t>
    </rPh>
    <rPh sb="6" eb="8">
      <t>セイレツ</t>
    </rPh>
    <phoneticPr fontId="3"/>
  </si>
  <si>
    <t>1.</t>
    <phoneticPr fontId="3"/>
  </si>
  <si>
    <t>開式通告</t>
    <rPh sb="0" eb="2">
      <t>カイシキ</t>
    </rPh>
    <rPh sb="2" eb="4">
      <t>ツウコク</t>
    </rPh>
    <phoneticPr fontId="3"/>
  </si>
  <si>
    <t>1.</t>
    <phoneticPr fontId="3"/>
  </si>
  <si>
    <t>2.</t>
    <phoneticPr fontId="3"/>
  </si>
  <si>
    <t>2.</t>
    <phoneticPr fontId="3"/>
  </si>
  <si>
    <t>成績発表</t>
    <rPh sb="0" eb="2">
      <t>セイセキ</t>
    </rPh>
    <rPh sb="2" eb="4">
      <t>ハッピョウ</t>
    </rPh>
    <phoneticPr fontId="3"/>
  </si>
  <si>
    <t>表彰</t>
    <rPh sb="0" eb="2">
      <t>ヒョウショウ</t>
    </rPh>
    <phoneticPr fontId="3"/>
  </si>
  <si>
    <t>優勝杯返還</t>
    <rPh sb="0" eb="3">
      <t>ユウショウハイ</t>
    </rPh>
    <rPh sb="3" eb="5">
      <t>ヘンカン</t>
    </rPh>
    <phoneticPr fontId="3"/>
  </si>
  <si>
    <t>閉会の挨拶</t>
    <rPh sb="0" eb="2">
      <t>ヘイカイ</t>
    </rPh>
    <rPh sb="3" eb="5">
      <t>アイサツ</t>
    </rPh>
    <phoneticPr fontId="3"/>
  </si>
  <si>
    <t>開会の挨拶</t>
    <rPh sb="0" eb="2">
      <t>カイカイ</t>
    </rPh>
    <rPh sb="3" eb="5">
      <t>アイサツ</t>
    </rPh>
    <phoneticPr fontId="3"/>
  </si>
  <si>
    <t>閉式通告</t>
    <rPh sb="0" eb="2">
      <t>ヘイシキ</t>
    </rPh>
    <rPh sb="2" eb="4">
      <t>ツウコク</t>
    </rPh>
    <phoneticPr fontId="3"/>
  </si>
  <si>
    <t>○選手退場</t>
    <rPh sb="1" eb="3">
      <t>センシュ</t>
    </rPh>
    <rPh sb="3" eb="5">
      <t>タイジョウ</t>
    </rPh>
    <phoneticPr fontId="3"/>
  </si>
  <si>
    <t>選手宣誓</t>
    <rPh sb="0" eb="2">
      <t>センシュ</t>
    </rPh>
    <rPh sb="2" eb="4">
      <t>センセイ</t>
    </rPh>
    <phoneticPr fontId="3"/>
  </si>
  <si>
    <t>栄光の足跡</t>
    <rPh sb="0" eb="2">
      <t>エイコウ</t>
    </rPh>
    <rPh sb="3" eb="5">
      <t>アシアト</t>
    </rPh>
    <phoneticPr fontId="3"/>
  </si>
  <si>
    <t>回</t>
    <rPh sb="0" eb="1">
      <t>カイ</t>
    </rPh>
    <phoneticPr fontId="3"/>
  </si>
  <si>
    <t>準優勝</t>
    <rPh sb="0" eb="3">
      <t>ジュンユウショウ</t>
    </rPh>
    <phoneticPr fontId="3"/>
  </si>
  <si>
    <t>第1回</t>
    <rPh sb="0" eb="1">
      <t>ダイ</t>
    </rPh>
    <rPh sb="2" eb="3">
      <t>カイ</t>
    </rPh>
    <phoneticPr fontId="3"/>
  </si>
  <si>
    <t>第2回</t>
    <rPh sb="0" eb="1">
      <t>ダイ</t>
    </rPh>
    <rPh sb="2" eb="3">
      <t>カイ</t>
    </rPh>
    <phoneticPr fontId="3"/>
  </si>
  <si>
    <t>第3回</t>
    <rPh sb="0" eb="1">
      <t>ダイ</t>
    </rPh>
    <rPh sb="2" eb="3">
      <t>カイ</t>
    </rPh>
    <phoneticPr fontId="3"/>
  </si>
  <si>
    <t>第4回</t>
    <rPh sb="0" eb="1">
      <t>ダイ</t>
    </rPh>
    <rPh sb="2" eb="3">
      <t>カイ</t>
    </rPh>
    <phoneticPr fontId="3"/>
  </si>
  <si>
    <t>第5回</t>
    <rPh sb="0" eb="1">
      <t>ダイ</t>
    </rPh>
    <rPh sb="2" eb="3">
      <t>カイ</t>
    </rPh>
    <phoneticPr fontId="3"/>
  </si>
  <si>
    <t>第6回</t>
    <rPh sb="0" eb="1">
      <t>ダイ</t>
    </rPh>
    <rPh sb="2" eb="3">
      <t>カイ</t>
    </rPh>
    <phoneticPr fontId="3"/>
  </si>
  <si>
    <t>第7回</t>
    <rPh sb="0" eb="1">
      <t>ダイ</t>
    </rPh>
    <rPh sb="2" eb="3">
      <t>カイ</t>
    </rPh>
    <phoneticPr fontId="3"/>
  </si>
  <si>
    <t>第8回</t>
    <rPh sb="0" eb="1">
      <t>ダイ</t>
    </rPh>
    <rPh sb="2" eb="3">
      <t>カイ</t>
    </rPh>
    <phoneticPr fontId="3"/>
  </si>
  <si>
    <t>第9回</t>
    <rPh sb="0" eb="1">
      <t>ダイ</t>
    </rPh>
    <rPh sb="2" eb="3">
      <t>カイ</t>
    </rPh>
    <phoneticPr fontId="3"/>
  </si>
  <si>
    <t>第10回</t>
    <rPh sb="0" eb="1">
      <t>ダイ</t>
    </rPh>
    <rPh sb="3" eb="4">
      <t>カイ</t>
    </rPh>
    <phoneticPr fontId="3"/>
  </si>
  <si>
    <t>第11回</t>
    <rPh sb="0" eb="1">
      <t>ダイ</t>
    </rPh>
    <rPh sb="3" eb="4">
      <t>カイ</t>
    </rPh>
    <phoneticPr fontId="3"/>
  </si>
  <si>
    <t>第12回</t>
    <rPh sb="0" eb="1">
      <t>ダイ</t>
    </rPh>
    <rPh sb="3" eb="4">
      <t>カイ</t>
    </rPh>
    <phoneticPr fontId="3"/>
  </si>
  <si>
    <t>第13回</t>
    <rPh sb="0" eb="1">
      <t>ダイ</t>
    </rPh>
    <rPh sb="3" eb="4">
      <t>カイ</t>
    </rPh>
    <phoneticPr fontId="3"/>
  </si>
  <si>
    <t>第14回</t>
    <rPh sb="0" eb="1">
      <t>ダイ</t>
    </rPh>
    <rPh sb="3" eb="4">
      <t>カイ</t>
    </rPh>
    <phoneticPr fontId="3"/>
  </si>
  <si>
    <t>第15回</t>
    <rPh sb="0" eb="1">
      <t>ダイ</t>
    </rPh>
    <rPh sb="3" eb="4">
      <t>カイ</t>
    </rPh>
    <phoneticPr fontId="3"/>
  </si>
  <si>
    <t>第16回</t>
    <rPh sb="0" eb="1">
      <t>ダイ</t>
    </rPh>
    <rPh sb="3" eb="4">
      <t>カイ</t>
    </rPh>
    <phoneticPr fontId="3"/>
  </si>
  <si>
    <t>第17回</t>
    <rPh sb="0" eb="1">
      <t>ダイ</t>
    </rPh>
    <rPh sb="3" eb="4">
      <t>カイ</t>
    </rPh>
    <phoneticPr fontId="3"/>
  </si>
  <si>
    <t>第18回</t>
    <rPh sb="0" eb="1">
      <t>ダイ</t>
    </rPh>
    <rPh sb="3" eb="4">
      <t>カイ</t>
    </rPh>
    <phoneticPr fontId="3"/>
  </si>
  <si>
    <t>第19回</t>
    <rPh sb="0" eb="1">
      <t>ダイ</t>
    </rPh>
    <rPh sb="3" eb="4">
      <t>カイ</t>
    </rPh>
    <phoneticPr fontId="3"/>
  </si>
  <si>
    <t>第20回</t>
    <rPh sb="0" eb="1">
      <t>ダイ</t>
    </rPh>
    <rPh sb="3" eb="4">
      <t>カイ</t>
    </rPh>
    <phoneticPr fontId="3"/>
  </si>
  <si>
    <t>第21回</t>
    <rPh sb="0" eb="1">
      <t>ダイ</t>
    </rPh>
    <rPh sb="3" eb="4">
      <t>カイ</t>
    </rPh>
    <phoneticPr fontId="3"/>
  </si>
  <si>
    <t>第22回</t>
    <rPh sb="0" eb="1">
      <t>ダイ</t>
    </rPh>
    <rPh sb="3" eb="4">
      <t>カイ</t>
    </rPh>
    <phoneticPr fontId="3"/>
  </si>
  <si>
    <t>第23回</t>
    <rPh sb="0" eb="1">
      <t>ダイ</t>
    </rPh>
    <rPh sb="3" eb="4">
      <t>カイ</t>
    </rPh>
    <phoneticPr fontId="3"/>
  </si>
  <si>
    <t>第24回</t>
    <rPh sb="0" eb="1">
      <t>ダイ</t>
    </rPh>
    <rPh sb="3" eb="4">
      <t>カイ</t>
    </rPh>
    <phoneticPr fontId="3"/>
  </si>
  <si>
    <t/>
  </si>
  <si>
    <t>戸倉上山田</t>
    <rPh sb="0" eb="2">
      <t>トクラ</t>
    </rPh>
    <rPh sb="2" eb="5">
      <t>カミヤマダ</t>
    </rPh>
    <phoneticPr fontId="3"/>
  </si>
  <si>
    <t>県名</t>
    <rPh sb="0" eb="2">
      <t>ケンメイ</t>
    </rPh>
    <phoneticPr fontId="3"/>
  </si>
  <si>
    <t>くじ</t>
    <phoneticPr fontId="3"/>
  </si>
  <si>
    <t>１位</t>
    <rPh sb="1" eb="2">
      <t>イ</t>
    </rPh>
    <phoneticPr fontId="3"/>
  </si>
  <si>
    <t>２位</t>
    <rPh sb="1" eb="2">
      <t>イ</t>
    </rPh>
    <phoneticPr fontId="3"/>
  </si>
  <si>
    <t>３位</t>
    <rPh sb="1" eb="2">
      <t>イ</t>
    </rPh>
    <phoneticPr fontId="3"/>
  </si>
  <si>
    <t>新潟</t>
    <rPh sb="0" eb="2">
      <t>ニイガタ</t>
    </rPh>
    <phoneticPr fontId="3"/>
  </si>
  <si>
    <t>福井</t>
    <rPh sb="0" eb="2">
      <t>フクイ</t>
    </rPh>
    <phoneticPr fontId="3"/>
  </si>
  <si>
    <t>富山</t>
    <rPh sb="0" eb="2">
      <t>トヤマ</t>
    </rPh>
    <phoneticPr fontId="3"/>
  </si>
  <si>
    <t>長野</t>
    <rPh sb="0" eb="2">
      <t>ナガノ</t>
    </rPh>
    <phoneticPr fontId="3"/>
  </si>
  <si>
    <t>石川</t>
    <rPh sb="0" eb="2">
      <t>イシカワ</t>
    </rPh>
    <phoneticPr fontId="3"/>
  </si>
  <si>
    <t>番号</t>
    <rPh sb="0" eb="2">
      <t>バンゴウ</t>
    </rPh>
    <phoneticPr fontId="3"/>
  </si>
  <si>
    <t>チーム</t>
    <phoneticPr fontId="3"/>
  </si>
  <si>
    <t>学校所在地</t>
    <rPh sb="0" eb="2">
      <t>ガッコウ</t>
    </rPh>
    <rPh sb="2" eb="5">
      <t>ショザイチ</t>
    </rPh>
    <phoneticPr fontId="3"/>
  </si>
  <si>
    <t>監督</t>
    <rPh sb="0" eb="2">
      <t>カントク</t>
    </rPh>
    <phoneticPr fontId="3"/>
  </si>
  <si>
    <t>先発</t>
    <rPh sb="0" eb="2">
      <t>せんぱつ</t>
    </rPh>
    <phoneticPr fontId="3" type="Hiragana"/>
  </si>
  <si>
    <t>位置</t>
    <rPh sb="0" eb="2">
      <t>イチ</t>
    </rPh>
    <phoneticPr fontId="3"/>
  </si>
  <si>
    <t>氏名</t>
    <rPh sb="0" eb="2">
      <t>シメイ</t>
    </rPh>
    <phoneticPr fontId="3"/>
  </si>
  <si>
    <t>学年</t>
    <rPh sb="0" eb="2">
      <t>ガクネン</t>
    </rPh>
    <phoneticPr fontId="3"/>
  </si>
  <si>
    <t>FP 正</t>
    <rPh sb="3" eb="4">
      <t>セイ</t>
    </rPh>
    <phoneticPr fontId="3"/>
  </si>
  <si>
    <t>FP 副</t>
    <rPh sb="3" eb="4">
      <t>フク</t>
    </rPh>
    <phoneticPr fontId="3"/>
  </si>
  <si>
    <t>GK 正</t>
    <rPh sb="3" eb="4">
      <t>セイ</t>
    </rPh>
    <phoneticPr fontId="3"/>
  </si>
  <si>
    <t>GK 副</t>
    <rPh sb="3" eb="4">
      <t>フク</t>
    </rPh>
    <phoneticPr fontId="3"/>
  </si>
  <si>
    <t>年度</t>
    <rPh sb="0" eb="2">
      <t>ネンド</t>
    </rPh>
    <phoneticPr fontId="3"/>
  </si>
  <si>
    <t>第25回</t>
    <rPh sb="0" eb="1">
      <t>ダイ</t>
    </rPh>
    <rPh sb="3" eb="4">
      <t>カイ</t>
    </rPh>
    <phoneticPr fontId="3"/>
  </si>
  <si>
    <t>第26回</t>
    <rPh sb="0" eb="1">
      <t>ダイ</t>
    </rPh>
    <rPh sb="3" eb="4">
      <t>カイ</t>
    </rPh>
    <phoneticPr fontId="3"/>
  </si>
  <si>
    <t>第27回</t>
    <rPh sb="0" eb="1">
      <t>ダイ</t>
    </rPh>
    <rPh sb="3" eb="4">
      <t>カイ</t>
    </rPh>
    <phoneticPr fontId="3"/>
  </si>
  <si>
    <t>第28回</t>
    <rPh sb="0" eb="1">
      <t>ダイ</t>
    </rPh>
    <rPh sb="3" eb="4">
      <t>カイ</t>
    </rPh>
    <phoneticPr fontId="3"/>
  </si>
  <si>
    <t>第29回</t>
    <rPh sb="0" eb="1">
      <t>ダイ</t>
    </rPh>
    <rPh sb="3" eb="4">
      <t>カイ</t>
    </rPh>
    <phoneticPr fontId="3"/>
  </si>
  <si>
    <t>第30回</t>
    <rPh sb="0" eb="1">
      <t>ダイ</t>
    </rPh>
    <rPh sb="3" eb="4">
      <t>カイ</t>
    </rPh>
    <phoneticPr fontId="3"/>
  </si>
  <si>
    <t>第31回</t>
    <rPh sb="0" eb="1">
      <t>ダイ</t>
    </rPh>
    <rPh sb="3" eb="4">
      <t>カイ</t>
    </rPh>
    <phoneticPr fontId="3"/>
  </si>
  <si>
    <t>第32回</t>
    <rPh sb="0" eb="1">
      <t>ダイ</t>
    </rPh>
    <rPh sb="3" eb="4">
      <t>カイ</t>
    </rPh>
    <phoneticPr fontId="3"/>
  </si>
  <si>
    <t>第33回</t>
    <rPh sb="0" eb="1">
      <t>ダイ</t>
    </rPh>
    <rPh sb="3" eb="4">
      <t>カイ</t>
    </rPh>
    <phoneticPr fontId="3"/>
  </si>
  <si>
    <t>第34回</t>
    <rPh sb="0" eb="1">
      <t>ダイ</t>
    </rPh>
    <rPh sb="3" eb="4">
      <t>カイ</t>
    </rPh>
    <phoneticPr fontId="3"/>
  </si>
  <si>
    <t>第35回</t>
    <rPh sb="0" eb="1">
      <t>ダイ</t>
    </rPh>
    <rPh sb="3" eb="4">
      <t>カイ</t>
    </rPh>
    <phoneticPr fontId="3"/>
  </si>
  <si>
    <t>第36回</t>
    <rPh sb="0" eb="1">
      <t>ダイ</t>
    </rPh>
    <rPh sb="3" eb="4">
      <t>カイ</t>
    </rPh>
    <phoneticPr fontId="3"/>
  </si>
  <si>
    <t>第37回</t>
    <rPh sb="0" eb="1">
      <t>ダイ</t>
    </rPh>
    <rPh sb="3" eb="4">
      <t>カイ</t>
    </rPh>
    <phoneticPr fontId="3"/>
  </si>
  <si>
    <t>第38回</t>
    <rPh sb="0" eb="1">
      <t>ダイ</t>
    </rPh>
    <rPh sb="3" eb="4">
      <t>カイ</t>
    </rPh>
    <phoneticPr fontId="3"/>
  </si>
  <si>
    <t>第39回</t>
    <rPh sb="0" eb="1">
      <t>ダイ</t>
    </rPh>
    <rPh sb="3" eb="4">
      <t>カイ</t>
    </rPh>
    <phoneticPr fontId="3"/>
  </si>
  <si>
    <t>第40回</t>
    <rPh sb="0" eb="1">
      <t>ダイ</t>
    </rPh>
    <rPh sb="3" eb="4">
      <t>カイ</t>
    </rPh>
    <phoneticPr fontId="3"/>
  </si>
  <si>
    <t>富山大学附属</t>
  </si>
  <si>
    <t>富山南部</t>
  </si>
  <si>
    <t>富山北部</t>
  </si>
  <si>
    <t>新湊南部</t>
  </si>
  <si>
    <t>上田第一</t>
  </si>
  <si>
    <t>野々市</t>
  </si>
  <si>
    <t>鳥屋野</t>
    <rPh sb="0" eb="3">
      <t>トヤノ</t>
    </rPh>
    <phoneticPr fontId="3"/>
  </si>
  <si>
    <t>小　針</t>
    <rPh sb="0" eb="1">
      <t>ショウ</t>
    </rPh>
    <rPh sb="2" eb="3">
      <t>ハリ</t>
    </rPh>
    <phoneticPr fontId="3"/>
  </si>
  <si>
    <t>芦　原</t>
    <rPh sb="0" eb="1">
      <t>アシ</t>
    </rPh>
    <rPh sb="2" eb="3">
      <t>ハラ</t>
    </rPh>
    <phoneticPr fontId="3"/>
  </si>
  <si>
    <t>星　稜</t>
    <rPh sb="0" eb="1">
      <t>ホシ</t>
    </rPh>
    <rPh sb="2" eb="3">
      <t>リョウ</t>
    </rPh>
    <phoneticPr fontId="3"/>
  </si>
  <si>
    <t>内　野</t>
    <rPh sb="0" eb="1">
      <t>ウチ</t>
    </rPh>
    <rPh sb="2" eb="3">
      <t>ノ</t>
    </rPh>
    <phoneticPr fontId="3"/>
  </si>
  <si>
    <t>南　浜</t>
    <rPh sb="0" eb="1">
      <t>ミナミ</t>
    </rPh>
    <rPh sb="2" eb="3">
      <t>ハマ</t>
    </rPh>
    <phoneticPr fontId="3"/>
  </si>
  <si>
    <t>丸　岡</t>
    <rPh sb="0" eb="1">
      <t>マル</t>
    </rPh>
    <rPh sb="2" eb="3">
      <t>オカ</t>
    </rPh>
    <phoneticPr fontId="3"/>
  </si>
  <si>
    <t>東　北</t>
    <rPh sb="0" eb="1">
      <t>ヒガシ</t>
    </rPh>
    <rPh sb="2" eb="3">
      <t>キタ</t>
    </rPh>
    <phoneticPr fontId="3"/>
  </si>
  <si>
    <t>祝辞</t>
    <rPh sb="0" eb="2">
      <t>シュクジ</t>
    </rPh>
    <phoneticPr fontId="3"/>
  </si>
  <si>
    <t>b</t>
    <phoneticPr fontId="3"/>
  </si>
  <si>
    <t>e</t>
    <phoneticPr fontId="3"/>
  </si>
  <si>
    <t>a</t>
    <phoneticPr fontId="3"/>
  </si>
  <si>
    <t>c</t>
    <phoneticPr fontId="3"/>
  </si>
  <si>
    <t>d</t>
    <phoneticPr fontId="3"/>
  </si>
  <si>
    <t>－</t>
    <phoneticPr fontId="3"/>
  </si>
  <si>
    <t>優勝校</t>
    <rPh sb="0" eb="3">
      <t>ユウショウコウ</t>
    </rPh>
    <phoneticPr fontId="3"/>
  </si>
  <si>
    <t>再延長前半</t>
    <rPh sb="0" eb="1">
      <t>サイ</t>
    </rPh>
    <rPh sb="1" eb="3">
      <t>エンチョウ</t>
    </rPh>
    <rPh sb="3" eb="5">
      <t>ゼンハン</t>
    </rPh>
    <phoneticPr fontId="3"/>
  </si>
  <si>
    <t>再延長後半</t>
    <rPh sb="0" eb="1">
      <t>サイ</t>
    </rPh>
    <rPh sb="1" eb="3">
      <t>エンチョウ</t>
    </rPh>
    <rPh sb="3" eb="5">
      <t>コウハン</t>
    </rPh>
    <phoneticPr fontId="3"/>
  </si>
  <si>
    <t>コーチ</t>
    <phoneticPr fontId="3"/>
  </si>
  <si>
    <t>マネージャー</t>
    <phoneticPr fontId="3"/>
  </si>
  <si>
    <t>ふりがな</t>
    <phoneticPr fontId="3"/>
  </si>
  <si>
    <t>ユニフォーム</t>
    <phoneticPr fontId="3"/>
  </si>
  <si>
    <t>シャツ</t>
    <phoneticPr fontId="3"/>
  </si>
  <si>
    <t>新潟県代表 県大会第１位</t>
    <rPh sb="0" eb="3">
      <t>ニイガタケン</t>
    </rPh>
    <rPh sb="3" eb="5">
      <t>ダイヒョウ</t>
    </rPh>
    <rPh sb="6" eb="9">
      <t>ケンタイカイ</t>
    </rPh>
    <rPh sb="9" eb="10">
      <t>ダイ</t>
    </rPh>
    <rPh sb="11" eb="12">
      <t>イ</t>
    </rPh>
    <phoneticPr fontId="3"/>
  </si>
  <si>
    <t>新潟県代表 県大会第２位</t>
    <rPh sb="0" eb="3">
      <t>ニイガタケン</t>
    </rPh>
    <rPh sb="3" eb="5">
      <t>ダイヒョウ</t>
    </rPh>
    <rPh sb="6" eb="9">
      <t>ケンタイカイ</t>
    </rPh>
    <rPh sb="9" eb="10">
      <t>ダイ</t>
    </rPh>
    <rPh sb="11" eb="12">
      <t>イ</t>
    </rPh>
    <phoneticPr fontId="3"/>
  </si>
  <si>
    <t>福井県代表 県大会第１位</t>
    <rPh sb="0" eb="2">
      <t>フクイ</t>
    </rPh>
    <rPh sb="2" eb="3">
      <t>ケン</t>
    </rPh>
    <rPh sb="3" eb="5">
      <t>ダイヒョウ</t>
    </rPh>
    <rPh sb="6" eb="9">
      <t>ケンタイカイ</t>
    </rPh>
    <rPh sb="9" eb="10">
      <t>ダイ</t>
    </rPh>
    <rPh sb="11" eb="12">
      <t>イ</t>
    </rPh>
    <phoneticPr fontId="3"/>
  </si>
  <si>
    <t>福井県代表 県大会第２位</t>
    <rPh sb="0" eb="2">
      <t>フクイ</t>
    </rPh>
    <rPh sb="2" eb="3">
      <t>ケン</t>
    </rPh>
    <rPh sb="3" eb="5">
      <t>ダイヒョウ</t>
    </rPh>
    <rPh sb="6" eb="9">
      <t>ケンタイカイ</t>
    </rPh>
    <rPh sb="9" eb="10">
      <t>ダイ</t>
    </rPh>
    <rPh sb="11" eb="12">
      <t>イ</t>
    </rPh>
    <phoneticPr fontId="3"/>
  </si>
  <si>
    <t>富山県代表 県大会第１位</t>
    <rPh sb="0" eb="2">
      <t>トヤマ</t>
    </rPh>
    <rPh sb="2" eb="3">
      <t>ケン</t>
    </rPh>
    <rPh sb="3" eb="5">
      <t>ダイヒョウ</t>
    </rPh>
    <rPh sb="6" eb="9">
      <t>ケンタイカイ</t>
    </rPh>
    <rPh sb="9" eb="10">
      <t>ダイ</t>
    </rPh>
    <rPh sb="11" eb="12">
      <t>イ</t>
    </rPh>
    <phoneticPr fontId="3"/>
  </si>
  <si>
    <t>富山県代表 県大会第２位</t>
    <rPh sb="0" eb="2">
      <t>トヤマ</t>
    </rPh>
    <rPh sb="2" eb="3">
      <t>ケン</t>
    </rPh>
    <rPh sb="3" eb="5">
      <t>ダイヒョウ</t>
    </rPh>
    <rPh sb="6" eb="9">
      <t>ケンタイカイ</t>
    </rPh>
    <rPh sb="9" eb="10">
      <t>ダイ</t>
    </rPh>
    <rPh sb="11" eb="12">
      <t>イ</t>
    </rPh>
    <phoneticPr fontId="3"/>
  </si>
  <si>
    <t>長野県代表 県大会第１位</t>
    <rPh sb="0" eb="2">
      <t>ナガノ</t>
    </rPh>
    <rPh sb="2" eb="3">
      <t>ケン</t>
    </rPh>
    <rPh sb="3" eb="5">
      <t>ダイヒョウ</t>
    </rPh>
    <rPh sb="6" eb="9">
      <t>ケンタイカイ</t>
    </rPh>
    <rPh sb="9" eb="10">
      <t>ダイ</t>
    </rPh>
    <rPh sb="11" eb="12">
      <t>イ</t>
    </rPh>
    <phoneticPr fontId="3"/>
  </si>
  <si>
    <t>長野県代表 県大会第２位</t>
    <rPh sb="0" eb="2">
      <t>ナガノ</t>
    </rPh>
    <rPh sb="2" eb="3">
      <t>ケン</t>
    </rPh>
    <rPh sb="3" eb="5">
      <t>ダイヒョウ</t>
    </rPh>
    <rPh sb="6" eb="9">
      <t>ケンタイカイ</t>
    </rPh>
    <rPh sb="9" eb="10">
      <t>ダイ</t>
    </rPh>
    <rPh sb="11" eb="12">
      <t>イ</t>
    </rPh>
    <phoneticPr fontId="3"/>
  </si>
  <si>
    <t>石川県代表 県大会第１位</t>
    <rPh sb="0" eb="2">
      <t>イシカワ</t>
    </rPh>
    <rPh sb="2" eb="3">
      <t>ケン</t>
    </rPh>
    <rPh sb="3" eb="5">
      <t>ダイヒョウ</t>
    </rPh>
    <rPh sb="6" eb="9">
      <t>ケンタイカイ</t>
    </rPh>
    <rPh sb="9" eb="10">
      <t>ダイ</t>
    </rPh>
    <rPh sb="11" eb="12">
      <t>イ</t>
    </rPh>
    <phoneticPr fontId="3"/>
  </si>
  <si>
    <t>石川県代表 県大会第２位</t>
    <rPh sb="0" eb="2">
      <t>イシカワ</t>
    </rPh>
    <rPh sb="2" eb="3">
      <t>ケン</t>
    </rPh>
    <rPh sb="3" eb="5">
      <t>ダイヒョウ</t>
    </rPh>
    <rPh sb="6" eb="9">
      <t>ケンタイカイ</t>
    </rPh>
    <rPh sb="9" eb="10">
      <t>ダイ</t>
    </rPh>
    <rPh sb="11" eb="12">
      <t>イ</t>
    </rPh>
    <phoneticPr fontId="3"/>
  </si>
  <si>
    <t>石川県代表 県大会第３位</t>
    <rPh sb="0" eb="2">
      <t>イシカワ</t>
    </rPh>
    <rPh sb="2" eb="3">
      <t>ケン</t>
    </rPh>
    <rPh sb="3" eb="5">
      <t>ダイヒョウ</t>
    </rPh>
    <rPh sb="6" eb="9">
      <t>ケンタイカイ</t>
    </rPh>
    <rPh sb="9" eb="10">
      <t>ダイ</t>
    </rPh>
    <rPh sb="11" eb="12">
      <t>イ</t>
    </rPh>
    <phoneticPr fontId="3"/>
  </si>
  <si>
    <t>d</t>
    <phoneticPr fontId="3"/>
  </si>
  <si>
    <t>e</t>
    <phoneticPr fontId="3"/>
  </si>
  <si>
    <t>c</t>
    <phoneticPr fontId="3"/>
  </si>
  <si>
    <t>b</t>
    <phoneticPr fontId="3"/>
  </si>
  <si>
    <t>審判員</t>
    <rPh sb="0" eb="3">
      <t>シンパンイン</t>
    </rPh>
    <phoneticPr fontId="3"/>
  </si>
  <si>
    <t>マッチ</t>
    <phoneticPr fontId="3"/>
  </si>
  <si>
    <t>殿村 哲夫</t>
    <rPh sb="0" eb="2">
      <t>トノムラ</t>
    </rPh>
    <rPh sb="3" eb="5">
      <t>テツオ</t>
    </rPh>
    <phoneticPr fontId="2"/>
  </si>
  <si>
    <t>高橋 英樹</t>
    <rPh sb="0" eb="2">
      <t>タカハシ</t>
    </rPh>
    <rPh sb="3" eb="5">
      <t>ヒデキ</t>
    </rPh>
    <phoneticPr fontId="2"/>
  </si>
  <si>
    <t>宮下 智康</t>
    <rPh sb="0" eb="2">
      <t>ミヤシタ</t>
    </rPh>
    <rPh sb="3" eb="5">
      <t>トモヤス</t>
    </rPh>
    <phoneticPr fontId="2"/>
  </si>
  <si>
    <t>長谷川 慎</t>
    <rPh sb="0" eb="3">
      <t>ハセガワ</t>
    </rPh>
    <rPh sb="4" eb="5">
      <t>シン</t>
    </rPh>
    <phoneticPr fontId="2"/>
  </si>
  <si>
    <t>堀 圭佑</t>
    <rPh sb="0" eb="1">
      <t>ホリ</t>
    </rPh>
    <rPh sb="2" eb="4">
      <t>ケイスケ</t>
    </rPh>
    <phoneticPr fontId="2"/>
  </si>
  <si>
    <t>坪坂 昭広</t>
    <rPh sb="0" eb="1">
      <t>ツボ</t>
    </rPh>
    <rPh sb="1" eb="2">
      <t>サカ</t>
    </rPh>
    <rPh sb="3" eb="5">
      <t>アキヒロ</t>
    </rPh>
    <phoneticPr fontId="2"/>
  </si>
  <si>
    <t>川上 辰朗</t>
    <rPh sb="0" eb="2">
      <t>カワカミ</t>
    </rPh>
    <rPh sb="3" eb="5">
      <t>タツロウ</t>
    </rPh>
    <phoneticPr fontId="2"/>
  </si>
  <si>
    <t>志村 信幸</t>
    <rPh sb="0" eb="2">
      <t>シムラ</t>
    </rPh>
    <rPh sb="3" eb="5">
      <t>ノブユキ</t>
    </rPh>
    <phoneticPr fontId="2"/>
  </si>
  <si>
    <t>木元 正樹</t>
    <rPh sb="0" eb="2">
      <t>キモト</t>
    </rPh>
    <rPh sb="3" eb="5">
      <t>マサキ</t>
    </rPh>
    <phoneticPr fontId="2"/>
  </si>
  <si>
    <t>矢部 喜一</t>
    <rPh sb="0" eb="2">
      <t>ヤベ</t>
    </rPh>
    <rPh sb="3" eb="5">
      <t>キイチ</t>
    </rPh>
    <phoneticPr fontId="2"/>
  </si>
  <si>
    <t>古市 大和</t>
    <rPh sb="0" eb="2">
      <t>フルイチ</t>
    </rPh>
    <rPh sb="3" eb="5">
      <t>ヤマト</t>
    </rPh>
    <phoneticPr fontId="2"/>
  </si>
  <si>
    <t>紺多 学</t>
    <rPh sb="0" eb="2">
      <t>コンタ</t>
    </rPh>
    <rPh sb="3" eb="4">
      <t>マナブ</t>
    </rPh>
    <phoneticPr fontId="2"/>
  </si>
  <si>
    <t>鷲尾 治康</t>
    <rPh sb="0" eb="2">
      <t>ワシオ</t>
    </rPh>
    <rPh sb="3" eb="4">
      <t>オサム</t>
    </rPh>
    <rPh sb="4" eb="5">
      <t>ヤス</t>
    </rPh>
    <phoneticPr fontId="2"/>
  </si>
  <si>
    <t>宮田 智晴</t>
    <rPh sb="0" eb="2">
      <t>ミヤタ</t>
    </rPh>
    <rPh sb="3" eb="4">
      <t>チ</t>
    </rPh>
    <rPh sb="4" eb="5">
      <t>ハ</t>
    </rPh>
    <phoneticPr fontId="2"/>
  </si>
  <si>
    <t>竹村 健亮</t>
    <rPh sb="0" eb="2">
      <t>タケムラ</t>
    </rPh>
    <rPh sb="3" eb="4">
      <t>ケン</t>
    </rPh>
    <rPh sb="4" eb="5">
      <t>リョウ</t>
    </rPh>
    <phoneticPr fontId="2"/>
  </si>
  <si>
    <t>伊藤 岳彦</t>
    <rPh sb="0" eb="2">
      <t>イトウ</t>
    </rPh>
    <rPh sb="3" eb="5">
      <t>タケヒコ</t>
    </rPh>
    <phoneticPr fontId="2"/>
  </si>
  <si>
    <t>荒井 啓臣</t>
    <rPh sb="0" eb="2">
      <t>アライ</t>
    </rPh>
    <rPh sb="3" eb="4">
      <t>ケイ</t>
    </rPh>
    <rPh sb="4" eb="5">
      <t>シン</t>
    </rPh>
    <phoneticPr fontId="2"/>
  </si>
  <si>
    <t>松本 隆志</t>
    <rPh sb="0" eb="2">
      <t>マツモト</t>
    </rPh>
    <rPh sb="3" eb="4">
      <t>タカシ</t>
    </rPh>
    <rPh sb="4" eb="5">
      <t>シ</t>
    </rPh>
    <phoneticPr fontId="2"/>
  </si>
  <si>
    <t>川村 平</t>
    <rPh sb="0" eb="2">
      <t>カワムラ</t>
    </rPh>
    <rPh sb="3" eb="4">
      <t>タイラ</t>
    </rPh>
    <phoneticPr fontId="2"/>
  </si>
  <si>
    <t>中村 秀人</t>
    <rPh sb="0" eb="2">
      <t>ナカムラ</t>
    </rPh>
    <rPh sb="3" eb="5">
      <t>ヒデト</t>
    </rPh>
    <phoneticPr fontId="2"/>
  </si>
  <si>
    <t>山本 宰</t>
    <rPh sb="0" eb="2">
      <t>ヤマモト</t>
    </rPh>
    <rPh sb="3" eb="4">
      <t>ツカサ</t>
    </rPh>
    <phoneticPr fontId="2"/>
  </si>
  <si>
    <t>北村 秀</t>
    <rPh sb="0" eb="2">
      <t>キタムラ</t>
    </rPh>
    <rPh sb="3" eb="4">
      <t>シゲル</t>
    </rPh>
    <phoneticPr fontId="2"/>
  </si>
  <si>
    <t>木下 弥寿夫</t>
    <rPh sb="0" eb="2">
      <t>キノシタ</t>
    </rPh>
    <rPh sb="3" eb="4">
      <t>ヤ</t>
    </rPh>
    <rPh sb="4" eb="5">
      <t>コトブキ</t>
    </rPh>
    <rPh sb="5" eb="6">
      <t>オ</t>
    </rPh>
    <phoneticPr fontId="2"/>
  </si>
  <si>
    <t>亀井 大介</t>
    <rPh sb="0" eb="2">
      <t>カメイ</t>
    </rPh>
    <rPh sb="3" eb="5">
      <t>ダイスケ</t>
    </rPh>
    <phoneticPr fontId="2"/>
  </si>
  <si>
    <t>大島 哲史</t>
    <rPh sb="0" eb="2">
      <t>オオシマ</t>
    </rPh>
    <rPh sb="3" eb="5">
      <t>サトシ</t>
    </rPh>
    <phoneticPr fontId="2"/>
  </si>
  <si>
    <t>60分（延長10分、再延長10分）</t>
    <rPh sb="2" eb="3">
      <t>フン</t>
    </rPh>
    <rPh sb="4" eb="6">
      <t>エンチョウ</t>
    </rPh>
    <rPh sb="8" eb="9">
      <t>フン</t>
    </rPh>
    <rPh sb="10" eb="13">
      <t>サイエンチョウ</t>
    </rPh>
    <rPh sb="15" eb="16">
      <t>フン</t>
    </rPh>
    <phoneticPr fontId="3"/>
  </si>
  <si>
    <t>60分（延長10分）</t>
    <rPh sb="2" eb="3">
      <t>フン</t>
    </rPh>
    <rPh sb="4" eb="6">
      <t>エンチョウ</t>
    </rPh>
    <rPh sb="8" eb="9">
      <t>フン</t>
    </rPh>
    <phoneticPr fontId="3"/>
  </si>
  <si>
    <t>記録</t>
    <rPh sb="0" eb="2">
      <t>キロク</t>
    </rPh>
    <phoneticPr fontId="3"/>
  </si>
  <si>
    <t>斉田 正春</t>
    <rPh sb="0" eb="2">
      <t>サイダ</t>
    </rPh>
    <rPh sb="3" eb="5">
      <t>マサハル</t>
    </rPh>
    <phoneticPr fontId="3"/>
  </si>
  <si>
    <t>安井 英輔</t>
    <rPh sb="0" eb="2">
      <t>ヤスイ</t>
    </rPh>
    <rPh sb="3" eb="5">
      <t>エイスケ</t>
    </rPh>
    <phoneticPr fontId="3"/>
  </si>
  <si>
    <t>出原 知哉</t>
    <rPh sb="0" eb="2">
      <t>デハラ</t>
    </rPh>
    <rPh sb="3" eb="5">
      <t>トモヤ</t>
    </rPh>
    <phoneticPr fontId="3"/>
  </si>
  <si>
    <t>岡﨑 剛平</t>
    <rPh sb="0" eb="2">
      <t>オカザキ</t>
    </rPh>
    <rPh sb="3" eb="5">
      <t>ゴウヘイ</t>
    </rPh>
    <phoneticPr fontId="3"/>
  </si>
  <si>
    <t>昔農 徳行</t>
    <rPh sb="0" eb="1">
      <t>セキ</t>
    </rPh>
    <rPh sb="1" eb="2">
      <t>ノウ</t>
    </rPh>
    <rPh sb="3" eb="5">
      <t>トクユ</t>
    </rPh>
    <phoneticPr fontId="3"/>
  </si>
  <si>
    <t>中川 欣哉</t>
    <rPh sb="0" eb="2">
      <t>ナカガワ</t>
    </rPh>
    <rPh sb="3" eb="5">
      <t>キンヤ</t>
    </rPh>
    <phoneticPr fontId="3"/>
  </si>
  <si>
    <t>高橋 明裕</t>
    <rPh sb="0" eb="2">
      <t>タカハシ</t>
    </rPh>
    <rPh sb="3" eb="5">
      <t>アキヒロ</t>
    </rPh>
    <phoneticPr fontId="3"/>
  </si>
  <si>
    <t>（一社）石川県サッカー協会</t>
    <rPh sb="1" eb="2">
      <t>1</t>
    </rPh>
    <rPh sb="2" eb="3">
      <t>シャ</t>
    </rPh>
    <phoneticPr fontId="3"/>
  </si>
  <si>
    <t>ピッチ</t>
    <phoneticPr fontId="3"/>
  </si>
  <si>
    <t>天候</t>
    <rPh sb="0" eb="2">
      <t>テンコウ</t>
    </rPh>
    <phoneticPr fontId="3"/>
  </si>
  <si>
    <t>湿度</t>
    <rPh sb="0" eb="2">
      <t>シツド</t>
    </rPh>
    <phoneticPr fontId="3"/>
  </si>
  <si>
    <t>気温</t>
    <rPh sb="0" eb="2">
      <t>キオン</t>
    </rPh>
    <phoneticPr fontId="3"/>
  </si>
  <si>
    <t>風</t>
    <rPh sb="0" eb="1">
      <t>カゼ</t>
    </rPh>
    <phoneticPr fontId="3"/>
  </si>
  <si>
    <t>晴れ</t>
    <rPh sb="0" eb="1">
      <t>ハ</t>
    </rPh>
    <phoneticPr fontId="3"/>
  </si>
  <si>
    <t>強風</t>
    <rPh sb="0" eb="2">
      <t>キョウフウ</t>
    </rPh>
    <phoneticPr fontId="3"/>
  </si>
  <si>
    <t>乾燥</t>
    <rPh sb="0" eb="2">
      <t>カンソウ</t>
    </rPh>
    <phoneticPr fontId="3"/>
  </si>
  <si>
    <t>曇り</t>
    <rPh sb="0" eb="1">
      <t>クモ</t>
    </rPh>
    <phoneticPr fontId="3"/>
  </si>
  <si>
    <t>弱風</t>
    <rPh sb="0" eb="2">
      <t>ジャクフウ</t>
    </rPh>
    <phoneticPr fontId="3"/>
  </si>
  <si>
    <t>中央剥がれ</t>
    <rPh sb="0" eb="2">
      <t>チュウオウ</t>
    </rPh>
    <rPh sb="2" eb="3">
      <t>ハ</t>
    </rPh>
    <phoneticPr fontId="3"/>
  </si>
  <si>
    <t>霧</t>
    <rPh sb="0" eb="1">
      <t>キリ</t>
    </rPh>
    <phoneticPr fontId="3"/>
  </si>
  <si>
    <t>微風</t>
    <rPh sb="0" eb="2">
      <t>ビフウ</t>
    </rPh>
    <phoneticPr fontId="3"/>
  </si>
  <si>
    <t>少雨</t>
    <rPh sb="0" eb="2">
      <t>ショウウ</t>
    </rPh>
    <phoneticPr fontId="3"/>
  </si>
  <si>
    <t>なし</t>
    <phoneticPr fontId="3"/>
  </si>
  <si>
    <t>豪雨</t>
    <rPh sb="0" eb="2">
      <t>ゴウウ</t>
    </rPh>
    <phoneticPr fontId="3"/>
  </si>
  <si>
    <t>雪</t>
    <rPh sb="0" eb="1">
      <t>ユキ</t>
    </rPh>
    <phoneticPr fontId="3"/>
  </si>
  <si>
    <t>全面良芝</t>
  </si>
  <si>
    <t>ウエット</t>
  </si>
  <si>
    <t>富山</t>
    <rPh sb="0" eb="2">
      <t>トヤマ</t>
    </rPh>
    <phoneticPr fontId="3"/>
  </si>
  <si>
    <t>a</t>
    <phoneticPr fontId="3"/>
  </si>
  <si>
    <t>新潟</t>
    <rPh sb="0" eb="2">
      <t>ニイガタ</t>
    </rPh>
    <phoneticPr fontId="3"/>
  </si>
  <si>
    <t>う　富山県総合運動公園 芝生スポーツ広場（天然芝）</t>
    <phoneticPr fontId="3"/>
  </si>
  <si>
    <t>新潟</t>
    <rPh sb="0" eb="2">
      <t>ニイガタ</t>
    </rPh>
    <phoneticPr fontId="3"/>
  </si>
  <si>
    <t>a</t>
  </si>
  <si>
    <t>山の下</t>
  </si>
  <si>
    <t>新潟</t>
  </si>
  <si>
    <t>石川</t>
  </si>
  <si>
    <t>星　稜</t>
  </si>
  <si>
    <t>第41回</t>
    <rPh sb="0" eb="1">
      <t>ダイ</t>
    </rPh>
    <rPh sb="3" eb="4">
      <t>カイ</t>
    </rPh>
    <phoneticPr fontId="3"/>
  </si>
  <si>
    <t>第42回</t>
    <rPh sb="0" eb="1">
      <t>ダイ</t>
    </rPh>
    <rPh sb="3" eb="4">
      <t>カイ</t>
    </rPh>
    <phoneticPr fontId="3"/>
  </si>
  <si>
    <t>第43回</t>
    <rPh sb="0" eb="1">
      <t>ダイ</t>
    </rPh>
    <rPh sb="3" eb="4">
      <t>カイ</t>
    </rPh>
    <phoneticPr fontId="3"/>
  </si>
  <si>
    <t>第44回</t>
    <rPh sb="0" eb="1">
      <t>ダイ</t>
    </rPh>
    <rPh sb="3" eb="4">
      <t>カイ</t>
    </rPh>
    <phoneticPr fontId="3"/>
  </si>
  <si>
    <t>第45回</t>
    <rPh sb="0" eb="1">
      <t>ダイ</t>
    </rPh>
    <rPh sb="3" eb="4">
      <t>カイ</t>
    </rPh>
    <phoneticPr fontId="3"/>
  </si>
  <si>
    <t>第46回</t>
    <rPh sb="0" eb="1">
      <t>ダイ</t>
    </rPh>
    <rPh sb="3" eb="4">
      <t>カイ</t>
    </rPh>
    <phoneticPr fontId="3"/>
  </si>
  <si>
    <t>第47回</t>
    <rPh sb="0" eb="1">
      <t>ダイ</t>
    </rPh>
    <rPh sb="3" eb="4">
      <t>カイ</t>
    </rPh>
    <phoneticPr fontId="3"/>
  </si>
  <si>
    <t>第48回</t>
    <rPh sb="0" eb="1">
      <t>ダイ</t>
    </rPh>
    <rPh sb="3" eb="4">
      <t>カイ</t>
    </rPh>
    <phoneticPr fontId="3"/>
  </si>
  <si>
    <t>第49回</t>
    <rPh sb="0" eb="1">
      <t>ダイ</t>
    </rPh>
    <rPh sb="3" eb="4">
      <t>カイ</t>
    </rPh>
    <phoneticPr fontId="3"/>
  </si>
  <si>
    <t>第50回</t>
    <rPh sb="0" eb="1">
      <t>ダイ</t>
    </rPh>
    <rPh sb="3" eb="4">
      <t>カイ</t>
    </rPh>
    <phoneticPr fontId="3"/>
  </si>
  <si>
    <t>大沢野</t>
    <rPh sb="0" eb="3">
      <t>オオサワノ</t>
    </rPh>
    <phoneticPr fontId="3"/>
  </si>
  <si>
    <t>福井工大福井</t>
    <rPh sb="0" eb="2">
      <t>フクイ</t>
    </rPh>
    <rPh sb="2" eb="4">
      <t>コウダイ</t>
    </rPh>
    <rPh sb="4" eb="6">
      <t>フクイ</t>
    </rPh>
    <phoneticPr fontId="3"/>
  </si>
  <si>
    <t>南　浜</t>
  </si>
  <si>
    <t>押　水</t>
  </si>
  <si>
    <t>金　石</t>
  </si>
  <si>
    <t>水　橋</t>
  </si>
  <si>
    <t>丸　岡</t>
  </si>
  <si>
    <t>小　針</t>
  </si>
  <si>
    <t>雄　山</t>
  </si>
  <si>
    <t>旭　町</t>
  </si>
  <si>
    <t>信　明</t>
  </si>
  <si>
    <t>上　松</t>
  </si>
  <si>
    <t>内　野</t>
  </si>
  <si>
    <t>泉</t>
  </si>
  <si>
    <t>芦　原</t>
  </si>
  <si>
    <t>速　星</t>
  </si>
  <si>
    <t>第1回</t>
  </si>
  <si>
    <t>第2回</t>
  </si>
  <si>
    <t>第3回</t>
  </si>
  <si>
    <t>第4回</t>
  </si>
  <si>
    <t>第5回</t>
  </si>
  <si>
    <t>第6回</t>
  </si>
  <si>
    <t>第7回</t>
  </si>
  <si>
    <t>第8回</t>
  </si>
  <si>
    <t>第9回</t>
  </si>
  <si>
    <t>第10回</t>
  </si>
  <si>
    <t>第11回</t>
  </si>
  <si>
    <t>第12回</t>
  </si>
  <si>
    <t>第13回</t>
  </si>
  <si>
    <t>第14回</t>
  </si>
  <si>
    <t>第15回</t>
  </si>
  <si>
    <t>第16回</t>
  </si>
  <si>
    <t>第17回</t>
  </si>
  <si>
    <t>第18回</t>
  </si>
  <si>
    <t>第19回</t>
  </si>
  <si>
    <t>第20回</t>
  </si>
  <si>
    <t>第21回</t>
  </si>
  <si>
    <t>第22回</t>
  </si>
  <si>
    <t>第23回</t>
  </si>
  <si>
    <t>第24回</t>
  </si>
  <si>
    <t>第25回</t>
  </si>
  <si>
    <t>第26回</t>
  </si>
  <si>
    <t>第27回</t>
  </si>
  <si>
    <t>第28回</t>
  </si>
  <si>
    <t>第29回</t>
  </si>
  <si>
    <t>第30回</t>
  </si>
  <si>
    <t>第31回</t>
  </si>
  <si>
    <t>第32回</t>
  </si>
  <si>
    <t>第33回</t>
  </si>
  <si>
    <t>第34回</t>
  </si>
  <si>
    <t>第35回</t>
  </si>
  <si>
    <t>第36回</t>
  </si>
  <si>
    <t>第37回</t>
  </si>
  <si>
    <t>第38回</t>
  </si>
  <si>
    <t>第39回</t>
  </si>
  <si>
    <t>第40回</t>
  </si>
  <si>
    <t>第41回</t>
  </si>
  <si>
    <t>第42回</t>
  </si>
  <si>
    <t>第43回</t>
  </si>
  <si>
    <t>第44回</t>
  </si>
  <si>
    <t>第45回</t>
  </si>
  <si>
    <t>第46回</t>
  </si>
  <si>
    <t>第47回</t>
  </si>
  <si>
    <t>第48回</t>
  </si>
  <si>
    <t>第49回</t>
  </si>
  <si>
    <t>第50回</t>
  </si>
  <si>
    <t>準優勝校</t>
    <rPh sb="0" eb="3">
      <t>ジュンユウショウ</t>
    </rPh>
    <rPh sb="3" eb="4">
      <t>コウ</t>
    </rPh>
    <phoneticPr fontId="3"/>
  </si>
  <si>
    <t>県名</t>
    <rPh sb="0" eb="2">
      <t>ケンメイ</t>
    </rPh>
    <phoneticPr fontId="3"/>
  </si>
  <si>
    <t>富山</t>
  </si>
  <si>
    <t>福井</t>
  </si>
  <si>
    <t>長野</t>
  </si>
  <si>
    <t>第51回</t>
  </si>
  <si>
    <t>第52回</t>
  </si>
  <si>
    <t>第53回</t>
  </si>
  <si>
    <t>第54回</t>
  </si>
  <si>
    <t>第55回</t>
  </si>
  <si>
    <t>第56回</t>
  </si>
  <si>
    <t>第57回</t>
  </si>
  <si>
    <t>第58回</t>
  </si>
  <si>
    <t>第59回</t>
  </si>
  <si>
    <t>第60回</t>
  </si>
  <si>
    <t>第61回</t>
  </si>
  <si>
    <t>第62回</t>
  </si>
  <si>
    <t>第63回</t>
  </si>
  <si>
    <t>第64回</t>
  </si>
  <si>
    <t>第65回</t>
  </si>
  <si>
    <t>第66回</t>
  </si>
  <si>
    <t>第67回</t>
  </si>
  <si>
    <t>第68回</t>
  </si>
  <si>
    <t>第69回</t>
  </si>
  <si>
    <t>第70回</t>
  </si>
  <si>
    <t>第71回</t>
  </si>
  <si>
    <t>第72回</t>
  </si>
  <si>
    <t>第73回</t>
  </si>
  <si>
    <t>第74回</t>
  </si>
  <si>
    <t>第75回</t>
  </si>
  <si>
    <t>第76回</t>
  </si>
  <si>
    <t>第77回</t>
  </si>
  <si>
    <t>第78回</t>
  </si>
  <si>
    <t>第79回</t>
  </si>
  <si>
    <t>第80回</t>
  </si>
  <si>
    <t>第81回</t>
  </si>
  <si>
    <t>第82回</t>
  </si>
  <si>
    <t>第83回</t>
  </si>
  <si>
    <t>第84回</t>
  </si>
  <si>
    <t>第85回</t>
  </si>
  <si>
    <t>第86回</t>
  </si>
  <si>
    <t>第87回</t>
  </si>
  <si>
    <t>第88回</t>
  </si>
  <si>
    <t>第89回</t>
  </si>
  <si>
    <t>第90回</t>
  </si>
  <si>
    <t>第91回</t>
  </si>
  <si>
    <t>第92回</t>
  </si>
  <si>
    <t>第93回</t>
  </si>
  <si>
    <t>第94回</t>
  </si>
  <si>
    <t>第95回</t>
  </si>
  <si>
    <t>第96回</t>
  </si>
  <si>
    <t>第97回</t>
  </si>
  <si>
    <t>第98回</t>
  </si>
  <si>
    <t>第99回</t>
  </si>
  <si>
    <t>第100回</t>
  </si>
  <si>
    <t>金　津</t>
  </si>
  <si>
    <t>津　幡</t>
  </si>
  <si>
    <t>石　動</t>
  </si>
  <si>
    <t>松　任</t>
  </si>
  <si>
    <t>平成30年8月6日(月)</t>
    <rPh sb="0" eb="12">
      <t>2018/8/6</t>
    </rPh>
    <phoneticPr fontId="3"/>
  </si>
  <si>
    <t>平成30年8月7日(火)</t>
    <rPh sb="0" eb="12">
      <t>2018/8/7</t>
    </rPh>
    <phoneticPr fontId="3"/>
  </si>
  <si>
    <t>平成30年8月8日(水)</t>
    <rPh sb="0" eb="12">
      <t>2018/8/8</t>
    </rPh>
    <phoneticPr fontId="3"/>
  </si>
  <si>
    <t>（七尾市城山陸上競技場）</t>
    <rPh sb="1" eb="4">
      <t>ナナオシ</t>
    </rPh>
    <rPh sb="4" eb="6">
      <t>ジョウヤマ</t>
    </rPh>
    <rPh sb="6" eb="8">
      <t>リクジョウ</t>
    </rPh>
    <rPh sb="8" eb="11">
      <t>キョウギジョウ</t>
    </rPh>
    <phoneticPr fontId="3"/>
  </si>
  <si>
    <t>②抽選会時、くじ引きでa～ｅを入力。</t>
    <rPh sb="1" eb="4">
      <t>チュウセンカイ</t>
    </rPh>
    <rPh sb="4" eb="5">
      <t>ジ</t>
    </rPh>
    <rPh sb="8" eb="9">
      <t>ビ</t>
    </rPh>
    <rPh sb="15" eb="17">
      <t>ニュウリョク</t>
    </rPh>
    <phoneticPr fontId="3"/>
  </si>
  <si>
    <t>③トーナメント表（時刻、会場の訂正済みのもの）をプリントアウト。</t>
    <rPh sb="7" eb="8">
      <t>ヒョウ</t>
    </rPh>
    <rPh sb="9" eb="11">
      <t>ジコク</t>
    </rPh>
    <rPh sb="12" eb="14">
      <t>カイジョウ</t>
    </rPh>
    <rPh sb="15" eb="17">
      <t>テイセイ</t>
    </rPh>
    <rPh sb="17" eb="18">
      <t>ズ</t>
    </rPh>
    <phoneticPr fontId="3"/>
  </si>
  <si>
    <t>どの競技部よりも早く提出して、すぐ撤収！それがサッカー専門部！</t>
    <rPh sb="2" eb="5">
      <t>キョウギブ</t>
    </rPh>
    <rPh sb="8" eb="9">
      <t>ハヤ</t>
    </rPh>
    <rPh sb="10" eb="12">
      <t>テイシュツ</t>
    </rPh>
    <rPh sb="17" eb="19">
      <t>テッシュウ</t>
    </rPh>
    <rPh sb="27" eb="30">
      <t>センモンブ</t>
    </rPh>
    <phoneticPr fontId="3"/>
  </si>
  <si>
    <t>優 勝</t>
    <rPh sb="0" eb="1">
      <t>ユウ</t>
    </rPh>
    <rPh sb="2" eb="3">
      <t>マサル</t>
    </rPh>
    <phoneticPr fontId="3"/>
  </si>
  <si>
    <t>（七尾市城山体育館）</t>
    <rPh sb="1" eb="4">
      <t>ナナオシ</t>
    </rPh>
    <rPh sb="4" eb="6">
      <t>ジョウヤマ</t>
    </rPh>
    <rPh sb="6" eb="9">
      <t>タイイクカン</t>
    </rPh>
    <phoneticPr fontId="3"/>
  </si>
  <si>
    <t>人工芝</t>
    <rPh sb="0" eb="3">
      <t>ジンコウシバ</t>
    </rPh>
    <phoneticPr fontId="3"/>
  </si>
  <si>
    <t>北信越中学校総合競技大会公式記録</t>
    <rPh sb="0" eb="3">
      <t>ホクシンエツ</t>
    </rPh>
    <rPh sb="3" eb="6">
      <t>チュウガッコウ</t>
    </rPh>
    <rPh sb="6" eb="8">
      <t>ソウゴウ</t>
    </rPh>
    <rPh sb="8" eb="10">
      <t>キョウギ</t>
    </rPh>
    <rPh sb="10" eb="12">
      <t>タイカイ</t>
    </rPh>
    <rPh sb="12" eb="14">
      <t>コウシキ</t>
    </rPh>
    <rPh sb="14" eb="16">
      <t>キロク</t>
    </rPh>
    <phoneticPr fontId="3"/>
  </si>
  <si>
    <t>[退場理由] S1:著しく不正なプレー，S2:乱暴な行為，S3:つば吐き，S4:得点機会阻止(ハンド)，S5:得点機会阻止(他)，S6:侮辱的発言，CS:警告2回による退場</t>
    <rPh sb="42" eb="44">
      <t>キカイ</t>
    </rPh>
    <rPh sb="57" eb="59">
      <t>キカイ</t>
    </rPh>
    <rPh sb="62" eb="63">
      <t>ホカ</t>
    </rPh>
    <phoneticPr fontId="3"/>
  </si>
  <si>
    <t>[警告理由] C1:反スポーツ的行為，C2:ラフプレー，C3:異議，C4:繰り返し違反，C5:遅延行為，C6:距離不足，C7:無許可入，C8:無許可去</t>
    <phoneticPr fontId="3"/>
  </si>
  <si>
    <t>①抽選会までに、学校名（学校名の表記の仕方の希望を聞いておくと良いかも）を入力しておく。</t>
    <rPh sb="1" eb="4">
      <t>チュウセンカイ</t>
    </rPh>
    <rPh sb="8" eb="10">
      <t>ガッコウ</t>
    </rPh>
    <rPh sb="10" eb="11">
      <t>メイ</t>
    </rPh>
    <rPh sb="12" eb="15">
      <t>ガッコウメイ</t>
    </rPh>
    <rPh sb="16" eb="18">
      <t>ヒョウキ</t>
    </rPh>
    <rPh sb="19" eb="21">
      <t>シカタ</t>
    </rPh>
    <rPh sb="22" eb="24">
      <t>キボウ</t>
    </rPh>
    <rPh sb="25" eb="26">
      <t>キ</t>
    </rPh>
    <rPh sb="31" eb="32">
      <t>ヨ</t>
    </rPh>
    <rPh sb="37" eb="39">
      <t>ニュウリョク</t>
    </rPh>
    <phoneticPr fontId="3"/>
  </si>
  <si>
    <t>あ</t>
    <phoneticPr fontId="3"/>
  </si>
  <si>
    <t>（人工芝）</t>
    <phoneticPr fontId="3"/>
  </si>
  <si>
    <t>七尾市能登島グラウンド Bｺｰﾄ</t>
    <phoneticPr fontId="3"/>
  </si>
  <si>
    <t>い　</t>
    <phoneticPr fontId="3"/>
  </si>
  <si>
    <t>七尾市城山陸上競技場</t>
    <phoneticPr fontId="3"/>
  </si>
  <si>
    <t>う</t>
    <phoneticPr fontId="3"/>
  </si>
  <si>
    <t>あ</t>
    <phoneticPr fontId="3"/>
  </si>
  <si>
    <t>い</t>
    <phoneticPr fontId="3"/>
  </si>
  <si>
    <t>う</t>
    <phoneticPr fontId="3"/>
  </si>
  <si>
    <t>七尾市能登島グラウンド Aｺｰﾄ</t>
    <phoneticPr fontId="3"/>
  </si>
  <si>
    <t>（天然芝）</t>
    <rPh sb="1" eb="3">
      <t>テンネン</t>
    </rPh>
    <phoneticPr fontId="3"/>
  </si>
  <si>
    <t>（七尾市城山陸上競技場　大会運営室）</t>
    <rPh sb="1" eb="4">
      <t>ナナオシ</t>
    </rPh>
    <rPh sb="4" eb="6">
      <t>ジョウヤマ</t>
    </rPh>
    <rPh sb="6" eb="8">
      <t>リクジョウ</t>
    </rPh>
    <rPh sb="8" eb="11">
      <t>キョウギジョウ</t>
    </rPh>
    <rPh sb="12" eb="14">
      <t>タイカイ</t>
    </rPh>
    <rPh sb="14" eb="17">
      <t>ウンエイシツ</t>
    </rPh>
    <phoneticPr fontId="3"/>
  </si>
  <si>
    <t>（七尾市城山陸上競技場　会議室）</t>
    <rPh sb="1" eb="4">
      <t>ナナオシ</t>
    </rPh>
    <rPh sb="4" eb="6">
      <t>ジョウヤマ</t>
    </rPh>
    <rPh sb="6" eb="8">
      <t>リクジョウ</t>
    </rPh>
    <rPh sb="8" eb="11">
      <t>キョウギジョウ</t>
    </rPh>
    <rPh sb="12" eb="15">
      <t>カイギシツ</t>
    </rPh>
    <phoneticPr fontId="3"/>
  </si>
  <si>
    <t>延後</t>
    <rPh sb="0" eb="1">
      <t>ノベ</t>
    </rPh>
    <rPh sb="1" eb="2">
      <t>アト</t>
    </rPh>
    <phoneticPr fontId="3"/>
  </si>
  <si>
    <t>延前</t>
    <rPh sb="0" eb="1">
      <t>ノベ</t>
    </rPh>
    <rPh sb="1" eb="2">
      <t>マエ</t>
    </rPh>
    <phoneticPr fontId="3"/>
  </si>
  <si>
    <t>-</t>
    <phoneticPr fontId="3"/>
  </si>
  <si>
    <t>主将</t>
    <rPh sb="0" eb="1">
      <t>シュ</t>
    </rPh>
    <rPh sb="1" eb="2">
      <t>ショウ</t>
    </rPh>
    <phoneticPr fontId="3"/>
  </si>
  <si>
    <t>ショーツ</t>
    <phoneticPr fontId="3"/>
  </si>
  <si>
    <t>ソックス</t>
    <phoneticPr fontId="3"/>
  </si>
  <si>
    <t>に入力し、印刷してご使用下さい。</t>
    <rPh sb="1" eb="3">
      <t>ニュウリョク</t>
    </rPh>
    <rPh sb="5" eb="7">
      <t>インサツ</t>
    </rPh>
    <rPh sb="10" eb="12">
      <t>シヨウ</t>
    </rPh>
    <rPh sb="12" eb="13">
      <t>クダ</t>
    </rPh>
    <phoneticPr fontId="3"/>
  </si>
  <si>
    <t>選手交代カード</t>
    <rPh sb="0" eb="2">
      <t>センシュ</t>
    </rPh>
    <rPh sb="2" eb="4">
      <t>コウタイ</t>
    </rPh>
    <phoneticPr fontId="3"/>
  </si>
  <si>
    <t>チーム名</t>
    <phoneticPr fontId="1"/>
  </si>
  <si>
    <t>入る選手(IN)</t>
    <phoneticPr fontId="1"/>
  </si>
  <si>
    <t>番
号</t>
    <rPh sb="0" eb="1">
      <t>バン</t>
    </rPh>
    <rPh sb="2" eb="3">
      <t>ゴウ</t>
    </rPh>
    <phoneticPr fontId="3"/>
  </si>
  <si>
    <t>氏
名</t>
    <phoneticPr fontId="1"/>
  </si>
  <si>
    <t>出る選手(OUT)</t>
    <phoneticPr fontId="1"/>
  </si>
  <si>
    <t>監督
署名</t>
    <phoneticPr fontId="1"/>
  </si>
  <si>
    <t>（一社）石川県サッカー協会・競技会実施委員会・３種部会</t>
    <rPh sb="1" eb="2">
      <t>イチ</t>
    </rPh>
    <rPh sb="2" eb="3">
      <t>シャ</t>
    </rPh>
    <rPh sb="4" eb="7">
      <t>イシカワケン</t>
    </rPh>
    <rPh sb="11" eb="13">
      <t>キョウカイ</t>
    </rPh>
    <rPh sb="14" eb="17">
      <t>キョウギカイ</t>
    </rPh>
    <rPh sb="17" eb="19">
      <t>ジッシ</t>
    </rPh>
    <rPh sb="19" eb="22">
      <t>イインカイ</t>
    </rPh>
    <rPh sb="24" eb="25">
      <t>シュ</t>
    </rPh>
    <rPh sb="25" eb="27">
      <t>ブカイ</t>
    </rPh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</si>
  <si>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</si>
  <si>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</si>
  <si>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</si>
  <si>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</si>
  <si>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魚津西部</t>
    <rPh sb="0" eb="2">
      <t>ウオヅ</t>
    </rPh>
    <rPh sb="2" eb="4">
      <t>セイブ</t>
    </rPh>
    <phoneticPr fontId="3"/>
  </si>
  <si>
    <t>速星</t>
    <rPh sb="0" eb="2">
      <t>ハヤホシ</t>
    </rPh>
    <phoneticPr fontId="3"/>
  </si>
  <si>
    <t>庄西</t>
    <rPh sb="0" eb="2">
      <t>ショウセイ</t>
    </rPh>
    <phoneticPr fontId="3"/>
  </si>
  <si>
    <t>射北</t>
    <rPh sb="0" eb="2">
      <t>イホク</t>
    </rPh>
    <phoneticPr fontId="3"/>
  </si>
  <si>
    <t>出町</t>
    <rPh sb="0" eb="2">
      <t>デマチ</t>
    </rPh>
    <phoneticPr fontId="3"/>
  </si>
  <si>
    <t>富山北部</t>
    <rPh sb="0" eb="2">
      <t>トヤマ</t>
    </rPh>
    <rPh sb="2" eb="4">
      <t>ホクブ</t>
    </rPh>
    <phoneticPr fontId="3"/>
  </si>
  <si>
    <t>芳野</t>
    <rPh sb="0" eb="2">
      <t>ヨシノ</t>
    </rPh>
    <phoneticPr fontId="3"/>
  </si>
  <si>
    <t>福岡</t>
    <rPh sb="0" eb="2">
      <t>フクオカ</t>
    </rPh>
    <phoneticPr fontId="3"/>
  </si>
  <si>
    <t>入善</t>
    <rPh sb="0" eb="2">
      <t>ニュウゼン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</si>
</sst>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\ 0&quot;℃&quot;"/>
    <numFmt numFmtId="177" formatCode="#,##0&quot;人&quot;"/>
    <numFmt numFmtId="178" formatCode="0_ "/>
    <numFmt numFmtId="179" formatCode="\ 0&quot;%&quot;"/>
  </numFmts>
  <fonts count="5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AR丸ゴシック体E"/>
      <family val="3"/>
      <charset val="128"/>
    </font>
    <font>
      <sz val="18"/>
      <name val="AR丸ゴシック体E"/>
      <family val="3"/>
      <charset val="128"/>
    </font>
    <font>
      <b/>
      <sz val="11"/>
      <name val="AR丸ゴシック体E"/>
      <family val="3"/>
      <charset val="128"/>
    </font>
    <font>
      <u/>
      <sz val="11"/>
      <name val="ＭＳ Ｐゴシック"/>
      <family val="3"/>
      <charset val="128"/>
    </font>
    <font>
      <sz val="24"/>
      <name val="AR P丸ゴシック体E"/>
      <family val="3"/>
      <charset val="128"/>
    </font>
    <font>
      <sz val="11"/>
      <name val="AR P丸ゴシック体E"/>
      <family val="3"/>
      <charset val="128"/>
    </font>
    <font>
      <sz val="20"/>
      <name val="AR P丸ゴシック体E"/>
      <family val="3"/>
      <charset val="128"/>
    </font>
    <font>
      <sz val="18"/>
      <name val="AR P丸ゴシック体E"/>
      <family val="3"/>
      <charset val="128"/>
    </font>
    <font>
      <sz val="16"/>
      <name val="AR P丸ゴシック体E"/>
      <family val="3"/>
      <charset val="128"/>
    </font>
    <font>
      <sz val="12"/>
      <name val="AR P丸ゴシック体E"/>
      <family val="3"/>
      <charset val="128"/>
    </font>
    <font>
      <sz val="14"/>
      <name val="AR P丸ゴシック体E"/>
      <family val="3"/>
      <charset val="128"/>
    </font>
    <font>
      <b/>
      <sz val="24"/>
      <name val="AR P丸ゴシック体E"/>
      <family val="3"/>
      <charset val="128"/>
    </font>
    <font>
      <sz val="11"/>
      <color indexed="9"/>
      <name val="AR P丸ゴシック体E"/>
      <family val="3"/>
      <charset val="128"/>
    </font>
    <font>
      <sz val="11"/>
      <name val="AR P丸ゴシック体M"/>
      <family val="3"/>
      <charset val="128"/>
    </font>
    <font>
      <sz val="14"/>
      <name val="AR P丸ゴシック体M"/>
      <family val="3"/>
      <charset val="128"/>
    </font>
    <font>
      <sz val="12"/>
      <name val="AR P丸ゴシック体M"/>
      <family val="3"/>
      <charset val="128"/>
    </font>
    <font>
      <sz val="7"/>
      <name val="AR P丸ゴシック体M"/>
      <family val="3"/>
      <charset val="128"/>
    </font>
    <font>
      <sz val="14"/>
      <name val="AR丸ゴシック体E"/>
      <family val="3"/>
      <charset val="128"/>
    </font>
    <font>
      <sz val="11"/>
      <name val="ＭＳ Ｐゴシック"/>
      <family val="3"/>
      <charset val="128"/>
      <scheme val="major"/>
    </font>
    <font>
      <sz val="10"/>
      <color rgb="FF000000"/>
      <name val="ＭＳゴシック"/>
      <family val="3"/>
      <charset val="128"/>
    </font>
    <font>
      <sz val="20"/>
      <name val="AR丸ゴシック体E"/>
      <family val="3"/>
      <charset val="128"/>
    </font>
    <font>
      <sz val="16"/>
      <name val="AR丸ゴシック体E"/>
      <family val="3"/>
      <charset val="128"/>
    </font>
    <font>
      <sz val="10"/>
      <name val="AR丸ゴシック体E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7"/>
      <name val="ＭＳ Ｐゴシック"/>
      <family val="3"/>
      <charset val="128"/>
    </font>
    <font>
      <i/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AR P丸ゴシック体E"/>
      <family val="3"/>
      <charset val="128"/>
    </font>
    <font>
      <sz val="12"/>
      <name val="Arial"/>
      <family val="2"/>
    </font>
    <font>
      <sz val="11"/>
      <name val="ＤＨＰ特太ゴシック体"/>
      <family val="3"/>
      <charset val="128"/>
    </font>
    <font>
      <sz val="14"/>
      <name val="ＤＨＰ特太ゴシック体"/>
      <family val="3"/>
      <charset val="128"/>
    </font>
    <font>
      <sz val="11"/>
      <color indexed="0"/>
      <name val="ＤＨＰ特太ゴシック体"/>
      <family val="3"/>
      <charset val="128"/>
    </font>
    <font>
      <sz val="16"/>
      <name val="ＤＨＰ特太ゴシック体"/>
      <family val="3"/>
      <charset val="128"/>
    </font>
    <font>
      <sz val="20"/>
      <name val="ＤＨＰ特太ゴシック体"/>
      <family val="3"/>
      <charset val="128"/>
    </font>
    <font>
      <b/>
      <sz val="20"/>
      <name val="HGP教科書体"/>
      <family val="1"/>
      <charset val="128"/>
    </font>
    <font>
      <sz val="14"/>
      <color theme="0"/>
      <name val="AR P丸ゴシック体M"/>
      <family val="3"/>
      <charset val="128"/>
    </font>
    <font>
      <sz val="11"/>
      <color theme="0"/>
      <name val="AR P丸ゴシック体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 style="dotted">
        <color indexed="64"/>
      </bottom>
      <diagonal/>
    </border>
    <border>
      <left style="thick">
        <color rgb="FFFF0000"/>
      </left>
      <right/>
      <top/>
      <bottom style="dotted">
        <color indexed="64"/>
      </bottom>
      <diagonal/>
    </border>
    <border>
      <left style="thick">
        <color rgb="FFFF0000"/>
      </left>
      <right style="thick">
        <color indexed="64"/>
      </right>
      <top/>
      <bottom style="thick">
        <color rgb="FFFF0000"/>
      </bottom>
      <diagonal/>
    </border>
    <border>
      <left style="thick">
        <color indexed="64"/>
      </left>
      <right/>
      <top/>
      <bottom style="thick">
        <color rgb="FFFF0000"/>
      </bottom>
      <diagonal/>
    </border>
    <border>
      <left style="thick">
        <color indexed="64"/>
      </left>
      <right style="thick">
        <color indexed="64"/>
      </right>
      <top/>
      <bottom style="thick">
        <color rgb="FFFF0000"/>
      </bottom>
      <diagonal/>
    </border>
    <border>
      <left/>
      <right style="thick">
        <color indexed="64"/>
      </right>
      <top/>
      <bottom style="thick">
        <color rgb="FFFF0000"/>
      </bottom>
      <diagonal/>
    </border>
    <border>
      <left style="thick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5" fillId="0" borderId="0"/>
  </cellStyleXfs>
  <cellXfs count="993">
    <xf numFmtId="0" fontId="0" fillId="0" borderId="0" xfId="0">
      <alignment vertical="center"/>
    </xf>
    <xf numFmtId="0" fontId="4" fillId="0" borderId="0" xfId="4" applyFont="1" applyAlignment="1">
      <alignment horizontal="distributed" vertical="center"/>
    </xf>
    <xf numFmtId="0" fontId="4" fillId="0" borderId="0" xfId="4" applyFont="1">
      <alignment vertical="center"/>
    </xf>
    <xf numFmtId="0" fontId="5" fillId="0" borderId="0" xfId="4" applyFont="1" applyAlignment="1">
      <alignment horizontal="distributed" vertical="center"/>
    </xf>
    <xf numFmtId="0" fontId="6" fillId="0" borderId="0" xfId="4" applyFont="1">
      <alignment vertical="center"/>
    </xf>
    <xf numFmtId="0" fontId="6" fillId="0" borderId="0" xfId="4" applyFont="1" applyAlignment="1">
      <alignment horizontal="left" vertical="center" indent="3"/>
    </xf>
    <xf numFmtId="0" fontId="6" fillId="0" borderId="0" xfId="4" applyFont="1" applyAlignment="1">
      <alignment horizontal="distributed" vertical="center" indent="1"/>
    </xf>
    <xf numFmtId="32" fontId="6" fillId="0" borderId="0" xfId="4" applyNumberFormat="1" applyFont="1">
      <alignment vertical="center"/>
    </xf>
    <xf numFmtId="0" fontId="6" fillId="0" borderId="0" xfId="4" applyFont="1" applyAlignment="1">
      <alignment horizontal="left" vertical="center"/>
    </xf>
    <xf numFmtId="49" fontId="6" fillId="0" borderId="0" xfId="4" applyNumberFormat="1" applyFont="1" applyAlignment="1">
      <alignment horizontal="right" vertical="center"/>
    </xf>
    <xf numFmtId="0" fontId="6" fillId="0" borderId="1" xfId="4" applyFont="1" applyBorder="1" applyAlignment="1">
      <alignment horizontal="center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1" fillId="0" borderId="6" xfId="4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7" xfId="4" applyFont="1" applyBorder="1" applyAlignment="1">
      <alignment horizontal="center" vertical="center" shrinkToFit="1"/>
    </xf>
    <xf numFmtId="0" fontId="6" fillId="0" borderId="13" xfId="4" applyFont="1" applyBorder="1" applyAlignment="1">
      <alignment horizontal="center" vertical="center" shrinkToFit="1"/>
    </xf>
    <xf numFmtId="0" fontId="1" fillId="0" borderId="0" xfId="5" applyFont="1"/>
    <xf numFmtId="0" fontId="1" fillId="0" borderId="0" xfId="4" applyFont="1">
      <alignment vertical="center"/>
    </xf>
    <xf numFmtId="0" fontId="6" fillId="0" borderId="66" xfId="4" applyFont="1" applyBorder="1" applyAlignment="1">
      <alignment horizontal="center" vertical="center" shrinkToFit="1"/>
    </xf>
    <xf numFmtId="0" fontId="6" fillId="0" borderId="75" xfId="4" applyFont="1" applyBorder="1" applyAlignment="1">
      <alignment horizontal="center" vertical="center" shrinkToFit="1"/>
    </xf>
    <xf numFmtId="0" fontId="7" fillId="0" borderId="0" xfId="4" applyFont="1">
      <alignment vertical="center"/>
    </xf>
    <xf numFmtId="0" fontId="6" fillId="0" borderId="12" xfId="4" applyFont="1" applyBorder="1" applyAlignment="1">
      <alignment horizontal="center" vertical="center"/>
    </xf>
    <xf numFmtId="0" fontId="6" fillId="0" borderId="16" xfId="4" applyFont="1" applyBorder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11" fillId="0" borderId="0" xfId="4" applyFont="1">
      <alignment vertical="center"/>
    </xf>
    <xf numFmtId="0" fontId="0" fillId="0" borderId="0" xfId="1" applyFont="1"/>
    <xf numFmtId="0" fontId="12" fillId="0" borderId="0" xfId="1" applyFont="1"/>
    <xf numFmtId="0" fontId="0" fillId="0" borderId="0" xfId="1" applyFont="1" applyAlignment="1"/>
    <xf numFmtId="178" fontId="0" fillId="0" borderId="6" xfId="4" applyNumberFormat="1" applyFont="1" applyBorder="1" applyAlignment="1">
      <alignment horizontal="center" vertical="center"/>
    </xf>
    <xf numFmtId="0" fontId="0" fillId="0" borderId="6" xfId="4" applyFont="1" applyBorder="1">
      <alignment vertical="center"/>
    </xf>
    <xf numFmtId="0" fontId="0" fillId="0" borderId="0" xfId="4" applyFont="1">
      <alignment vertical="center"/>
    </xf>
    <xf numFmtId="178" fontId="0" fillId="0" borderId="0" xfId="4" applyNumberFormat="1" applyFont="1">
      <alignment vertical="center"/>
    </xf>
    <xf numFmtId="0" fontId="14" fillId="0" borderId="0" xfId="3" applyFont="1" applyProtection="1">
      <protection hidden="1"/>
    </xf>
    <xf numFmtId="0" fontId="15" fillId="0" borderId="0" xfId="3" applyFont="1" applyAlignment="1" applyProtection="1">
      <alignment horizontal="left" vertical="center" shrinkToFit="1"/>
      <protection hidden="1"/>
    </xf>
    <xf numFmtId="0" fontId="14" fillId="0" borderId="0" xfId="4" applyFont="1" applyAlignment="1" applyProtection="1">
      <alignment vertical="center" shrinkToFit="1"/>
      <protection hidden="1"/>
    </xf>
    <xf numFmtId="0" fontId="16" fillId="0" borderId="0" xfId="3" applyFont="1" applyAlignment="1" applyProtection="1">
      <alignment shrinkToFit="1"/>
      <protection hidden="1"/>
    </xf>
    <xf numFmtId="0" fontId="16" fillId="0" borderId="0" xfId="3" applyFont="1" applyAlignment="1" applyProtection="1">
      <alignment horizontal="center" vertical="top" textRotation="255" shrinkToFit="1"/>
      <protection hidden="1"/>
    </xf>
    <xf numFmtId="0" fontId="16" fillId="0" borderId="2" xfId="3" applyFont="1" applyBorder="1" applyAlignment="1" applyProtection="1">
      <alignment shrinkToFit="1"/>
      <protection hidden="1"/>
    </xf>
    <xf numFmtId="0" fontId="16" fillId="0" borderId="0" xfId="3" applyFont="1" applyBorder="1" applyAlignment="1" applyProtection="1">
      <alignment shrinkToFit="1"/>
      <protection hidden="1"/>
    </xf>
    <xf numFmtId="0" fontId="16" fillId="0" borderId="0" xfId="3" applyFont="1" applyBorder="1" applyAlignment="1" applyProtection="1">
      <alignment horizontal="right" vertical="center" shrinkToFit="1"/>
      <protection hidden="1"/>
    </xf>
    <xf numFmtId="0" fontId="16" fillId="0" borderId="0" xfId="3" applyFont="1" applyAlignment="1" applyProtection="1">
      <alignment vertical="center" shrinkToFit="1"/>
      <protection hidden="1"/>
    </xf>
    <xf numFmtId="0" fontId="16" fillId="0" borderId="0" xfId="3" applyFont="1" applyAlignment="1" applyProtection="1">
      <alignment vertical="center" textRotation="255" shrinkToFit="1"/>
      <protection hidden="1"/>
    </xf>
    <xf numFmtId="0" fontId="16" fillId="0" borderId="3" xfId="3" applyFont="1" applyBorder="1" applyAlignment="1" applyProtection="1">
      <alignment vertical="center" shrinkToFit="1"/>
      <protection hidden="1"/>
    </xf>
    <xf numFmtId="0" fontId="16" fillId="0" borderId="3" xfId="3" applyFont="1" applyBorder="1" applyAlignment="1" applyProtection="1">
      <alignment horizontal="right" vertical="center" shrinkToFit="1"/>
      <protection hidden="1"/>
    </xf>
    <xf numFmtId="0" fontId="16" fillId="0" borderId="4" xfId="3" applyFont="1" applyBorder="1" applyAlignment="1" applyProtection="1">
      <alignment vertical="center" shrinkToFit="1"/>
      <protection hidden="1"/>
    </xf>
    <xf numFmtId="0" fontId="16" fillId="0" borderId="3" xfId="3" applyFont="1" applyBorder="1" applyAlignment="1" applyProtection="1">
      <alignment horizontal="left" vertical="center" shrinkToFit="1"/>
      <protection hidden="1"/>
    </xf>
    <xf numFmtId="0" fontId="16" fillId="0" borderId="0" xfId="3" applyFont="1" applyBorder="1" applyAlignment="1" applyProtection="1">
      <alignment vertical="center" shrinkToFit="1"/>
      <protection hidden="1"/>
    </xf>
    <xf numFmtId="0" fontId="16" fillId="0" borderId="0" xfId="3" applyFont="1" applyBorder="1" applyAlignment="1" applyProtection="1">
      <alignment vertical="center" textRotation="255" shrinkToFit="1"/>
      <protection hidden="1"/>
    </xf>
    <xf numFmtId="0" fontId="16" fillId="0" borderId="0" xfId="3" applyNumberFormat="1" applyFont="1" applyBorder="1" applyAlignment="1" applyProtection="1">
      <alignment horizontal="center" vertical="center" shrinkToFit="1"/>
      <protection hidden="1"/>
    </xf>
    <xf numFmtId="0" fontId="16" fillId="0" borderId="0" xfId="3" applyFont="1" applyBorder="1" applyAlignment="1" applyProtection="1">
      <alignment horizontal="left" vertical="center" shrinkToFit="1"/>
      <protection hidden="1"/>
    </xf>
    <xf numFmtId="0" fontId="16" fillId="0" borderId="5" xfId="3" applyFont="1" applyBorder="1" applyAlignment="1" applyProtection="1">
      <alignment shrinkToFit="1"/>
      <protection hidden="1"/>
    </xf>
    <xf numFmtId="0" fontId="16" fillId="0" borderId="0" xfId="3" applyFont="1" applyAlignment="1" applyProtection="1">
      <alignment horizontal="left" vertical="center" shrinkToFit="1"/>
      <protection hidden="1"/>
    </xf>
    <xf numFmtId="0" fontId="16" fillId="0" borderId="0" xfId="3" applyFont="1" applyBorder="1" applyAlignment="1" applyProtection="1">
      <alignment horizontal="center" vertical="top" textRotation="255" shrinkToFit="1"/>
      <protection hidden="1"/>
    </xf>
    <xf numFmtId="0" fontId="16" fillId="0" borderId="0" xfId="3" applyFont="1" applyFill="1" applyBorder="1" applyAlignment="1" applyProtection="1">
      <alignment horizontal="right" vertical="center" shrinkToFit="1"/>
      <protection hidden="1"/>
    </xf>
    <xf numFmtId="0" fontId="16" fillId="0" borderId="0" xfId="3" applyFont="1" applyFill="1" applyBorder="1" applyAlignment="1" applyProtection="1">
      <alignment shrinkToFit="1"/>
      <protection hidden="1"/>
    </xf>
    <xf numFmtId="0" fontId="16" fillId="0" borderId="0" xfId="3" applyFont="1" applyBorder="1" applyAlignment="1" applyProtection="1">
      <alignment horizontal="right" vertical="center" textRotation="255" shrinkToFit="1"/>
      <protection hidden="1"/>
    </xf>
    <xf numFmtId="0" fontId="16" fillId="0" borderId="0" xfId="3" applyFont="1" applyBorder="1" applyAlignment="1" applyProtection="1">
      <alignment horizontal="right" shrinkToFit="1"/>
      <protection hidden="1"/>
    </xf>
    <xf numFmtId="0" fontId="16" fillId="0" borderId="0" xfId="3" applyFont="1" applyAlignment="1" applyProtection="1">
      <alignment horizontal="right" shrinkToFit="1"/>
      <protection hidden="1"/>
    </xf>
    <xf numFmtId="0" fontId="16" fillId="0" borderId="0" xfId="3" applyFont="1" applyBorder="1" applyAlignment="1" applyProtection="1">
      <alignment horizontal="center" shrinkToFit="1"/>
      <protection hidden="1"/>
    </xf>
    <xf numFmtId="0" fontId="16" fillId="0" borderId="0" xfId="3" applyFont="1" applyBorder="1" applyAlignment="1" applyProtection="1">
      <alignment horizontal="center" vertical="center" shrinkToFit="1"/>
      <protection hidden="1"/>
    </xf>
    <xf numFmtId="0" fontId="16" fillId="0" borderId="0" xfId="3" applyNumberFormat="1" applyFont="1" applyAlignment="1" applyProtection="1">
      <alignment horizontal="center" vertical="center" shrinkToFit="1"/>
      <protection hidden="1"/>
    </xf>
    <xf numFmtId="0" fontId="16" fillId="0" borderId="2" xfId="3" applyFont="1" applyBorder="1" applyAlignment="1" applyProtection="1">
      <alignment horizontal="right" vertical="center" shrinkToFit="1"/>
      <protection hidden="1"/>
    </xf>
    <xf numFmtId="0" fontId="16" fillId="0" borderId="5" xfId="3" applyFont="1" applyBorder="1" applyAlignment="1" applyProtection="1">
      <alignment horizontal="left" vertical="center" shrinkToFit="1"/>
      <protection hidden="1"/>
    </xf>
    <xf numFmtId="0" fontId="16" fillId="0" borderId="0" xfId="3" applyFont="1" applyBorder="1" applyAlignment="1" applyProtection="1">
      <alignment horizontal="center" vertical="distributed" textRotation="255" shrinkToFit="1"/>
      <protection hidden="1"/>
    </xf>
    <xf numFmtId="0" fontId="16" fillId="0" borderId="0" xfId="3" applyFont="1" applyBorder="1" applyAlignment="1" applyProtection="1">
      <alignment horizontal="distributed" vertical="top" textRotation="255" shrinkToFit="1"/>
      <protection hidden="1"/>
    </xf>
    <xf numFmtId="0" fontId="16" fillId="0" borderId="0" xfId="3" applyFont="1" applyProtection="1">
      <protection hidden="1"/>
    </xf>
    <xf numFmtId="0" fontId="16" fillId="0" borderId="0" xfId="3" applyFont="1" applyAlignment="1" applyProtection="1">
      <alignment horizontal="center"/>
      <protection hidden="1"/>
    </xf>
    <xf numFmtId="0" fontId="18" fillId="0" borderId="0" xfId="3" applyFont="1" applyAlignment="1" applyProtection="1">
      <alignment shrinkToFit="1"/>
      <protection hidden="1"/>
    </xf>
    <xf numFmtId="0" fontId="16" fillId="0" borderId="0" xfId="3" applyFont="1" applyAlignment="1" applyProtection="1">
      <alignment horizontal="center" vertical="center" textRotation="255" shrinkToFit="1"/>
      <protection hidden="1"/>
    </xf>
    <xf numFmtId="0" fontId="18" fillId="0" borderId="0" xfId="3" applyFont="1" applyAlignment="1" applyProtection="1">
      <alignment vertical="center" shrinkToFit="1"/>
      <protection hidden="1"/>
    </xf>
    <xf numFmtId="0" fontId="19" fillId="0" borderId="0" xfId="3" applyFont="1" applyBorder="1" applyAlignment="1" applyProtection="1">
      <protection hidden="1"/>
    </xf>
    <xf numFmtId="0" fontId="19" fillId="0" borderId="0" xfId="3" applyFont="1" applyBorder="1" applyAlignment="1" applyProtection="1">
      <alignment horizontal="center" vertical="center"/>
      <protection hidden="1"/>
    </xf>
    <xf numFmtId="0" fontId="19" fillId="0" borderId="0" xfId="3" applyNumberFormat="1" applyFont="1" applyBorder="1" applyAlignment="1" applyProtection="1">
      <alignment horizontal="center" vertical="center"/>
      <protection hidden="1"/>
    </xf>
    <xf numFmtId="0" fontId="19" fillId="0" borderId="0" xfId="3" applyFont="1" applyBorder="1" applyAlignment="1" applyProtection="1">
      <alignment horizontal="center"/>
      <protection hidden="1"/>
    </xf>
    <xf numFmtId="0" fontId="19" fillId="0" borderId="0" xfId="3" applyNumberFormat="1" applyFont="1" applyAlignment="1" applyProtection="1">
      <alignment horizontal="center" vertical="center"/>
      <protection hidden="1"/>
    </xf>
    <xf numFmtId="0" fontId="19" fillId="0" borderId="0" xfId="3" applyFont="1" applyBorder="1" applyAlignment="1" applyProtection="1">
      <alignment horizontal="distributed" vertical="top" textRotation="255" shrinkToFit="1"/>
      <protection hidden="1"/>
    </xf>
    <xf numFmtId="0" fontId="14" fillId="0" borderId="0" xfId="3" applyFont="1" applyBorder="1" applyProtection="1">
      <protection hidden="1"/>
    </xf>
    <xf numFmtId="0" fontId="16" fillId="0" borderId="0" xfId="4" applyFont="1" applyAlignment="1" applyProtection="1">
      <alignment vertical="center" shrinkToFit="1"/>
      <protection hidden="1"/>
    </xf>
    <xf numFmtId="0" fontId="15" fillId="0" borderId="0" xfId="3" applyFont="1" applyAlignment="1" applyProtection="1">
      <alignment shrinkToFit="1"/>
      <protection hidden="1"/>
    </xf>
    <xf numFmtId="0" fontId="21" fillId="0" borderId="0" xfId="4" applyFont="1" applyAlignment="1" applyProtection="1">
      <alignment vertical="center" shrinkToFit="1"/>
      <protection hidden="1"/>
    </xf>
    <xf numFmtId="0" fontId="14" fillId="0" borderId="0" xfId="3" applyFont="1" applyAlignment="1" applyProtection="1">
      <alignment horizontal="right" shrinkToFit="1"/>
      <protection hidden="1"/>
    </xf>
    <xf numFmtId="0" fontId="19" fillId="0" borderId="0" xfId="3" applyFont="1" applyAlignment="1" applyProtection="1">
      <alignment horizontal="center"/>
      <protection hidden="1"/>
    </xf>
    <xf numFmtId="0" fontId="18" fillId="0" borderId="2" xfId="3" applyFont="1" applyBorder="1" applyAlignment="1" applyProtection="1">
      <alignment shrinkToFit="1"/>
      <protection hidden="1"/>
    </xf>
    <xf numFmtId="0" fontId="18" fillId="0" borderId="0" xfId="3" applyFont="1" applyBorder="1" applyAlignment="1" applyProtection="1">
      <alignment shrinkToFit="1"/>
      <protection hidden="1"/>
    </xf>
    <xf numFmtId="0" fontId="18" fillId="0" borderId="0" xfId="3" applyFont="1" applyBorder="1" applyAlignment="1" applyProtection="1">
      <alignment horizontal="center" vertical="top" shrinkToFit="1"/>
      <protection hidden="1"/>
    </xf>
    <xf numFmtId="0" fontId="18" fillId="0" borderId="0" xfId="3" applyFont="1" applyAlignment="1" applyProtection="1">
      <alignment horizontal="center" vertical="top" textRotation="255" shrinkToFit="1"/>
      <protection hidden="1"/>
    </xf>
    <xf numFmtId="0" fontId="17" fillId="0" borderId="0" xfId="3" applyFont="1" applyBorder="1" applyAlignment="1" applyProtection="1">
      <alignment horizontal="right" vertical="center" shrinkToFit="1"/>
      <protection hidden="1"/>
    </xf>
    <xf numFmtId="0" fontId="19" fillId="0" borderId="0" xfId="3" applyFont="1" applyBorder="1" applyAlignment="1" applyProtection="1">
      <alignment horizontal="center" vertical="top"/>
      <protection hidden="1"/>
    </xf>
    <xf numFmtId="0" fontId="17" fillId="0" borderId="0" xfId="3" applyFont="1" applyBorder="1" applyAlignment="1" applyProtection="1">
      <alignment horizontal="left" vertical="center" shrinkToFit="1"/>
      <protection hidden="1"/>
    </xf>
    <xf numFmtId="0" fontId="18" fillId="0" borderId="5" xfId="3" applyFont="1" applyBorder="1" applyAlignment="1" applyProtection="1">
      <alignment shrinkToFit="1"/>
      <protection hidden="1"/>
    </xf>
    <xf numFmtId="0" fontId="17" fillId="0" borderId="0" xfId="3" applyFont="1" applyBorder="1" applyAlignment="1" applyProtection="1">
      <protection hidden="1"/>
    </xf>
    <xf numFmtId="0" fontId="18" fillId="0" borderId="0" xfId="3" applyFont="1" applyBorder="1" applyAlignment="1" applyProtection="1">
      <alignment horizontal="center" vertical="top" textRotation="255" shrinkToFit="1"/>
      <protection hidden="1"/>
    </xf>
    <xf numFmtId="0" fontId="18" fillId="0" borderId="0" xfId="3" applyFont="1" applyFill="1" applyBorder="1" applyAlignment="1" applyProtection="1">
      <alignment shrinkToFit="1"/>
      <protection hidden="1"/>
    </xf>
    <xf numFmtId="0" fontId="18" fillId="0" borderId="0" xfId="3" applyFont="1" applyBorder="1" applyAlignment="1" applyProtection="1">
      <alignment horizontal="right" shrinkToFit="1"/>
      <protection hidden="1"/>
    </xf>
    <xf numFmtId="0" fontId="18" fillId="0" borderId="0" xfId="3" applyFont="1" applyAlignment="1" applyProtection="1">
      <alignment horizontal="right" shrinkToFit="1"/>
      <protection hidden="1"/>
    </xf>
    <xf numFmtId="0" fontId="17" fillId="0" borderId="0" xfId="3" applyFont="1" applyAlignment="1" applyProtection="1">
      <protection hidden="1"/>
    </xf>
    <xf numFmtId="0" fontId="16" fillId="0" borderId="0" xfId="3" applyFont="1" applyBorder="1" applyAlignment="1" applyProtection="1">
      <alignment horizontal="center" vertical="distributed" textRotation="255" shrinkToFit="1"/>
      <protection hidden="1"/>
    </xf>
    <xf numFmtId="0" fontId="19" fillId="0" borderId="0" xfId="3" applyFont="1" applyBorder="1" applyAlignment="1" applyProtection="1">
      <alignment vertical="distributed" textRotation="255" shrinkToFit="1"/>
      <protection hidden="1"/>
    </xf>
    <xf numFmtId="0" fontId="18" fillId="0" borderId="0" xfId="3" applyFont="1" applyBorder="1" applyAlignment="1" applyProtection="1">
      <alignment vertical="distributed" textRotation="255" wrapText="1" shrinkToFit="1"/>
      <protection hidden="1"/>
    </xf>
    <xf numFmtId="0" fontId="22" fillId="0" borderId="0" xfId="4" applyFont="1">
      <alignment vertical="center"/>
    </xf>
    <xf numFmtId="0" fontId="22" fillId="0" borderId="0" xfId="4" applyFont="1" applyBorder="1">
      <alignment vertical="center"/>
    </xf>
    <xf numFmtId="0" fontId="24" fillId="0" borderId="0" xfId="4" applyFont="1">
      <alignment vertical="center"/>
    </xf>
    <xf numFmtId="0" fontId="24" fillId="0" borderId="0" xfId="4" applyFont="1" applyBorder="1">
      <alignment vertical="center"/>
    </xf>
    <xf numFmtId="0" fontId="24" fillId="0" borderId="8" xfId="4" applyFont="1" applyBorder="1" applyAlignment="1">
      <alignment horizontal="center" vertical="center"/>
    </xf>
    <xf numFmtId="0" fontId="24" fillId="0" borderId="1" xfId="4" applyFont="1" applyBorder="1" applyAlignment="1">
      <alignment horizontal="center" vertical="center"/>
    </xf>
    <xf numFmtId="0" fontId="24" fillId="0" borderId="9" xfId="4" applyFont="1" applyBorder="1" applyAlignment="1">
      <alignment horizontal="center" vertical="center"/>
    </xf>
    <xf numFmtId="0" fontId="24" fillId="0" borderId="10" xfId="4" applyFont="1" applyBorder="1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24" fillId="0" borderId="0" xfId="4" applyFont="1" applyBorder="1" applyAlignment="1">
      <alignment horizontal="center" vertical="center"/>
    </xf>
    <xf numFmtId="0" fontId="22" fillId="0" borderId="11" xfId="4" applyFont="1" applyBorder="1">
      <alignment vertical="center"/>
    </xf>
    <xf numFmtId="0" fontId="24" fillId="0" borderId="12" xfId="4" applyFont="1" applyBorder="1" applyAlignment="1">
      <alignment horizontal="center" vertical="center"/>
    </xf>
    <xf numFmtId="0" fontId="22" fillId="0" borderId="6" xfId="4" applyFont="1" applyBorder="1" applyAlignment="1">
      <alignment horizontal="center" vertical="center"/>
    </xf>
    <xf numFmtId="0" fontId="22" fillId="0" borderId="0" xfId="4" applyFont="1" applyBorder="1" applyAlignment="1">
      <alignment horizontal="center" vertical="center"/>
    </xf>
    <xf numFmtId="0" fontId="22" fillId="0" borderId="15" xfId="4" applyFont="1" applyBorder="1">
      <alignment vertical="center"/>
    </xf>
    <xf numFmtId="0" fontId="24" fillId="0" borderId="16" xfId="4" applyFont="1" applyBorder="1" applyAlignment="1">
      <alignment horizontal="center" vertical="center"/>
    </xf>
    <xf numFmtId="0" fontId="22" fillId="0" borderId="17" xfId="4" applyFont="1" applyBorder="1" applyAlignment="1">
      <alignment horizontal="center" vertical="center"/>
    </xf>
    <xf numFmtId="0" fontId="22" fillId="0" borderId="19" xfId="4" applyFont="1" applyBorder="1" applyAlignment="1">
      <alignment horizontal="center" vertical="center"/>
    </xf>
    <xf numFmtId="0" fontId="22" fillId="0" borderId="21" xfId="4" applyFont="1" applyBorder="1" applyAlignment="1">
      <alignment horizontal="center" vertical="center"/>
    </xf>
    <xf numFmtId="0" fontId="22" fillId="0" borderId="23" xfId="4" applyFont="1" applyBorder="1" applyAlignment="1">
      <alignment horizontal="center" vertical="center"/>
    </xf>
    <xf numFmtId="0" fontId="22" fillId="0" borderId="24" xfId="4" applyFont="1" applyBorder="1" applyAlignment="1">
      <alignment horizontal="center" vertical="center"/>
    </xf>
    <xf numFmtId="0" fontId="9" fillId="0" borderId="0" xfId="4" applyFont="1" applyBorder="1">
      <alignment vertical="center"/>
    </xf>
    <xf numFmtId="0" fontId="14" fillId="0" borderId="0" xfId="4" applyFont="1">
      <alignment vertical="center"/>
    </xf>
    <xf numFmtId="0" fontId="14" fillId="0" borderId="0" xfId="4" applyFont="1" applyBorder="1">
      <alignment vertical="center"/>
    </xf>
    <xf numFmtId="0" fontId="0" fillId="0" borderId="0" xfId="0" applyFill="1">
      <alignment vertical="center"/>
    </xf>
    <xf numFmtId="0" fontId="0" fillId="0" borderId="105" xfId="0" applyFill="1" applyBorder="1">
      <alignment vertical="center"/>
    </xf>
    <xf numFmtId="0" fontId="0" fillId="0" borderId="106" xfId="0" applyFill="1" applyBorder="1">
      <alignment vertical="center"/>
    </xf>
    <xf numFmtId="0" fontId="0" fillId="0" borderId="107" xfId="0" applyFill="1" applyBorder="1">
      <alignment vertical="center"/>
    </xf>
    <xf numFmtId="0" fontId="0" fillId="0" borderId="0" xfId="0" applyFill="1" applyBorder="1" applyAlignment="1"/>
    <xf numFmtId="0" fontId="0" fillId="0" borderId="0" xfId="0" applyFill="1" applyBorder="1">
      <alignment vertical="center"/>
    </xf>
    <xf numFmtId="0" fontId="0" fillId="0" borderId="108" xfId="0" applyFill="1" applyBorder="1">
      <alignment vertical="center"/>
    </xf>
    <xf numFmtId="0" fontId="0" fillId="0" borderId="109" xfId="0" applyFill="1" applyBorder="1">
      <alignment vertical="center"/>
    </xf>
    <xf numFmtId="0" fontId="0" fillId="0" borderId="110" xfId="0" applyFill="1" applyBorder="1">
      <alignment vertical="center"/>
    </xf>
    <xf numFmtId="0" fontId="0" fillId="0" borderId="105" xfId="0" applyFill="1" applyBorder="1" applyAlignment="1"/>
    <xf numFmtId="0" fontId="0" fillId="0" borderId="106" xfId="0" applyFill="1" applyBorder="1" applyAlignment="1"/>
    <xf numFmtId="0" fontId="0" fillId="0" borderId="107" xfId="0" applyFill="1" applyBorder="1" applyAlignment="1"/>
    <xf numFmtId="0" fontId="27" fillId="2" borderId="0" xfId="0" applyFont="1" applyFill="1" applyBorder="1">
      <alignment vertical="center"/>
    </xf>
    <xf numFmtId="0" fontId="27" fillId="2" borderId="0" xfId="0" applyNumberFormat="1" applyFont="1" applyFill="1" applyBorder="1" applyAlignment="1" applyProtection="1">
      <alignment horizontal="center" vertical="center" shrinkToFit="1"/>
    </xf>
    <xf numFmtId="0" fontId="27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2" borderId="0" xfId="0" applyNumberFormat="1" applyFont="1" applyFill="1" applyBorder="1" applyAlignment="1" applyProtection="1">
      <alignment vertical="center" shrinkToFit="1"/>
      <protection locked="0"/>
    </xf>
    <xf numFmtId="0" fontId="27" fillId="2" borderId="0" xfId="0" applyNumberFormat="1" applyFont="1" applyFill="1" applyBorder="1" applyAlignment="1" applyProtection="1">
      <alignment vertical="center" shrinkToFit="1"/>
    </xf>
    <xf numFmtId="0" fontId="28" fillId="2" borderId="0" xfId="0" applyFont="1" applyFill="1">
      <alignment vertical="center"/>
    </xf>
    <xf numFmtId="0" fontId="11" fillId="0" borderId="0" xfId="4" applyFont="1" applyAlignment="1">
      <alignment horizontal="center" vertical="center"/>
    </xf>
    <xf numFmtId="0" fontId="11" fillId="0" borderId="0" xfId="1" applyFont="1" applyAlignment="1">
      <alignment vertical="center"/>
    </xf>
    <xf numFmtId="0" fontId="9" fillId="0" borderId="0" xfId="4" applyFont="1" applyBorder="1" applyAlignment="1">
      <alignment vertical="center" shrinkToFit="1"/>
    </xf>
    <xf numFmtId="0" fontId="9" fillId="0" borderId="0" xfId="4" applyFont="1" applyBorder="1" applyAlignment="1">
      <alignment horizontal="center" vertical="center" shrinkToFit="1"/>
    </xf>
    <xf numFmtId="0" fontId="9" fillId="0" borderId="0" xfId="4" applyFont="1" applyAlignment="1">
      <alignment vertical="center" shrinkToFit="1"/>
    </xf>
    <xf numFmtId="0" fontId="11" fillId="0" borderId="0" xfId="4" applyFont="1" applyBorder="1" applyAlignment="1">
      <alignment horizontal="center" vertical="center" shrinkToFit="1"/>
    </xf>
    <xf numFmtId="0" fontId="11" fillId="0" borderId="0" xfId="4" applyFont="1" applyBorder="1" applyAlignment="1">
      <alignment horizontal="right" vertical="center" shrinkToFit="1"/>
    </xf>
    <xf numFmtId="0" fontId="11" fillId="0" borderId="0" xfId="4" applyFont="1" applyBorder="1" applyAlignment="1">
      <alignment horizontal="left" vertical="center" shrinkToFit="1"/>
    </xf>
    <xf numFmtId="0" fontId="11" fillId="0" borderId="0" xfId="4" applyFont="1" applyBorder="1" applyAlignment="1">
      <alignment vertical="center" shrinkToFit="1"/>
    </xf>
    <xf numFmtId="0" fontId="9" fillId="0" borderId="76" xfId="4" applyFont="1" applyBorder="1" applyAlignment="1">
      <alignment vertical="center" shrinkToFit="1"/>
    </xf>
    <xf numFmtId="0" fontId="9" fillId="0" borderId="76" xfId="4" applyFont="1" applyBorder="1" applyAlignment="1">
      <alignment horizontal="center" vertical="center" shrinkToFit="1"/>
    </xf>
    <xf numFmtId="0" fontId="9" fillId="0" borderId="76" xfId="4" applyFont="1" applyBorder="1" applyAlignment="1">
      <alignment horizontal="left" vertical="center" shrinkToFit="1"/>
    </xf>
    <xf numFmtId="0" fontId="9" fillId="0" borderId="0" xfId="4" applyFont="1" applyBorder="1" applyAlignment="1">
      <alignment horizontal="center" vertical="center"/>
    </xf>
    <xf numFmtId="0" fontId="9" fillId="0" borderId="0" xfId="4" applyFont="1" applyAlignment="1">
      <alignment vertical="distributed" textRotation="255" shrinkToFit="1"/>
    </xf>
    <xf numFmtId="0" fontId="9" fillId="0" borderId="0" xfId="4" applyFont="1" applyAlignment="1">
      <alignment vertical="distributed" textRotation="255"/>
    </xf>
    <xf numFmtId="0" fontId="9" fillId="0" borderId="0" xfId="4" applyFont="1" applyAlignment="1">
      <alignment horizontal="center" vertical="distributed" textRotation="255"/>
    </xf>
    <xf numFmtId="0" fontId="9" fillId="0" borderId="0" xfId="4" applyFont="1" applyBorder="1" applyAlignment="1">
      <alignment vertical="center"/>
    </xf>
    <xf numFmtId="0" fontId="9" fillId="0" borderId="0" xfId="4" applyFont="1" applyAlignment="1">
      <alignment horizontal="center" vertical="center" shrinkToFit="1"/>
    </xf>
    <xf numFmtId="0" fontId="9" fillId="0" borderId="0" xfId="4" applyFont="1" applyAlignment="1">
      <alignment vertical="center"/>
    </xf>
    <xf numFmtId="0" fontId="30" fillId="0" borderId="0" xfId="1" applyFont="1" applyAlignment="1">
      <alignment vertical="center"/>
    </xf>
    <xf numFmtId="0" fontId="9" fillId="0" borderId="0" xfId="4" applyFont="1" applyBorder="1" applyAlignment="1">
      <alignment horizontal="centerContinuous" vertical="center" shrinkToFit="1"/>
    </xf>
    <xf numFmtId="0" fontId="9" fillId="0" borderId="0" xfId="4" applyFont="1" applyBorder="1" applyAlignment="1">
      <alignment horizontal="centerContinuous" vertical="center"/>
    </xf>
    <xf numFmtId="0" fontId="9" fillId="0" borderId="0" xfId="4" applyFont="1" applyAlignment="1">
      <alignment horizontal="center"/>
    </xf>
    <xf numFmtId="0" fontId="9" fillId="0" borderId="0" xfId="4" applyFont="1" applyAlignment="1">
      <alignment horizontal="centerContinuous" vertical="center"/>
    </xf>
    <xf numFmtId="0" fontId="11" fillId="0" borderId="121" xfId="4" applyFont="1" applyBorder="1" applyAlignment="1">
      <alignment horizontal="left" vertical="center" shrinkToFit="1"/>
    </xf>
    <xf numFmtId="0" fontId="11" fillId="0" borderId="112" xfId="4" applyFont="1" applyBorder="1" applyAlignment="1">
      <alignment horizontal="left" vertical="center" shrinkToFit="1"/>
    </xf>
    <xf numFmtId="0" fontId="9" fillId="0" borderId="112" xfId="4" applyFont="1" applyBorder="1" applyAlignment="1">
      <alignment horizontal="center" vertical="center" shrinkToFit="1"/>
    </xf>
    <xf numFmtId="0" fontId="9" fillId="0" borderId="112" xfId="4" applyFont="1" applyBorder="1" applyAlignment="1">
      <alignment horizontal="centerContinuous" vertical="center"/>
    </xf>
    <xf numFmtId="0" fontId="9" fillId="0" borderId="113" xfId="4" applyFont="1" applyBorder="1" applyAlignment="1">
      <alignment horizontal="center" vertical="center" shrinkToFit="1"/>
    </xf>
    <xf numFmtId="0" fontId="8" fillId="0" borderId="77" xfId="4" applyFont="1" applyBorder="1" applyAlignment="1">
      <alignment horizontal="left" vertical="center" shrinkToFit="1"/>
    </xf>
    <xf numFmtId="0" fontId="8" fillId="0" borderId="14" xfId="4" applyFont="1" applyBorder="1" applyAlignment="1">
      <alignment horizontal="left" vertical="center" shrinkToFit="1"/>
    </xf>
    <xf numFmtId="0" fontId="6" fillId="0" borderId="122" xfId="4" applyFont="1" applyBorder="1" applyAlignment="1">
      <alignment horizontal="center" vertical="center" shrinkToFit="1"/>
    </xf>
    <xf numFmtId="0" fontId="8" fillId="0" borderId="78" xfId="4" applyFont="1" applyBorder="1" applyAlignment="1">
      <alignment horizontal="left" vertical="center" shrinkToFit="1"/>
    </xf>
    <xf numFmtId="0" fontId="8" fillId="0" borderId="18" xfId="4" applyFont="1" applyBorder="1" applyAlignment="1">
      <alignment horizontal="left" vertical="center" shrinkToFit="1"/>
    </xf>
    <xf numFmtId="0" fontId="6" fillId="0" borderId="123" xfId="4" applyFont="1" applyBorder="1" applyAlignment="1">
      <alignment horizontal="center" vertical="center" shrinkToFit="1"/>
    </xf>
    <xf numFmtId="0" fontId="0" fillId="2" borderId="0" xfId="1" applyFont="1" applyFill="1"/>
    <xf numFmtId="0" fontId="0" fillId="3" borderId="0" xfId="1" applyFont="1" applyFill="1"/>
    <xf numFmtId="0" fontId="32" fillId="0" borderId="0" xfId="1" applyFont="1"/>
    <xf numFmtId="0" fontId="0" fillId="0" borderId="0" xfId="1" applyFont="1" applyAlignment="1">
      <alignment horizontal="center"/>
    </xf>
    <xf numFmtId="0" fontId="33" fillId="0" borderId="0" xfId="5" applyFont="1" applyBorder="1" applyAlignment="1">
      <alignment horizontal="center" vertical="center"/>
    </xf>
    <xf numFmtId="0" fontId="35" fillId="0" borderId="0" xfId="5" applyFont="1" applyBorder="1" applyAlignment="1">
      <alignment horizontal="center" vertical="center" shrinkToFit="1"/>
    </xf>
    <xf numFmtId="0" fontId="35" fillId="0" borderId="0" xfId="5" applyFont="1"/>
    <xf numFmtId="0" fontId="9" fillId="0" borderId="0" xfId="4" applyFont="1" applyBorder="1" applyAlignment="1">
      <alignment vertical="center" shrinkToFit="1"/>
    </xf>
    <xf numFmtId="0" fontId="31" fillId="0" borderId="33" xfId="4" applyFont="1" applyBorder="1" applyAlignment="1">
      <alignment vertical="center" shrinkToFit="1"/>
    </xf>
    <xf numFmtId="0" fontId="31" fillId="0" borderId="34" xfId="4" applyFont="1" applyBorder="1" applyAlignment="1">
      <alignment vertical="center" shrinkToFit="1"/>
    </xf>
    <xf numFmtId="0" fontId="31" fillId="0" borderId="0" xfId="4" applyFont="1" applyBorder="1" applyAlignment="1">
      <alignment vertical="center" wrapText="1" shrinkToFit="1"/>
    </xf>
    <xf numFmtId="0" fontId="31" fillId="0" borderId="38" xfId="4" applyFont="1" applyBorder="1" applyAlignment="1">
      <alignment vertical="center" wrapText="1" shrinkToFit="1"/>
    </xf>
    <xf numFmtId="0" fontId="31" fillId="0" borderId="46" xfId="4" applyFont="1" applyBorder="1" applyAlignment="1">
      <alignment vertical="center" shrinkToFit="1"/>
    </xf>
    <xf numFmtId="0" fontId="31" fillId="0" borderId="47" xfId="4" applyFont="1" applyBorder="1" applyAlignment="1">
      <alignment vertical="center" shrinkToFit="1"/>
    </xf>
    <xf numFmtId="0" fontId="16" fillId="0" borderId="0" xfId="4" applyFont="1" applyBorder="1" applyAlignment="1">
      <alignment horizontal="center" vertical="center"/>
    </xf>
    <xf numFmtId="0" fontId="35" fillId="0" borderId="35" xfId="2" applyFont="1" applyBorder="1" applyAlignment="1">
      <alignment horizontal="center" vertical="center" shrinkToFit="1"/>
    </xf>
    <xf numFmtId="0" fontId="35" fillId="0" borderId="58" xfId="2" applyFont="1" applyBorder="1" applyAlignment="1">
      <alignment horizontal="center" vertical="center" shrinkToFit="1"/>
    </xf>
    <xf numFmtId="0" fontId="35" fillId="0" borderId="43" xfId="2" applyFont="1" applyBorder="1" applyAlignment="1">
      <alignment horizontal="center" vertical="center" shrinkToFit="1"/>
    </xf>
    <xf numFmtId="0" fontId="33" fillId="0" borderId="43" xfId="2" applyFont="1" applyBorder="1" applyAlignment="1">
      <alignment horizontal="center" vertical="center" shrinkToFit="1"/>
    </xf>
    <xf numFmtId="0" fontId="37" fillId="0" borderId="0" xfId="2" applyFont="1" applyAlignment="1">
      <alignment vertical="center"/>
    </xf>
    <xf numFmtId="0" fontId="37" fillId="0" borderId="0" xfId="2" applyFont="1" applyBorder="1" applyAlignment="1">
      <alignment horizontal="center" vertical="center"/>
    </xf>
    <xf numFmtId="0" fontId="35" fillId="0" borderId="28" xfId="2" applyFont="1" applyBorder="1" applyAlignment="1">
      <alignment horizontal="center" vertical="center" shrinkToFit="1"/>
    </xf>
    <xf numFmtId="0" fontId="35" fillId="0" borderId="31" xfId="2" applyFont="1" applyBorder="1" applyAlignment="1">
      <alignment horizontal="center" vertical="center" shrinkToFit="1"/>
    </xf>
    <xf numFmtId="0" fontId="35" fillId="0" borderId="33" xfId="2" applyFont="1" applyBorder="1" applyAlignment="1">
      <alignment horizontal="center" vertical="center" shrinkToFit="1"/>
    </xf>
    <xf numFmtId="0" fontId="35" fillId="0" borderId="34" xfId="2" applyFont="1" applyBorder="1" applyAlignment="1">
      <alignment horizontal="center" vertical="center" shrinkToFit="1"/>
    </xf>
    <xf numFmtId="0" fontId="35" fillId="0" borderId="37" xfId="2" applyFont="1" applyBorder="1" applyAlignment="1">
      <alignment horizontal="center" vertical="center" shrinkToFit="1"/>
    </xf>
    <xf numFmtId="0" fontId="35" fillId="0" borderId="0" xfId="2" applyFont="1" applyBorder="1" applyAlignment="1">
      <alignment horizontal="center" vertical="center" shrinkToFit="1"/>
    </xf>
    <xf numFmtId="0" fontId="35" fillId="0" borderId="38" xfId="2" applyFont="1" applyBorder="1" applyAlignment="1">
      <alignment horizontal="center" vertical="center" shrinkToFit="1"/>
    </xf>
    <xf numFmtId="0" fontId="36" fillId="0" borderId="37" xfId="2" applyFont="1" applyBorder="1" applyAlignment="1">
      <alignment horizontal="center" vertical="center" shrinkToFit="1"/>
    </xf>
    <xf numFmtId="0" fontId="36" fillId="0" borderId="39" xfId="2" applyFont="1" applyBorder="1" applyAlignment="1">
      <alignment horizontal="center" vertical="center" shrinkToFit="1"/>
    </xf>
    <xf numFmtId="0" fontId="35" fillId="0" borderId="40" xfId="2" applyFont="1" applyBorder="1" applyAlignment="1">
      <alignment horizontal="center" vertical="center" shrinkToFit="1"/>
    </xf>
    <xf numFmtId="0" fontId="35" fillId="0" borderId="39" xfId="2" applyFont="1" applyBorder="1" applyAlignment="1">
      <alignment horizontal="center" vertical="center" shrinkToFit="1"/>
    </xf>
    <xf numFmtId="0" fontId="36" fillId="0" borderId="40" xfId="2" applyFont="1" applyBorder="1" applyAlignment="1">
      <alignment horizontal="center" vertical="center" shrinkToFit="1"/>
    </xf>
    <xf numFmtId="0" fontId="36" fillId="0" borderId="38" xfId="2" applyFont="1" applyBorder="1" applyAlignment="1">
      <alignment horizontal="center" vertical="center" shrinkToFit="1"/>
    </xf>
    <xf numFmtId="0" fontId="35" fillId="0" borderId="38" xfId="5" applyFont="1" applyBorder="1" applyAlignment="1">
      <alignment horizontal="center" vertical="center" shrinkToFit="1"/>
    </xf>
    <xf numFmtId="0" fontId="35" fillId="0" borderId="45" xfId="2" applyFont="1" applyBorder="1" applyAlignment="1">
      <alignment horizontal="center" vertical="center" shrinkToFit="1"/>
    </xf>
    <xf numFmtId="0" fontId="35" fillId="0" borderId="46" xfId="2" applyFont="1" applyBorder="1" applyAlignment="1">
      <alignment horizontal="center" vertical="center" shrinkToFit="1"/>
    </xf>
    <xf numFmtId="0" fontId="35" fillId="0" borderId="47" xfId="2" applyFont="1" applyBorder="1" applyAlignment="1">
      <alignment horizontal="center" vertical="center" shrinkToFit="1"/>
    </xf>
    <xf numFmtId="0" fontId="35" fillId="0" borderId="44" xfId="2" applyFont="1" applyBorder="1" applyAlignment="1">
      <alignment horizontal="center" vertical="center" shrinkToFit="1"/>
    </xf>
    <xf numFmtId="0" fontId="35" fillId="0" borderId="30" xfId="2" applyFont="1" applyBorder="1" applyAlignment="1">
      <alignment horizontal="center" vertical="center" shrinkToFit="1"/>
    </xf>
    <xf numFmtId="0" fontId="35" fillId="0" borderId="51" xfId="2" applyFont="1" applyBorder="1" applyAlignment="1">
      <alignment horizontal="center" vertical="center" shrinkToFit="1"/>
    </xf>
    <xf numFmtId="0" fontId="35" fillId="0" borderId="52" xfId="2" applyFont="1" applyBorder="1" applyAlignment="1">
      <alignment horizontal="center" vertical="center" shrinkToFit="1"/>
    </xf>
    <xf numFmtId="0" fontId="35" fillId="0" borderId="50" xfId="2" applyFont="1" applyBorder="1" applyAlignment="1">
      <alignment horizontal="center" vertical="center" shrinkToFit="1"/>
    </xf>
    <xf numFmtId="0" fontId="1" fillId="0" borderId="0" xfId="5" applyFont="1" applyAlignment="1">
      <alignment horizontal="right"/>
    </xf>
    <xf numFmtId="0" fontId="35" fillId="0" borderId="48" xfId="2" applyFont="1" applyBorder="1" applyAlignment="1">
      <alignment horizontal="center" vertical="center" shrinkToFit="1"/>
    </xf>
    <xf numFmtId="0" fontId="35" fillId="0" borderId="25" xfId="2" applyFont="1" applyBorder="1" applyAlignment="1">
      <alignment horizontal="center" vertical="center" shrinkToFit="1"/>
    </xf>
    <xf numFmtId="0" fontId="35" fillId="0" borderId="26" xfId="2" applyFont="1" applyBorder="1" applyAlignment="1">
      <alignment horizontal="center" vertical="center" shrinkToFit="1"/>
    </xf>
    <xf numFmtId="0" fontId="35" fillId="0" borderId="36" xfId="2" applyFont="1" applyBorder="1" applyAlignment="1">
      <alignment horizontal="center" vertical="center" shrinkToFit="1"/>
    </xf>
    <xf numFmtId="0" fontId="35" fillId="0" borderId="49" xfId="2" applyFont="1" applyBorder="1" applyAlignment="1">
      <alignment horizontal="center" vertical="center" shrinkToFit="1"/>
    </xf>
    <xf numFmtId="0" fontId="35" fillId="0" borderId="55" xfId="2" applyFont="1" applyBorder="1" applyAlignment="1">
      <alignment horizontal="center" vertical="center" shrinkToFit="1"/>
    </xf>
    <xf numFmtId="0" fontId="35" fillId="0" borderId="56" xfId="2" applyFont="1" applyBorder="1" applyAlignment="1">
      <alignment horizontal="center" vertical="center" shrinkToFit="1"/>
    </xf>
    <xf numFmtId="0" fontId="35" fillId="0" borderId="27" xfId="2" applyFont="1" applyBorder="1" applyAlignment="1">
      <alignment horizontal="center" vertical="center" shrinkToFit="1"/>
    </xf>
    <xf numFmtId="0" fontId="35" fillId="0" borderId="29" xfId="2" applyFont="1" applyBorder="1" applyAlignment="1">
      <alignment horizontal="center" vertical="center" shrinkToFit="1"/>
    </xf>
    <xf numFmtId="0" fontId="35" fillId="0" borderId="57" xfId="2" applyFont="1" applyBorder="1" applyAlignment="1">
      <alignment horizontal="center" vertical="center" shrinkToFit="1"/>
    </xf>
    <xf numFmtId="0" fontId="35" fillId="0" borderId="59" xfId="2" applyFont="1" applyBorder="1" applyAlignment="1">
      <alignment horizontal="center" vertical="center" shrinkToFit="1"/>
    </xf>
    <xf numFmtId="0" fontId="35" fillId="0" borderId="60" xfId="2" applyFont="1" applyBorder="1" applyAlignment="1">
      <alignment horizontal="center" vertical="center" shrinkToFit="1"/>
    </xf>
    <xf numFmtId="0" fontId="35" fillId="0" borderId="53" xfId="2" applyFont="1" applyBorder="1" applyAlignment="1">
      <alignment horizontal="center" vertical="center" shrinkToFit="1"/>
    </xf>
    <xf numFmtId="0" fontId="35" fillId="0" borderId="61" xfId="2" applyFont="1" applyBorder="1" applyAlignment="1">
      <alignment horizontal="center" vertical="center" shrinkToFit="1"/>
    </xf>
    <xf numFmtId="0" fontId="35" fillId="0" borderId="62" xfId="2" applyFont="1" applyBorder="1" applyAlignment="1">
      <alignment horizontal="center" vertical="center" shrinkToFit="1"/>
    </xf>
    <xf numFmtId="0" fontId="35" fillId="0" borderId="42" xfId="2" applyFont="1" applyBorder="1" applyAlignment="1">
      <alignment horizontal="center" vertical="center" shrinkToFit="1"/>
    </xf>
    <xf numFmtId="0" fontId="35" fillId="0" borderId="41" xfId="2" applyFont="1" applyBorder="1" applyAlignment="1">
      <alignment horizontal="center" vertical="center" shrinkToFit="1"/>
    </xf>
    <xf numFmtId="0" fontId="35" fillId="0" borderId="54" xfId="2" applyFont="1" applyBorder="1" applyAlignment="1">
      <alignment horizontal="center" vertical="center" shrinkToFit="1"/>
    </xf>
    <xf numFmtId="0" fontId="35" fillId="0" borderId="63" xfId="2" applyFont="1" applyBorder="1" applyAlignment="1">
      <alignment horizontal="center" vertical="center" shrinkToFit="1"/>
    </xf>
    <xf numFmtId="0" fontId="35" fillId="0" borderId="64" xfId="2" applyFont="1" applyBorder="1" applyAlignment="1">
      <alignment horizontal="center" vertical="center" shrinkToFit="1"/>
    </xf>
    <xf numFmtId="0" fontId="35" fillId="0" borderId="65" xfId="2" applyFont="1" applyBorder="1" applyAlignment="1">
      <alignment horizontal="center" vertical="center" shrinkToFit="1"/>
    </xf>
    <xf numFmtId="0" fontId="35" fillId="0" borderId="67" xfId="2" applyFont="1" applyBorder="1" applyAlignment="1">
      <alignment horizontal="center" vertical="center" shrinkToFit="1"/>
    </xf>
    <xf numFmtId="0" fontId="35" fillId="0" borderId="68" xfId="2" applyFont="1" applyBorder="1" applyAlignment="1">
      <alignment horizontal="center" vertical="center" shrinkToFit="1"/>
    </xf>
    <xf numFmtId="0" fontId="35" fillId="0" borderId="69" xfId="2" applyFont="1" applyBorder="1" applyAlignment="1">
      <alignment horizontal="center" vertical="center" shrinkToFit="1"/>
    </xf>
    <xf numFmtId="0" fontId="35" fillId="0" borderId="70" xfId="2" applyFont="1" applyBorder="1" applyAlignment="1">
      <alignment horizontal="center" vertical="center" shrinkToFit="1"/>
    </xf>
    <xf numFmtId="0" fontId="35" fillId="0" borderId="66" xfId="2" applyFont="1" applyBorder="1" applyAlignment="1">
      <alignment horizontal="center" vertical="center" shrinkToFit="1"/>
    </xf>
    <xf numFmtId="0" fontId="35" fillId="0" borderId="48" xfId="5" applyFont="1" applyBorder="1" applyAlignment="1">
      <alignment horizontal="center" shrinkToFit="1"/>
    </xf>
    <xf numFmtId="0" fontId="35" fillId="0" borderId="49" xfId="5" applyFont="1" applyBorder="1" applyAlignment="1">
      <alignment horizontal="center" shrinkToFit="1"/>
    </xf>
    <xf numFmtId="0" fontId="35" fillId="0" borderId="56" xfId="5" applyFont="1" applyBorder="1" applyAlignment="1">
      <alignment horizontal="center" shrinkToFit="1"/>
    </xf>
    <xf numFmtId="0" fontId="35" fillId="0" borderId="59" xfId="5" applyFont="1" applyBorder="1" applyAlignment="1">
      <alignment horizontal="center" shrinkToFit="1"/>
    </xf>
    <xf numFmtId="0" fontId="35" fillId="0" borderId="50" xfId="5" applyFont="1" applyBorder="1" applyAlignment="1">
      <alignment horizontal="center" shrinkToFit="1"/>
    </xf>
    <xf numFmtId="0" fontId="35" fillId="0" borderId="71" xfId="2" applyFont="1" applyBorder="1" applyAlignment="1">
      <alignment horizontal="center" vertical="center" shrinkToFit="1"/>
    </xf>
    <xf numFmtId="0" fontId="35" fillId="0" borderId="72" xfId="2" applyFont="1" applyBorder="1" applyAlignment="1">
      <alignment horizontal="center" vertical="center" shrinkToFit="1"/>
    </xf>
    <xf numFmtId="0" fontId="35" fillId="0" borderId="73" xfId="2" applyFont="1" applyBorder="1" applyAlignment="1">
      <alignment horizontal="center" vertical="center" shrinkToFit="1"/>
    </xf>
    <xf numFmtId="0" fontId="35" fillId="0" borderId="74" xfId="2" applyFont="1" applyBorder="1" applyAlignment="1">
      <alignment horizontal="center" vertical="center" shrinkToFit="1"/>
    </xf>
    <xf numFmtId="0" fontId="35" fillId="0" borderId="0" xfId="2" applyFont="1" applyAlignment="1">
      <alignment vertical="center" shrinkToFit="1"/>
    </xf>
    <xf numFmtId="0" fontId="42" fillId="0" borderId="0" xfId="2" applyFont="1" applyAlignment="1">
      <alignment horizontal="right" vertical="center"/>
    </xf>
    <xf numFmtId="0" fontId="37" fillId="0" borderId="0" xfId="2" applyFont="1" applyBorder="1" applyAlignment="1">
      <alignment vertical="center"/>
    </xf>
    <xf numFmtId="0" fontId="35" fillId="0" borderId="0" xfId="2" applyFont="1" applyAlignment="1">
      <alignment vertical="center"/>
    </xf>
    <xf numFmtId="0" fontId="33" fillId="0" borderId="28" xfId="2" applyFont="1" applyBorder="1" applyAlignment="1">
      <alignment horizontal="center" vertical="center" shrinkToFit="1"/>
    </xf>
    <xf numFmtId="0" fontId="33" fillId="0" borderId="31" xfId="2" applyFont="1" applyBorder="1" applyAlignment="1">
      <alignment horizontal="center" vertical="center" shrinkToFit="1"/>
    </xf>
    <xf numFmtId="0" fontId="33" fillId="0" borderId="32" xfId="2" applyFont="1" applyBorder="1" applyAlignment="1">
      <alignment horizontal="center" vertical="center"/>
    </xf>
    <xf numFmtId="0" fontId="33" fillId="0" borderId="33" xfId="2" applyFont="1" applyBorder="1" applyAlignment="1">
      <alignment horizontal="center" vertical="center"/>
    </xf>
    <xf numFmtId="0" fontId="33" fillId="0" borderId="34" xfId="2" applyFont="1" applyBorder="1" applyAlignment="1">
      <alignment horizontal="center" vertical="center"/>
    </xf>
    <xf numFmtId="0" fontId="33" fillId="0" borderId="37" xfId="2" applyFont="1" applyBorder="1" applyAlignment="1">
      <alignment horizontal="center" vertical="center"/>
    </xf>
    <xf numFmtId="0" fontId="33" fillId="0" borderId="0" xfId="2" applyFont="1" applyBorder="1" applyAlignment="1">
      <alignment horizontal="center" vertical="center"/>
    </xf>
    <xf numFmtId="0" fontId="33" fillId="0" borderId="38" xfId="2" applyFont="1" applyBorder="1" applyAlignment="1">
      <alignment horizontal="center" vertical="center"/>
    </xf>
    <xf numFmtId="0" fontId="34" fillId="0" borderId="37" xfId="2" applyFont="1" applyBorder="1" applyAlignment="1">
      <alignment horizontal="center" vertical="center"/>
    </xf>
    <xf numFmtId="0" fontId="34" fillId="0" borderId="39" xfId="2" applyFont="1" applyBorder="1" applyAlignment="1">
      <alignment horizontal="center" vertical="center"/>
    </xf>
    <xf numFmtId="0" fontId="33" fillId="0" borderId="40" xfId="2" applyFont="1" applyBorder="1" applyAlignment="1">
      <alignment horizontal="center" vertical="center"/>
    </xf>
    <xf numFmtId="0" fontId="33" fillId="0" borderId="39" xfId="2" applyFont="1" applyBorder="1" applyAlignment="1">
      <alignment horizontal="center" vertical="center"/>
    </xf>
    <xf numFmtId="0" fontId="34" fillId="0" borderId="40" xfId="2" applyFont="1" applyBorder="1" applyAlignment="1">
      <alignment horizontal="center" vertical="center"/>
    </xf>
    <xf numFmtId="0" fontId="34" fillId="0" borderId="38" xfId="2" applyFont="1" applyBorder="1" applyAlignment="1">
      <alignment horizontal="center" vertical="center"/>
    </xf>
    <xf numFmtId="0" fontId="33" fillId="0" borderId="38" xfId="5" applyFont="1" applyBorder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3" fillId="0" borderId="45" xfId="2" applyFont="1" applyBorder="1" applyAlignment="1">
      <alignment horizontal="center" vertical="center"/>
    </xf>
    <xf numFmtId="0" fontId="33" fillId="0" borderId="46" xfId="2" applyFont="1" applyBorder="1" applyAlignment="1">
      <alignment horizontal="center" vertical="center"/>
    </xf>
    <xf numFmtId="0" fontId="33" fillId="0" borderId="47" xfId="2" applyFont="1" applyBorder="1" applyAlignment="1">
      <alignment horizontal="center" vertical="center"/>
    </xf>
    <xf numFmtId="0" fontId="33" fillId="0" borderId="44" xfId="2" applyFont="1" applyBorder="1" applyAlignment="1">
      <alignment horizontal="center" vertical="center" shrinkToFit="1"/>
    </xf>
    <xf numFmtId="0" fontId="33" fillId="0" borderId="30" xfId="2" applyFont="1" applyBorder="1" applyAlignment="1">
      <alignment horizontal="center" vertical="center" shrinkToFit="1"/>
    </xf>
    <xf numFmtId="0" fontId="33" fillId="0" borderId="51" xfId="2" applyFont="1" applyBorder="1" applyAlignment="1">
      <alignment horizontal="center" vertical="center" shrinkToFit="1"/>
    </xf>
    <xf numFmtId="0" fontId="33" fillId="0" borderId="52" xfId="2" applyFont="1" applyBorder="1" applyAlignment="1">
      <alignment horizontal="center" vertical="center" shrinkToFit="1"/>
    </xf>
    <xf numFmtId="0" fontId="33" fillId="0" borderId="50" xfId="2" applyFont="1" applyBorder="1" applyAlignment="1">
      <alignment horizontal="center" vertical="center" shrinkToFit="1"/>
    </xf>
    <xf numFmtId="0" fontId="33" fillId="0" borderId="48" xfId="2" applyFont="1" applyBorder="1" applyAlignment="1">
      <alignment horizontal="center" vertical="center" shrinkToFit="1"/>
    </xf>
    <xf numFmtId="0" fontId="33" fillId="0" borderId="25" xfId="2" applyFont="1" applyBorder="1" applyAlignment="1">
      <alignment horizontal="center" vertical="center" shrinkToFit="1"/>
    </xf>
    <xf numFmtId="0" fontId="33" fillId="0" borderId="26" xfId="2" applyFont="1" applyBorder="1" applyAlignment="1">
      <alignment horizontal="center" vertical="center" shrinkToFit="1"/>
    </xf>
    <xf numFmtId="0" fontId="33" fillId="0" borderId="36" xfId="2" applyFont="1" applyBorder="1" applyAlignment="1">
      <alignment horizontal="center" vertical="center"/>
    </xf>
    <xf numFmtId="0" fontId="33" fillId="0" borderId="35" xfId="2" applyFont="1" applyBorder="1" applyAlignment="1">
      <alignment horizontal="center" vertical="center"/>
    </xf>
    <xf numFmtId="0" fontId="33" fillId="0" borderId="25" xfId="2" applyFont="1" applyBorder="1" applyAlignment="1">
      <alignment horizontal="center" vertical="center"/>
    </xf>
    <xf numFmtId="0" fontId="33" fillId="0" borderId="26" xfId="2" applyFont="1" applyBorder="1" applyAlignment="1">
      <alignment horizontal="center" vertical="center"/>
    </xf>
    <xf numFmtId="0" fontId="33" fillId="0" borderId="48" xfId="2" applyFont="1" applyBorder="1" applyAlignment="1">
      <alignment horizontal="center" vertical="center"/>
    </xf>
    <xf numFmtId="0" fontId="33" fillId="0" borderId="55" xfId="2" applyFont="1" applyBorder="1" applyAlignment="1">
      <alignment horizontal="center" vertical="center" shrinkToFit="1"/>
    </xf>
    <xf numFmtId="0" fontId="33" fillId="0" borderId="49" xfId="2" applyFont="1" applyBorder="1" applyAlignment="1">
      <alignment horizontal="center" vertical="center"/>
    </xf>
    <xf numFmtId="0" fontId="33" fillId="0" borderId="49" xfId="2" applyFont="1" applyBorder="1" applyAlignment="1">
      <alignment horizontal="center" vertical="center" shrinkToFit="1"/>
    </xf>
    <xf numFmtId="0" fontId="33" fillId="0" borderId="56" xfId="2" applyFont="1" applyBorder="1" applyAlignment="1">
      <alignment horizontal="center" vertical="center" shrinkToFit="1"/>
    </xf>
    <xf numFmtId="0" fontId="33" fillId="0" borderId="27" xfId="2" applyFont="1" applyBorder="1" applyAlignment="1">
      <alignment horizontal="center" vertical="center" shrinkToFit="1"/>
    </xf>
    <xf numFmtId="0" fontId="33" fillId="0" borderId="29" xfId="2" applyFont="1" applyBorder="1" applyAlignment="1">
      <alignment horizontal="center" vertical="center" shrinkToFit="1"/>
    </xf>
    <xf numFmtId="0" fontId="33" fillId="0" borderId="57" xfId="2" applyFont="1" applyBorder="1" applyAlignment="1">
      <alignment horizontal="center" vertical="center"/>
    </xf>
    <xf numFmtId="0" fontId="33" fillId="0" borderId="58" xfId="2" applyFont="1" applyBorder="1" applyAlignment="1">
      <alignment horizontal="center" vertical="center"/>
    </xf>
    <xf numFmtId="0" fontId="33" fillId="0" borderId="27" xfId="2" applyFont="1" applyBorder="1" applyAlignment="1">
      <alignment horizontal="center" vertical="center"/>
    </xf>
    <xf numFmtId="0" fontId="33" fillId="0" borderId="29" xfId="2" applyFont="1" applyBorder="1" applyAlignment="1">
      <alignment horizontal="center" vertical="center"/>
    </xf>
    <xf numFmtId="0" fontId="33" fillId="0" borderId="56" xfId="2" applyFont="1" applyBorder="1" applyAlignment="1">
      <alignment horizontal="center" vertical="center"/>
    </xf>
    <xf numFmtId="0" fontId="33" fillId="0" borderId="60" xfId="2" applyFont="1" applyBorder="1" applyAlignment="1">
      <alignment horizontal="center" vertical="center" shrinkToFit="1"/>
    </xf>
    <xf numFmtId="0" fontId="33" fillId="0" borderId="59" xfId="2" applyFont="1" applyBorder="1" applyAlignment="1">
      <alignment horizontal="center" vertical="center"/>
    </xf>
    <xf numFmtId="0" fontId="33" fillId="0" borderId="59" xfId="2" applyFont="1" applyBorder="1" applyAlignment="1">
      <alignment horizontal="center" vertical="center" shrinkToFit="1"/>
    </xf>
    <xf numFmtId="0" fontId="33" fillId="0" borderId="56" xfId="2" applyFont="1" applyBorder="1" applyAlignment="1">
      <alignment horizontal="center" vertical="center" wrapText="1" shrinkToFit="1"/>
    </xf>
    <xf numFmtId="0" fontId="33" fillId="0" borderId="53" xfId="2" applyFont="1" applyBorder="1" applyAlignment="1">
      <alignment horizontal="center" vertical="center" shrinkToFit="1"/>
    </xf>
    <xf numFmtId="0" fontId="33" fillId="0" borderId="61" xfId="2" applyFont="1" applyBorder="1" applyAlignment="1">
      <alignment horizontal="center" vertical="center" shrinkToFit="1"/>
    </xf>
    <xf numFmtId="0" fontId="33" fillId="0" borderId="62" xfId="2" applyFont="1" applyBorder="1" applyAlignment="1">
      <alignment horizontal="center" vertical="center" shrinkToFit="1"/>
    </xf>
    <xf numFmtId="0" fontId="33" fillId="0" borderId="42" xfId="2" applyFont="1" applyBorder="1" applyAlignment="1">
      <alignment horizontal="center" vertical="center"/>
    </xf>
    <xf numFmtId="0" fontId="33" fillId="0" borderId="41" xfId="2" applyFont="1" applyBorder="1" applyAlignment="1">
      <alignment horizontal="center" vertical="center"/>
    </xf>
    <xf numFmtId="0" fontId="33" fillId="0" borderId="61" xfId="2" applyFont="1" applyBorder="1" applyAlignment="1">
      <alignment horizontal="center" vertical="center"/>
    </xf>
    <xf numFmtId="0" fontId="33" fillId="0" borderId="62" xfId="2" applyFont="1" applyBorder="1" applyAlignment="1">
      <alignment horizontal="center" vertical="center"/>
    </xf>
    <xf numFmtId="0" fontId="33" fillId="0" borderId="50" xfId="2" applyFont="1" applyBorder="1" applyAlignment="1">
      <alignment horizontal="center" vertical="center"/>
    </xf>
    <xf numFmtId="0" fontId="33" fillId="0" borderId="63" xfId="2" applyFont="1" applyBorder="1" applyAlignment="1">
      <alignment horizontal="center" vertical="center" shrinkToFit="1"/>
    </xf>
    <xf numFmtId="0" fontId="33" fillId="0" borderId="52" xfId="2" applyFont="1" applyBorder="1" applyAlignment="1">
      <alignment horizontal="center" vertical="center"/>
    </xf>
    <xf numFmtId="0" fontId="33" fillId="0" borderId="53" xfId="2" applyFont="1" applyBorder="1" applyAlignment="1">
      <alignment horizontal="center" vertical="center"/>
    </xf>
    <xf numFmtId="0" fontId="33" fillId="0" borderId="54" xfId="2" applyFont="1" applyBorder="1" applyAlignment="1">
      <alignment horizontal="center" vertical="center"/>
    </xf>
    <xf numFmtId="0" fontId="33" fillId="0" borderId="54" xfId="2" applyFont="1" applyBorder="1" applyAlignment="1">
      <alignment horizontal="center" vertical="center" shrinkToFit="1"/>
    </xf>
    <xf numFmtId="0" fontId="33" fillId="0" borderId="64" xfId="2" applyFont="1" applyBorder="1" applyAlignment="1">
      <alignment horizontal="center" vertical="center"/>
    </xf>
    <xf numFmtId="0" fontId="33" fillId="0" borderId="44" xfId="2" applyFont="1" applyBorder="1" applyAlignment="1">
      <alignment horizontal="center" vertical="center"/>
    </xf>
    <xf numFmtId="0" fontId="33" fillId="0" borderId="43" xfId="2" applyFont="1" applyBorder="1" applyAlignment="1">
      <alignment horizontal="center" vertical="center"/>
    </xf>
    <xf numFmtId="0" fontId="33" fillId="0" borderId="30" xfId="2" applyFont="1" applyBorder="1" applyAlignment="1">
      <alignment horizontal="center" vertical="center"/>
    </xf>
    <xf numFmtId="0" fontId="33" fillId="0" borderId="51" xfId="2" applyFont="1" applyBorder="1" applyAlignment="1">
      <alignment horizontal="center" vertical="center"/>
    </xf>
    <xf numFmtId="0" fontId="33" fillId="0" borderId="65" xfId="2" applyFont="1" applyBorder="1" applyAlignment="1">
      <alignment horizontal="center" vertical="center"/>
    </xf>
    <xf numFmtId="0" fontId="33" fillId="0" borderId="67" xfId="2" applyFont="1" applyBorder="1" applyAlignment="1">
      <alignment horizontal="center" vertical="center"/>
    </xf>
    <xf numFmtId="0" fontId="33" fillId="0" borderId="68" xfId="2" applyFont="1" applyBorder="1" applyAlignment="1">
      <alignment horizontal="center" vertical="center"/>
    </xf>
    <xf numFmtId="0" fontId="33" fillId="0" borderId="69" xfId="2" applyFont="1" applyBorder="1" applyAlignment="1">
      <alignment horizontal="center" vertical="center"/>
    </xf>
    <xf numFmtId="0" fontId="33" fillId="0" borderId="66" xfId="2" applyFont="1" applyBorder="1" applyAlignment="1">
      <alignment horizontal="center" vertical="center" shrinkToFit="1"/>
    </xf>
    <xf numFmtId="0" fontId="33" fillId="0" borderId="48" xfId="5" applyFont="1" applyBorder="1" applyAlignment="1">
      <alignment horizontal="center"/>
    </xf>
    <xf numFmtId="0" fontId="33" fillId="0" borderId="49" xfId="5" applyFont="1" applyBorder="1" applyAlignment="1">
      <alignment horizontal="center"/>
    </xf>
    <xf numFmtId="0" fontId="33" fillId="0" borderId="56" xfId="5" applyFont="1" applyBorder="1" applyAlignment="1">
      <alignment horizontal="center"/>
    </xf>
    <xf numFmtId="0" fontId="33" fillId="0" borderId="59" xfId="5" applyFont="1" applyBorder="1" applyAlignment="1">
      <alignment horizontal="center"/>
    </xf>
    <xf numFmtId="0" fontId="33" fillId="0" borderId="50" xfId="5" applyFont="1" applyBorder="1" applyAlignment="1">
      <alignment horizontal="center"/>
    </xf>
    <xf numFmtId="0" fontId="33" fillId="0" borderId="71" xfId="2" applyFont="1" applyBorder="1" applyAlignment="1">
      <alignment horizontal="center" vertical="center"/>
    </xf>
    <xf numFmtId="0" fontId="33" fillId="0" borderId="72" xfId="2" applyFont="1" applyBorder="1" applyAlignment="1">
      <alignment horizontal="center" vertical="center"/>
    </xf>
    <xf numFmtId="0" fontId="33" fillId="0" borderId="73" xfId="2" applyFont="1" applyBorder="1" applyAlignment="1">
      <alignment horizontal="center" vertical="center"/>
    </xf>
    <xf numFmtId="0" fontId="33" fillId="0" borderId="74" xfId="2" applyFont="1" applyBorder="1" applyAlignment="1">
      <alignment horizontal="center" vertical="center"/>
    </xf>
    <xf numFmtId="0" fontId="33" fillId="0" borderId="63" xfId="2" applyFont="1" applyBorder="1" applyAlignment="1">
      <alignment horizontal="center" vertical="center"/>
    </xf>
    <xf numFmtId="0" fontId="33" fillId="0" borderId="0" xfId="2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3" fillId="0" borderId="0" xfId="3" applyFont="1" applyAlignment="1" applyProtection="1">
      <alignment horizontal="left" vertical="center" shrinkToFit="1"/>
      <protection hidden="1"/>
    </xf>
    <xf numFmtId="0" fontId="16" fillId="0" borderId="0" xfId="3" applyNumberFormat="1" applyFont="1" applyBorder="1" applyAlignment="1" applyProtection="1">
      <alignment horizontal="center" vertical="center" shrinkToFit="1"/>
      <protection hidden="1"/>
    </xf>
    <xf numFmtId="0" fontId="16" fillId="0" borderId="0" xfId="3" applyFont="1" applyBorder="1" applyAlignment="1" applyProtection="1">
      <alignment horizontal="center" vertical="center" shrinkToFit="1"/>
      <protection hidden="1"/>
    </xf>
    <xf numFmtId="0" fontId="16" fillId="0" borderId="0" xfId="3" applyFont="1" applyBorder="1" applyAlignment="1" applyProtection="1">
      <alignment horizontal="right" vertical="top" textRotation="255" shrinkToFit="1"/>
      <protection hidden="1"/>
    </xf>
    <xf numFmtId="0" fontId="16" fillId="0" borderId="0" xfId="3" applyFont="1" applyBorder="1" applyAlignment="1" applyProtection="1">
      <alignment horizontal="left" vertical="top" textRotation="255" shrinkToFit="1"/>
      <protection hidden="1"/>
    </xf>
    <xf numFmtId="0" fontId="16" fillId="0" borderId="0" xfId="4" applyFont="1" applyBorder="1" applyAlignment="1">
      <alignment horizontal="right" vertical="center"/>
    </xf>
    <xf numFmtId="0" fontId="16" fillId="0" borderId="0" xfId="4" applyFont="1" applyAlignment="1" applyProtection="1">
      <alignment horizontal="right" vertical="center" shrinkToFit="1"/>
      <protection hidden="1"/>
    </xf>
    <xf numFmtId="0" fontId="14" fillId="0" borderId="0" xfId="3" applyFont="1" applyAlignment="1" applyProtection="1">
      <alignment vertical="center"/>
      <protection hidden="1"/>
    </xf>
    <xf numFmtId="0" fontId="16" fillId="0" borderId="0" xfId="3" applyFont="1" applyAlignment="1" applyProtection="1">
      <alignment horizontal="right" vertical="center"/>
      <protection hidden="1"/>
    </xf>
    <xf numFmtId="0" fontId="16" fillId="0" borderId="0" xfId="3" applyFont="1" applyFill="1" applyBorder="1" applyAlignment="1" applyProtection="1">
      <alignment vertical="center" shrinkToFit="1"/>
      <protection hidden="1"/>
    </xf>
    <xf numFmtId="0" fontId="16" fillId="0" borderId="0" xfId="3" applyFont="1" applyBorder="1" applyAlignment="1" applyProtection="1">
      <alignment vertical="center" wrapText="1" shrinkToFit="1"/>
      <protection hidden="1"/>
    </xf>
    <xf numFmtId="0" fontId="16" fillId="0" borderId="0" xfId="4" applyFont="1" applyBorder="1" applyAlignment="1">
      <alignment vertical="center" shrinkToFit="1"/>
    </xf>
    <xf numFmtId="0" fontId="16" fillId="0" borderId="0" xfId="3" applyFont="1" applyBorder="1" applyAlignment="1" applyProtection="1">
      <alignment horizontal="distributed" vertical="distributed" textRotation="255" shrinkToFit="1"/>
      <protection hidden="1"/>
    </xf>
    <xf numFmtId="0" fontId="16" fillId="0" borderId="81" xfId="3" applyFont="1" applyBorder="1" applyAlignment="1" applyProtection="1">
      <alignment vertical="center" shrinkToFit="1"/>
      <protection hidden="1"/>
    </xf>
    <xf numFmtId="0" fontId="16" fillId="0" borderId="124" xfId="3" applyFont="1" applyBorder="1" applyAlignment="1" applyProtection="1">
      <alignment vertical="center" shrinkToFit="1"/>
      <protection hidden="1"/>
    </xf>
    <xf numFmtId="0" fontId="16" fillId="0" borderId="2" xfId="3" applyFont="1" applyBorder="1" applyAlignment="1" applyProtection="1">
      <alignment vertical="center" shrinkToFit="1"/>
      <protection hidden="1"/>
    </xf>
    <xf numFmtId="0" fontId="16" fillId="0" borderId="2" xfId="4" applyFont="1" applyBorder="1" applyAlignment="1">
      <alignment vertical="center"/>
    </xf>
    <xf numFmtId="0" fontId="16" fillId="0" borderId="2" xfId="4" applyFont="1" applyBorder="1" applyAlignment="1">
      <alignment vertical="center" shrinkToFit="1"/>
    </xf>
    <xf numFmtId="0" fontId="16" fillId="0" borderId="5" xfId="3" applyFont="1" applyBorder="1" applyAlignment="1" applyProtection="1">
      <alignment vertical="center" shrinkToFit="1"/>
      <protection hidden="1"/>
    </xf>
    <xf numFmtId="0" fontId="16" fillId="0" borderId="2" xfId="4" applyFont="1" applyBorder="1" applyAlignment="1">
      <alignment horizontal="right" vertical="center"/>
    </xf>
    <xf numFmtId="0" fontId="14" fillId="0" borderId="2" xfId="0" applyFont="1" applyBorder="1" applyAlignment="1">
      <alignment vertical="center" shrinkToFit="1"/>
    </xf>
    <xf numFmtId="0" fontId="14" fillId="0" borderId="2" xfId="0" applyFont="1" applyBorder="1" applyAlignment="1">
      <alignment horizontal="right" vertical="center" shrinkToFit="1"/>
    </xf>
    <xf numFmtId="0" fontId="13" fillId="0" borderId="2" xfId="3" applyFont="1" applyBorder="1" applyAlignment="1" applyProtection="1">
      <alignment horizontal="left" vertical="center" shrinkToFit="1"/>
      <protection hidden="1"/>
    </xf>
    <xf numFmtId="0" fontId="15" fillId="0" borderId="2" xfId="3" applyFont="1" applyBorder="1" applyAlignment="1" applyProtection="1">
      <alignment horizontal="left" vertical="center" shrinkToFit="1"/>
      <protection hidden="1"/>
    </xf>
    <xf numFmtId="0" fontId="44" fillId="0" borderId="2" xfId="3" applyFont="1" applyBorder="1" applyAlignment="1" applyProtection="1">
      <alignment horizontal="right" vertical="center"/>
      <protection hidden="1"/>
    </xf>
    <xf numFmtId="0" fontId="16" fillId="0" borderId="0" xfId="3" applyFont="1" applyAlignment="1" applyProtection="1">
      <alignment horizontal="right" vertical="center" shrinkToFit="1"/>
      <protection hidden="1"/>
    </xf>
    <xf numFmtId="0" fontId="16" fillId="0" borderId="3" xfId="3" applyFont="1" applyBorder="1" applyAlignment="1" applyProtection="1">
      <alignment horizontal="right" shrinkToFit="1"/>
      <protection hidden="1"/>
    </xf>
    <xf numFmtId="0" fontId="16" fillId="0" borderId="3" xfId="3" applyFont="1" applyBorder="1" applyAlignment="1" applyProtection="1">
      <alignment shrinkToFit="1"/>
      <protection hidden="1"/>
    </xf>
    <xf numFmtId="0" fontId="16" fillId="0" borderId="4" xfId="3" applyFont="1" applyBorder="1" applyAlignment="1" applyProtection="1">
      <alignment shrinkToFit="1"/>
      <protection hidden="1"/>
    </xf>
    <xf numFmtId="0" fontId="16" fillId="0" borderId="3" xfId="3" applyFont="1" applyBorder="1" applyAlignment="1" applyProtection="1">
      <alignment horizontal="left" shrinkToFit="1"/>
      <protection hidden="1"/>
    </xf>
    <xf numFmtId="0" fontId="16" fillId="0" borderId="0" xfId="3" applyNumberFormat="1" applyFont="1" applyBorder="1" applyAlignment="1" applyProtection="1">
      <alignment horizontal="center" shrinkToFit="1"/>
      <protection hidden="1"/>
    </xf>
    <xf numFmtId="0" fontId="19" fillId="0" borderId="0" xfId="3" applyNumberFormat="1" applyFont="1" applyAlignment="1" applyProtection="1">
      <alignment horizontal="center"/>
      <protection hidden="1"/>
    </xf>
    <xf numFmtId="0" fontId="16" fillId="0" borderId="0" xfId="3" applyNumberFormat="1" applyFont="1" applyAlignment="1" applyProtection="1">
      <alignment horizontal="center" shrinkToFit="1"/>
      <protection hidden="1"/>
    </xf>
    <xf numFmtId="0" fontId="18" fillId="0" borderId="0" xfId="3" applyFont="1" applyBorder="1" applyAlignment="1" applyProtection="1">
      <alignment horizontal="right" textRotation="255" shrinkToFit="1"/>
      <protection hidden="1"/>
    </xf>
    <xf numFmtId="0" fontId="18" fillId="0" borderId="3" xfId="3" applyFont="1" applyBorder="1" applyAlignment="1" applyProtection="1">
      <alignment shrinkToFit="1"/>
      <protection hidden="1"/>
    </xf>
    <xf numFmtId="0" fontId="18" fillId="0" borderId="0" xfId="3" applyFont="1" applyBorder="1" applyAlignment="1" applyProtection="1">
      <alignment textRotation="255" shrinkToFit="1"/>
      <protection hidden="1"/>
    </xf>
    <xf numFmtId="0" fontId="19" fillId="0" borderId="0" xfId="3" applyNumberFormat="1" applyFont="1" applyBorder="1" applyAlignment="1" applyProtection="1">
      <alignment horizontal="center"/>
      <protection hidden="1"/>
    </xf>
    <xf numFmtId="0" fontId="18" fillId="0" borderId="0" xfId="3" applyNumberFormat="1" applyFont="1" applyBorder="1" applyAlignment="1" applyProtection="1">
      <alignment horizontal="center" shrinkToFit="1"/>
      <protection hidden="1"/>
    </xf>
    <xf numFmtId="0" fontId="18" fillId="0" borderId="0" xfId="3" applyFont="1" applyBorder="1" applyAlignment="1" applyProtection="1">
      <alignment horizontal="center" shrinkToFit="1"/>
      <protection hidden="1"/>
    </xf>
    <xf numFmtId="0" fontId="18" fillId="0" borderId="0" xfId="3" applyFont="1" applyAlignment="1" applyProtection="1">
      <alignment textRotation="255" shrinkToFit="1"/>
      <protection hidden="1"/>
    </xf>
    <xf numFmtId="0" fontId="18" fillId="0" borderId="0" xfId="3" applyFont="1" applyAlignment="1" applyProtection="1">
      <alignment horizontal="center" textRotation="255" shrinkToFit="1"/>
      <protection hidden="1"/>
    </xf>
    <xf numFmtId="0" fontId="22" fillId="0" borderId="0" xfId="4" applyFont="1" applyBorder="1" applyAlignment="1">
      <alignment horizontal="center" vertical="center" shrinkToFit="1"/>
    </xf>
    <xf numFmtId="0" fontId="23" fillId="0" borderId="0" xfId="4" applyFont="1" applyBorder="1" applyAlignment="1">
      <alignment horizontal="distributed" vertical="center" indent="2"/>
    </xf>
    <xf numFmtId="0" fontId="22" fillId="0" borderId="0" xfId="4" applyFont="1" applyBorder="1" applyAlignment="1">
      <alignment horizontal="left" vertical="center"/>
    </xf>
    <xf numFmtId="0" fontId="24" fillId="0" borderId="9" xfId="4" applyFont="1" applyBorder="1" applyAlignment="1">
      <alignment horizontal="center" vertical="center"/>
    </xf>
    <xf numFmtId="0" fontId="22" fillId="0" borderId="14" xfId="4" applyFont="1" applyBorder="1" applyAlignment="1">
      <alignment horizontal="center" vertical="center"/>
    </xf>
    <xf numFmtId="0" fontId="22" fillId="0" borderId="18" xfId="4" applyFont="1" applyBorder="1" applyAlignment="1">
      <alignment horizontal="center" vertical="center"/>
    </xf>
    <xf numFmtId="0" fontId="22" fillId="0" borderId="20" xfId="4" applyFont="1" applyBorder="1" applyAlignment="1">
      <alignment horizontal="center" vertical="center"/>
    </xf>
    <xf numFmtId="0" fontId="22" fillId="0" borderId="22" xfId="4" applyFont="1" applyBorder="1" applyAlignment="1">
      <alignment horizontal="center" vertical="center"/>
    </xf>
    <xf numFmtId="0" fontId="22" fillId="0" borderId="103" xfId="4" applyFont="1" applyBorder="1" applyAlignment="1">
      <alignment horizontal="center" vertical="center"/>
    </xf>
    <xf numFmtId="0" fontId="46" fillId="4" borderId="0" xfId="6" applyFont="1" applyFill="1"/>
    <xf numFmtId="0" fontId="46" fillId="0" borderId="0" xfId="6" applyFont="1"/>
    <xf numFmtId="0" fontId="47" fillId="0" borderId="0" xfId="6" applyFont="1"/>
    <xf numFmtId="0" fontId="46" fillId="0" borderId="69" xfId="6" applyFont="1" applyBorder="1"/>
    <xf numFmtId="0" fontId="46" fillId="0" borderId="68" xfId="6" applyFont="1" applyBorder="1"/>
    <xf numFmtId="0" fontId="46" fillId="0" borderId="41" xfId="6" applyFont="1" applyBorder="1"/>
    <xf numFmtId="0" fontId="48" fillId="0" borderId="0" xfId="6" applyFont="1" applyBorder="1" applyAlignment="1">
      <alignment horizontal="left" vertical="top"/>
    </xf>
    <xf numFmtId="0" fontId="48" fillId="0" borderId="42" xfId="6" applyFont="1" applyBorder="1" applyAlignment="1">
      <alignment horizontal="left" vertical="top"/>
    </xf>
    <xf numFmtId="0" fontId="48" fillId="0" borderId="41" xfId="6" applyFont="1" applyBorder="1" applyAlignment="1">
      <alignment horizontal="left" vertical="top"/>
    </xf>
    <xf numFmtId="0" fontId="46" fillId="0" borderId="42" xfId="6" applyFont="1" applyBorder="1"/>
    <xf numFmtId="0" fontId="48" fillId="0" borderId="0" xfId="6" applyFont="1" applyBorder="1" applyAlignment="1">
      <alignment horizontal="left" vertical="top" shrinkToFit="1"/>
    </xf>
    <xf numFmtId="0" fontId="48" fillId="0" borderId="68" xfId="6" applyFont="1" applyBorder="1" applyAlignment="1">
      <alignment horizontal="left" vertical="top"/>
    </xf>
    <xf numFmtId="0" fontId="48" fillId="0" borderId="69" xfId="6" applyFont="1" applyBorder="1" applyAlignment="1">
      <alignment horizontal="left" vertical="top"/>
    </xf>
    <xf numFmtId="0" fontId="46" fillId="0" borderId="0" xfId="6" applyFont="1" applyBorder="1"/>
    <xf numFmtId="0" fontId="22" fillId="0" borderId="18" xfId="4" applyFont="1" applyBorder="1" applyAlignment="1">
      <alignment horizontal="center" vertical="center"/>
    </xf>
    <xf numFmtId="0" fontId="22" fillId="0" borderId="14" xfId="4" applyFont="1" applyBorder="1" applyAlignment="1">
      <alignment horizontal="center" vertical="center"/>
    </xf>
    <xf numFmtId="0" fontId="24" fillId="0" borderId="9" xfId="4" applyFont="1" applyBorder="1" applyAlignment="1">
      <alignment horizontal="center" vertical="center"/>
    </xf>
    <xf numFmtId="0" fontId="16" fillId="0" borderId="0" xfId="3" applyNumberFormat="1" applyFont="1" applyBorder="1" applyAlignment="1" applyProtection="1">
      <alignment shrinkToFit="1"/>
      <protection hidden="1"/>
    </xf>
    <xf numFmtId="0" fontId="19" fillId="0" borderId="0" xfId="3" applyFont="1" applyBorder="1" applyAlignment="1" applyProtection="1">
      <alignment shrinkToFit="1"/>
      <protection hidden="1"/>
    </xf>
    <xf numFmtId="0" fontId="19" fillId="0" borderId="0" xfId="3" applyFont="1" applyBorder="1" applyAlignment="1" applyProtection="1">
      <alignment horizontal="center" vertical="top" textRotation="255" shrinkToFit="1"/>
      <protection hidden="1"/>
    </xf>
    <xf numFmtId="0" fontId="19" fillId="0" borderId="2" xfId="3" applyFont="1" applyBorder="1" applyAlignment="1" applyProtection="1">
      <alignment shrinkToFit="1"/>
      <protection hidden="1"/>
    </xf>
    <xf numFmtId="0" fontId="19" fillId="0" borderId="0" xfId="3" applyFont="1" applyBorder="1" applyAlignment="1" applyProtection="1">
      <alignment horizontal="right" vertical="center" shrinkToFit="1"/>
      <protection hidden="1"/>
    </xf>
    <xf numFmtId="0" fontId="19" fillId="0" borderId="0" xfId="3" applyFont="1" applyBorder="1" applyAlignment="1" applyProtection="1">
      <alignment horizontal="left" vertical="center" shrinkToFit="1"/>
      <protection hidden="1"/>
    </xf>
    <xf numFmtId="0" fontId="19" fillId="0" borderId="0" xfId="3" applyFont="1" applyBorder="1" applyAlignment="1" applyProtection="1">
      <alignment horizontal="right" shrinkToFit="1"/>
      <protection hidden="1"/>
    </xf>
    <xf numFmtId="0" fontId="19" fillId="0" borderId="0" xfId="3" applyFont="1" applyAlignment="1" applyProtection="1">
      <alignment shrinkToFit="1"/>
      <protection hidden="1"/>
    </xf>
    <xf numFmtId="0" fontId="19" fillId="0" borderId="2" xfId="3" applyFont="1" applyBorder="1" applyAlignment="1" applyProtection="1">
      <alignment horizontal="right" vertical="center" shrinkToFit="1"/>
      <protection hidden="1"/>
    </xf>
    <xf numFmtId="0" fontId="19" fillId="0" borderId="5" xfId="3" applyFont="1" applyBorder="1" applyAlignment="1" applyProtection="1">
      <alignment horizontal="left" vertical="center" shrinkToFit="1"/>
      <protection hidden="1"/>
    </xf>
    <xf numFmtId="0" fontId="19" fillId="0" borderId="0" xfId="3" applyFont="1" applyFill="1" applyBorder="1" applyAlignment="1" applyProtection="1">
      <alignment horizontal="right" vertical="center" shrinkToFit="1"/>
      <protection hidden="1"/>
    </xf>
    <xf numFmtId="0" fontId="19" fillId="0" borderId="0" xfId="3" applyFont="1" applyFill="1" applyBorder="1" applyAlignment="1" applyProtection="1">
      <alignment shrinkToFit="1"/>
      <protection hidden="1"/>
    </xf>
    <xf numFmtId="0" fontId="22" fillId="0" borderId="18" xfId="4" applyFont="1" applyBorder="1" applyAlignment="1">
      <alignment horizontal="center" vertical="center"/>
    </xf>
    <xf numFmtId="0" fontId="22" fillId="0" borderId="14" xfId="4" applyFont="1" applyBorder="1" applyAlignment="1">
      <alignment horizontal="center" vertical="center"/>
    </xf>
    <xf numFmtId="0" fontId="22" fillId="0" borderId="0" xfId="4" applyFont="1" applyBorder="1" applyAlignment="1">
      <alignment horizontal="center" vertical="center" shrinkToFit="1"/>
    </xf>
    <xf numFmtId="0" fontId="23" fillId="0" borderId="0" xfId="4" applyFont="1" applyBorder="1" applyAlignment="1">
      <alignment horizontal="distributed" vertical="center" indent="2"/>
    </xf>
    <xf numFmtId="0" fontId="22" fillId="0" borderId="0" xfId="4" applyFont="1" applyBorder="1" applyAlignment="1">
      <alignment horizontal="left" vertical="center"/>
    </xf>
    <xf numFmtId="0" fontId="24" fillId="0" borderId="0" xfId="4" applyFont="1" applyBorder="1" applyAlignment="1">
      <alignment horizontal="center" vertical="center"/>
    </xf>
    <xf numFmtId="0" fontId="22" fillId="0" borderId="0" xfId="4" applyFont="1" applyBorder="1" applyAlignment="1">
      <alignment horizontal="center" vertical="center"/>
    </xf>
    <xf numFmtId="0" fontId="24" fillId="0" borderId="9" xfId="4" applyFont="1" applyBorder="1" applyAlignment="1">
      <alignment horizontal="center" vertical="center"/>
    </xf>
    <xf numFmtId="0" fontId="16" fillId="0" borderId="0" xfId="3" applyFont="1" applyBorder="1" applyAlignment="1" applyProtection="1">
      <alignment horizontal="center" vertical="distributed" textRotation="255" shrinkToFit="1"/>
      <protection hidden="1"/>
    </xf>
    <xf numFmtId="0" fontId="16" fillId="0" borderId="0" xfId="3" applyFont="1" applyBorder="1" applyAlignment="1" applyProtection="1">
      <alignment vertical="center" shrinkToFit="1"/>
      <protection hidden="1"/>
    </xf>
    <xf numFmtId="0" fontId="16" fillId="0" borderId="0" xfId="3" applyFont="1" applyBorder="1" applyAlignment="1" applyProtection="1">
      <alignment horizontal="center" vertical="center" shrinkToFit="1"/>
      <protection hidden="1"/>
    </xf>
    <xf numFmtId="0" fontId="16" fillId="0" borderId="0" xfId="4" applyFont="1" applyBorder="1" applyAlignment="1">
      <alignment horizontal="center" vertical="center"/>
    </xf>
    <xf numFmtId="0" fontId="16" fillId="0" borderId="0" xfId="3" applyFont="1" applyBorder="1" applyAlignment="1" applyProtection="1">
      <alignment horizontal="right" vertical="center" shrinkToFit="1"/>
      <protection hidden="1"/>
    </xf>
    <xf numFmtId="0" fontId="16" fillId="0" borderId="0" xfId="3" applyFont="1" applyBorder="1" applyAlignment="1" applyProtection="1">
      <alignment horizontal="left" vertical="center" shrinkToFit="1"/>
      <protection hidden="1"/>
    </xf>
    <xf numFmtId="0" fontId="16" fillId="0" borderId="124" xfId="3" applyFont="1" applyBorder="1" applyAlignment="1" applyProtection="1">
      <alignment horizontal="center" vertical="center" shrinkToFit="1"/>
      <protection hidden="1"/>
    </xf>
    <xf numFmtId="0" fontId="16" fillId="0" borderId="2" xfId="3" applyFont="1" applyBorder="1" applyAlignment="1" applyProtection="1">
      <alignment horizontal="right" vertical="center" shrinkToFit="1"/>
      <protection hidden="1"/>
    </xf>
    <xf numFmtId="0" fontId="6" fillId="0" borderId="79" xfId="4" applyFont="1" applyBorder="1" applyAlignment="1">
      <alignment horizontal="center" vertical="center"/>
    </xf>
    <xf numFmtId="0" fontId="1" fillId="0" borderId="80" xfId="4" applyBorder="1" applyAlignment="1">
      <alignment horizontal="center" vertical="center"/>
    </xf>
    <xf numFmtId="0" fontId="1" fillId="0" borderId="10" xfId="4" applyBorder="1" applyAlignment="1">
      <alignment horizontal="center" vertical="center"/>
    </xf>
    <xf numFmtId="0" fontId="19" fillId="0" borderId="0" xfId="4" applyFont="1" applyBorder="1" applyAlignment="1">
      <alignment horizontal="center" vertical="center"/>
    </xf>
    <xf numFmtId="0" fontId="16" fillId="0" borderId="0" xfId="3" applyFont="1" applyBorder="1" applyAlignment="1" applyProtection="1">
      <alignment horizontal="center" vertical="top" textRotation="255" shrinkToFit="1"/>
      <protection hidden="1"/>
    </xf>
    <xf numFmtId="0" fontId="16" fillId="0" borderId="0" xfId="4" applyFont="1" applyAlignment="1">
      <alignment horizontal="center" vertical="top" textRotation="255" shrinkToFit="1"/>
    </xf>
    <xf numFmtId="0" fontId="16" fillId="0" borderId="0" xfId="3" applyNumberFormat="1" applyFont="1" applyBorder="1" applyAlignment="1" applyProtection="1">
      <alignment horizontal="center" vertical="center" shrinkToFit="1"/>
      <protection hidden="1"/>
    </xf>
    <xf numFmtId="0" fontId="16" fillId="0" borderId="0" xfId="3" applyFont="1" applyBorder="1" applyAlignment="1" applyProtection="1">
      <alignment horizontal="center" vertical="distributed" textRotation="255" shrinkToFit="1"/>
      <protection hidden="1"/>
    </xf>
    <xf numFmtId="0" fontId="13" fillId="0" borderId="0" xfId="3" applyFont="1" applyAlignment="1" applyProtection="1">
      <alignment horizontal="left" vertical="center" shrinkToFit="1"/>
      <protection hidden="1"/>
    </xf>
    <xf numFmtId="0" fontId="16" fillId="0" borderId="0" xfId="3" applyFont="1" applyAlignment="1" applyProtection="1">
      <alignment horizontal="center" vertical="top" textRotation="255" shrinkToFit="1"/>
      <protection hidden="1"/>
    </xf>
    <xf numFmtId="0" fontId="17" fillId="0" borderId="0" xfId="3" applyFont="1" applyAlignment="1" applyProtection="1">
      <alignment horizontal="distributed" vertical="center" shrinkToFit="1"/>
      <protection hidden="1"/>
    </xf>
    <xf numFmtId="0" fontId="17" fillId="0" borderId="0" xfId="4" applyFont="1" applyAlignment="1">
      <alignment horizontal="distributed" vertical="center" shrinkToFit="1"/>
    </xf>
    <xf numFmtId="0" fontId="17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20" fillId="0" borderId="0" xfId="3" applyFont="1" applyAlignment="1" applyProtection="1">
      <alignment horizontal="center" vertical="center"/>
      <protection hidden="1"/>
    </xf>
    <xf numFmtId="0" fontId="20" fillId="0" borderId="0" xfId="4" applyFont="1" applyAlignment="1">
      <alignment horizontal="center" vertical="center"/>
    </xf>
    <xf numFmtId="0" fontId="19" fillId="0" borderId="0" xfId="4" applyFont="1" applyBorder="1" applyAlignment="1">
      <alignment horizontal="center" vertical="center" shrinkToFit="1"/>
    </xf>
    <xf numFmtId="0" fontId="16" fillId="0" borderId="0" xfId="3" applyFont="1" applyBorder="1" applyAlignment="1" applyProtection="1">
      <alignment horizontal="center" vertical="distributed" textRotation="255" wrapText="1" shrinkToFit="1"/>
      <protection hidden="1"/>
    </xf>
    <xf numFmtId="0" fontId="16" fillId="0" borderId="0" xfId="4" applyFont="1" applyAlignment="1" applyProtection="1">
      <alignment vertical="center" shrinkToFit="1"/>
      <protection hidden="1"/>
    </xf>
    <xf numFmtId="0" fontId="16" fillId="0" borderId="0" xfId="3" applyFont="1" applyBorder="1" applyAlignment="1" applyProtection="1">
      <alignment horizontal="left" vertical="top" textRotation="255" wrapText="1" shrinkToFit="1"/>
      <protection hidden="1"/>
    </xf>
    <xf numFmtId="0" fontId="16" fillId="0" borderId="0" xfId="4" applyFont="1" applyAlignment="1" applyProtection="1">
      <alignment horizontal="distributed" vertical="center" shrinkToFit="1"/>
      <protection hidden="1"/>
    </xf>
    <xf numFmtId="0" fontId="16" fillId="0" borderId="0" xfId="3" applyFont="1" applyBorder="1" applyAlignment="1" applyProtection="1">
      <alignment horizontal="right" vertical="top" textRotation="255" wrapText="1" shrinkToFit="1"/>
      <protection hidden="1"/>
    </xf>
    <xf numFmtId="0" fontId="16" fillId="0" borderId="0" xfId="3" applyFont="1" applyAlignment="1" applyProtection="1">
      <alignment horizontal="right" vertical="top" textRotation="255" wrapText="1" shrinkToFit="1"/>
      <protection hidden="1"/>
    </xf>
    <xf numFmtId="0" fontId="16" fillId="0" borderId="2" xfId="3" applyFont="1" applyBorder="1" applyAlignment="1" applyProtection="1">
      <alignment horizontal="right" vertical="center" shrinkToFit="1"/>
      <protection hidden="1"/>
    </xf>
    <xf numFmtId="0" fontId="16" fillId="0" borderId="0" xfId="3" applyFont="1" applyBorder="1" applyAlignment="1" applyProtection="1">
      <alignment horizontal="right" vertical="center" shrinkToFit="1"/>
      <protection hidden="1"/>
    </xf>
    <xf numFmtId="0" fontId="16" fillId="0" borderId="0" xfId="3" applyFont="1" applyBorder="1" applyAlignment="1" applyProtection="1">
      <alignment horizontal="center" vertical="center" shrinkToFit="1"/>
      <protection hidden="1"/>
    </xf>
    <xf numFmtId="0" fontId="16" fillId="0" borderId="0" xfId="3" applyFont="1" applyBorder="1" applyAlignment="1" applyProtection="1">
      <alignment vertical="center" shrinkToFit="1"/>
      <protection hidden="1"/>
    </xf>
    <xf numFmtId="0" fontId="16" fillId="0" borderId="0" xfId="4" applyFont="1" applyBorder="1" applyAlignment="1">
      <alignment horizontal="center" vertical="center"/>
    </xf>
    <xf numFmtId="0" fontId="16" fillId="0" borderId="5" xfId="4" applyFont="1" applyBorder="1" applyAlignment="1">
      <alignment horizontal="center" vertical="center"/>
    </xf>
    <xf numFmtId="0" fontId="16" fillId="0" borderId="0" xfId="4" applyFont="1" applyBorder="1" applyAlignment="1">
      <alignment horizontal="left" vertical="center"/>
    </xf>
    <xf numFmtId="0" fontId="16" fillId="0" borderId="5" xfId="4" applyFont="1" applyBorder="1" applyAlignment="1">
      <alignment horizontal="left" vertical="center"/>
    </xf>
    <xf numFmtId="0" fontId="16" fillId="0" borderId="124" xfId="4" applyFont="1" applyBorder="1" applyAlignment="1">
      <alignment horizontal="left" vertical="center"/>
    </xf>
    <xf numFmtId="0" fontId="16" fillId="0" borderId="125" xfId="4" applyFont="1" applyBorder="1" applyAlignment="1">
      <alignment horizontal="left" vertical="center"/>
    </xf>
    <xf numFmtId="0" fontId="16" fillId="0" borderId="2" xfId="3" applyFont="1" applyBorder="1" applyAlignment="1" applyProtection="1">
      <alignment horizontal="center" vertical="center" shrinkToFit="1"/>
      <protection hidden="1"/>
    </xf>
    <xf numFmtId="0" fontId="16" fillId="0" borderId="0" xfId="3" applyFont="1" applyBorder="1" applyAlignment="1" applyProtection="1">
      <alignment horizontal="left" vertical="center" shrinkToFit="1"/>
      <protection hidden="1"/>
    </xf>
    <xf numFmtId="0" fontId="16" fillId="0" borderId="0" xfId="3" applyFont="1" applyBorder="1" applyAlignment="1" applyProtection="1">
      <alignment horizontal="right" vertical="top" textRotation="255" shrinkToFit="1"/>
      <protection hidden="1"/>
    </xf>
    <xf numFmtId="0" fontId="16" fillId="0" borderId="0" xfId="3" applyNumberFormat="1" applyFont="1" applyBorder="1" applyAlignment="1" applyProtection="1">
      <alignment horizontal="left" vertical="center" shrinkToFit="1"/>
      <protection hidden="1"/>
    </xf>
    <xf numFmtId="0" fontId="16" fillId="0" borderId="124" xfId="3" applyFont="1" applyBorder="1" applyAlignment="1" applyProtection="1">
      <alignment horizontal="center" vertical="center" shrinkToFit="1"/>
      <protection hidden="1"/>
    </xf>
    <xf numFmtId="0" fontId="16" fillId="0" borderId="0" xfId="3" applyFont="1" applyBorder="1" applyAlignment="1" applyProtection="1">
      <alignment horizontal="left" vertical="top" textRotation="255" shrinkToFit="1"/>
      <protection hidden="1"/>
    </xf>
    <xf numFmtId="0" fontId="13" fillId="0" borderId="0" xfId="3" applyFont="1" applyAlignment="1" applyProtection="1">
      <alignment horizontal="center" vertical="center" shrinkToFit="1"/>
      <protection hidden="1"/>
    </xf>
    <xf numFmtId="0" fontId="16" fillId="0" borderId="0" xfId="3" applyFont="1" applyAlignment="1" applyProtection="1">
      <alignment horizontal="left" vertical="top" textRotation="255" wrapText="1"/>
      <protection hidden="1"/>
    </xf>
    <xf numFmtId="0" fontId="16" fillId="0" borderId="0" xfId="3" applyFont="1" applyAlignment="1" applyProtection="1">
      <alignment horizontal="right" vertical="top" textRotation="255" wrapText="1"/>
      <protection hidden="1"/>
    </xf>
    <xf numFmtId="0" fontId="16" fillId="0" borderId="0" xfId="3" applyFont="1" applyBorder="1" applyAlignment="1" applyProtection="1">
      <alignment horizontal="right" vertical="top" textRotation="255" wrapText="1"/>
      <protection hidden="1"/>
    </xf>
    <xf numFmtId="0" fontId="19" fillId="0" borderId="0" xfId="4" applyFont="1" applyBorder="1" applyAlignment="1">
      <alignment horizontal="center"/>
    </xf>
    <xf numFmtId="0" fontId="18" fillId="0" borderId="81" xfId="3" applyFont="1" applyBorder="1" applyAlignment="1" applyProtection="1">
      <alignment shrinkToFit="1"/>
      <protection hidden="1"/>
    </xf>
    <xf numFmtId="0" fontId="18" fillId="0" borderId="2" xfId="3" applyFont="1" applyBorder="1" applyAlignment="1" applyProtection="1">
      <alignment shrinkToFit="1"/>
      <protection hidden="1"/>
    </xf>
    <xf numFmtId="0" fontId="19" fillId="0" borderId="0" xfId="3" applyFont="1" applyAlignment="1" applyProtection="1">
      <alignment horizontal="center" vertical="top" shrinkToFit="1"/>
      <protection hidden="1"/>
    </xf>
    <xf numFmtId="0" fontId="18" fillId="0" borderId="3" xfId="3" applyFont="1" applyBorder="1" applyAlignment="1" applyProtection="1">
      <alignment shrinkToFit="1"/>
      <protection hidden="1"/>
    </xf>
    <xf numFmtId="0" fontId="16" fillId="0" borderId="0" xfId="4" applyFont="1" applyBorder="1" applyAlignment="1" applyProtection="1">
      <alignment horizontal="center" vertical="center" shrinkToFit="1"/>
      <protection hidden="1"/>
    </xf>
    <xf numFmtId="0" fontId="9" fillId="0" borderId="0" xfId="4" applyFont="1" applyBorder="1" applyAlignment="1">
      <alignment horizontal="center" vertical="center" shrinkToFit="1"/>
    </xf>
    <xf numFmtId="0" fontId="11" fillId="0" borderId="0" xfId="4" applyFont="1" applyBorder="1" applyAlignment="1">
      <alignment horizontal="right" vertical="center" shrinkToFit="1"/>
    </xf>
    <xf numFmtId="0" fontId="11" fillId="0" borderId="119" xfId="4" applyFont="1" applyBorder="1" applyAlignment="1">
      <alignment horizontal="right" vertical="center" indent="1" shrinkToFit="1"/>
    </xf>
    <xf numFmtId="0" fontId="11" fillId="0" borderId="118" xfId="4" applyFont="1" applyBorder="1" applyAlignment="1">
      <alignment horizontal="right" vertical="center" indent="1" shrinkToFit="1"/>
    </xf>
    <xf numFmtId="0" fontId="11" fillId="0" borderId="120" xfId="4" applyFont="1" applyBorder="1" applyAlignment="1">
      <alignment horizontal="right" vertical="center" indent="1" shrinkToFit="1"/>
    </xf>
    <xf numFmtId="0" fontId="9" fillId="0" borderId="112" xfId="4" applyFont="1" applyBorder="1" applyAlignment="1">
      <alignment vertical="center" shrinkToFit="1"/>
    </xf>
    <xf numFmtId="0" fontId="9" fillId="0" borderId="0" xfId="4" applyFont="1" applyBorder="1" applyAlignment="1">
      <alignment vertical="center" shrinkToFit="1"/>
    </xf>
    <xf numFmtId="0" fontId="29" fillId="0" borderId="0" xfId="4" applyFont="1" applyAlignment="1">
      <alignment horizontal="center" vertical="center" shrinkToFit="1"/>
    </xf>
    <xf numFmtId="0" fontId="9" fillId="0" borderId="114" xfId="4" applyFont="1" applyBorder="1" applyAlignment="1">
      <alignment vertical="center" shrinkToFit="1"/>
    </xf>
    <xf numFmtId="0" fontId="9" fillId="0" borderId="111" xfId="4" applyFont="1" applyBorder="1" applyAlignment="1">
      <alignment vertical="center" shrinkToFit="1"/>
    </xf>
    <xf numFmtId="0" fontId="9" fillId="0" borderId="115" xfId="4" applyFont="1" applyBorder="1" applyAlignment="1">
      <alignment vertical="center" shrinkToFit="1"/>
    </xf>
    <xf numFmtId="0" fontId="11" fillId="0" borderId="0" xfId="4" applyFont="1" applyBorder="1" applyAlignment="1">
      <alignment horizontal="center" vertical="center" shrinkToFit="1"/>
    </xf>
    <xf numFmtId="0" fontId="9" fillId="0" borderId="0" xfId="4" applyFont="1" applyBorder="1" applyAlignment="1">
      <alignment horizontal="left" vertical="center" shrinkToFit="1"/>
    </xf>
    <xf numFmtId="0" fontId="11" fillId="0" borderId="116" xfId="4" applyFont="1" applyBorder="1" applyAlignment="1">
      <alignment horizontal="left" vertical="center" indent="1" shrinkToFit="1"/>
    </xf>
    <xf numFmtId="0" fontId="11" fillId="0" borderId="118" xfId="4" applyFont="1" applyBorder="1" applyAlignment="1">
      <alignment horizontal="left" vertical="center" indent="1" shrinkToFit="1"/>
    </xf>
    <xf numFmtId="0" fontId="11" fillId="0" borderId="117" xfId="4" applyFont="1" applyBorder="1" applyAlignment="1">
      <alignment horizontal="left" vertical="center" indent="1" shrinkToFit="1"/>
    </xf>
    <xf numFmtId="0" fontId="11" fillId="0" borderId="0" xfId="4" applyFont="1" applyBorder="1" applyAlignment="1">
      <alignment horizontal="left" vertical="center" shrinkToFit="1"/>
    </xf>
    <xf numFmtId="0" fontId="9" fillId="0" borderId="0" xfId="4" applyFont="1" applyBorder="1" applyAlignment="1">
      <alignment horizontal="left" vertical="top" textRotation="255" wrapText="1" shrinkToFit="1"/>
    </xf>
    <xf numFmtId="0" fontId="0" fillId="0" borderId="0" xfId="0" applyAlignment="1">
      <alignment vertical="center" shrinkToFit="1"/>
    </xf>
    <xf numFmtId="0" fontId="9" fillId="0" borderId="32" xfId="4" applyFont="1" applyBorder="1" applyAlignment="1">
      <alignment vertical="center"/>
    </xf>
    <xf numFmtId="0" fontId="9" fillId="0" borderId="34" xfId="4" applyFont="1" applyBorder="1" applyAlignment="1">
      <alignment vertical="center"/>
    </xf>
    <xf numFmtId="0" fontId="9" fillId="0" borderId="76" xfId="4" applyFont="1" applyBorder="1" applyAlignment="1">
      <alignment horizontal="left" vertical="top" textRotation="255" wrapText="1" shrinkToFit="1"/>
    </xf>
    <xf numFmtId="0" fontId="0" fillId="0" borderId="76" xfId="0" applyBorder="1" applyAlignment="1">
      <alignment vertical="center" shrinkToFit="1"/>
    </xf>
    <xf numFmtId="0" fontId="9" fillId="0" borderId="0" xfId="4" applyFont="1" applyBorder="1" applyAlignment="1">
      <alignment horizontal="right" vertical="top" textRotation="255" wrapText="1" shrinkToFit="1"/>
    </xf>
    <xf numFmtId="0" fontId="9" fillId="0" borderId="45" xfId="4" applyFont="1" applyBorder="1" applyAlignment="1">
      <alignment vertical="center" textRotation="255" shrinkToFit="1"/>
    </xf>
    <xf numFmtId="0" fontId="9" fillId="0" borderId="47" xfId="4" applyFont="1" applyBorder="1" applyAlignment="1">
      <alignment vertical="center" textRotation="255" shrinkToFit="1"/>
    </xf>
    <xf numFmtId="0" fontId="9" fillId="0" borderId="111" xfId="4" applyFont="1" applyBorder="1" applyAlignment="1">
      <alignment horizontal="center" vertical="center" shrinkToFit="1"/>
    </xf>
    <xf numFmtId="0" fontId="9" fillId="0" borderId="37" xfId="4" applyFont="1" applyBorder="1" applyAlignment="1">
      <alignment vertical="distributed" textRotation="255" shrinkToFit="1"/>
    </xf>
    <xf numFmtId="0" fontId="9" fillId="0" borderId="38" xfId="4" applyFont="1" applyBorder="1" applyAlignment="1">
      <alignment vertical="distributed" textRotation="255" shrinkToFit="1"/>
    </xf>
    <xf numFmtId="0" fontId="9" fillId="0" borderId="37" xfId="4" applyFont="1" applyBorder="1" applyAlignment="1">
      <alignment vertical="center" textRotation="255" shrinkToFit="1"/>
    </xf>
    <xf numFmtId="0" fontId="9" fillId="0" borderId="38" xfId="4" applyFont="1" applyBorder="1" applyAlignment="1">
      <alignment vertical="center" textRotation="255" shrinkToFit="1"/>
    </xf>
    <xf numFmtId="0" fontId="9" fillId="0" borderId="32" xfId="4" applyFont="1" applyBorder="1" applyAlignment="1">
      <alignment horizontal="center" vertical="center"/>
    </xf>
    <xf numFmtId="0" fontId="9" fillId="0" borderId="34" xfId="4" applyFont="1" applyBorder="1" applyAlignment="1">
      <alignment horizontal="center" vertical="center"/>
    </xf>
    <xf numFmtId="0" fontId="9" fillId="0" borderId="0" xfId="4" applyFont="1" applyAlignment="1">
      <alignment vertical="center" shrinkToFit="1"/>
    </xf>
    <xf numFmtId="0" fontId="9" fillId="0" borderId="0" xfId="4" applyFont="1" applyBorder="1" applyAlignment="1">
      <alignment vertical="distributed" textRotation="255" shrinkToFit="1"/>
    </xf>
    <xf numFmtId="0" fontId="9" fillId="0" borderId="46" xfId="4" applyFont="1" applyBorder="1" applyAlignment="1">
      <alignment vertical="center" shrinkToFit="1"/>
    </xf>
    <xf numFmtId="0" fontId="9" fillId="0" borderId="113" xfId="4" applyFont="1" applyBorder="1" applyAlignment="1">
      <alignment vertical="center" shrinkToFit="1"/>
    </xf>
    <xf numFmtId="0" fontId="11" fillId="0" borderId="0" xfId="4" applyFont="1" applyBorder="1" applyAlignment="1">
      <alignment vertical="center" shrinkToFit="1"/>
    </xf>
    <xf numFmtId="0" fontId="9" fillId="0" borderId="0" xfId="4" applyFont="1" applyBorder="1" applyAlignment="1">
      <alignment vertical="center" textRotation="255"/>
    </xf>
    <xf numFmtId="0" fontId="9" fillId="0" borderId="38" xfId="4" applyFont="1" applyBorder="1" applyAlignment="1">
      <alignment vertical="center" textRotation="255"/>
    </xf>
    <xf numFmtId="0" fontId="9" fillId="0" borderId="33" xfId="4" applyFont="1" applyBorder="1" applyAlignment="1">
      <alignment vertical="center"/>
    </xf>
    <xf numFmtId="0" fontId="9" fillId="0" borderId="46" xfId="4" applyFont="1" applyBorder="1" applyAlignment="1">
      <alignment vertical="center" textRotation="255" shrinkToFit="1"/>
    </xf>
    <xf numFmtId="0" fontId="10" fillId="0" borderId="0" xfId="4" applyFont="1" applyAlignment="1">
      <alignment horizontal="center" vertical="center" shrinkToFit="1"/>
    </xf>
    <xf numFmtId="0" fontId="9" fillId="0" borderId="33" xfId="4" applyFont="1" applyBorder="1" applyAlignment="1">
      <alignment horizontal="center" vertical="center"/>
    </xf>
    <xf numFmtId="0" fontId="9" fillId="0" borderId="76" xfId="4" applyFont="1" applyBorder="1" applyAlignment="1">
      <alignment horizontal="center" vertical="center" shrinkToFit="1"/>
    </xf>
    <xf numFmtId="0" fontId="9" fillId="0" borderId="0" xfId="4" applyFont="1" applyBorder="1" applyAlignment="1">
      <alignment horizontal="right" vertical="top" textRotation="255" shrinkToFit="1"/>
    </xf>
    <xf numFmtId="0" fontId="9" fillId="0" borderId="76" xfId="4" applyFont="1" applyBorder="1" applyAlignment="1">
      <alignment vertical="center" shrinkToFit="1"/>
    </xf>
    <xf numFmtId="0" fontId="31" fillId="0" borderId="32" xfId="4" applyFont="1" applyBorder="1" applyAlignment="1">
      <alignment horizontal="right" vertical="center" indent="1" shrinkToFit="1"/>
    </xf>
    <xf numFmtId="0" fontId="31" fillId="0" borderId="33" xfId="4" applyFont="1" applyBorder="1" applyAlignment="1">
      <alignment horizontal="right" vertical="center" indent="1" shrinkToFit="1"/>
    </xf>
    <xf numFmtId="0" fontId="31" fillId="0" borderId="33" xfId="4" applyFont="1" applyBorder="1" applyAlignment="1">
      <alignment horizontal="left" vertical="center" shrinkToFit="1"/>
    </xf>
    <xf numFmtId="0" fontId="31" fillId="0" borderId="37" xfId="4" applyFont="1" applyBorder="1" applyAlignment="1">
      <alignment horizontal="right" vertical="center" wrapText="1" indent="1" shrinkToFit="1"/>
    </xf>
    <xf numFmtId="0" fontId="31" fillId="0" borderId="0" xfId="4" applyFont="1" applyBorder="1" applyAlignment="1">
      <alignment horizontal="right" vertical="center" wrapText="1" indent="1" shrinkToFit="1"/>
    </xf>
    <xf numFmtId="0" fontId="31" fillId="0" borderId="0" xfId="4" applyFont="1" applyBorder="1" applyAlignment="1">
      <alignment horizontal="left" vertical="center" wrapText="1" shrinkToFit="1"/>
    </xf>
    <xf numFmtId="0" fontId="31" fillId="0" borderId="45" xfId="4" applyFont="1" applyBorder="1" applyAlignment="1">
      <alignment horizontal="right" vertical="center" wrapText="1" indent="1" shrinkToFit="1"/>
    </xf>
    <xf numFmtId="0" fontId="31" fillId="0" borderId="46" xfId="4" applyFont="1" applyBorder="1" applyAlignment="1">
      <alignment horizontal="right" vertical="center" wrapText="1" indent="1" shrinkToFit="1"/>
    </xf>
    <xf numFmtId="0" fontId="31" fillId="0" borderId="46" xfId="4" applyFont="1" applyBorder="1" applyAlignment="1">
      <alignment horizontal="left" vertical="center" shrinkToFit="1"/>
    </xf>
    <xf numFmtId="0" fontId="31" fillId="0" borderId="37" xfId="4" applyFont="1" applyBorder="1" applyAlignment="1">
      <alignment horizontal="center" vertical="center" wrapText="1" shrinkToFit="1"/>
    </xf>
    <xf numFmtId="0" fontId="31" fillId="0" borderId="0" xfId="4" applyFont="1" applyBorder="1" applyAlignment="1">
      <alignment horizontal="center" vertical="center" wrapText="1" shrinkToFit="1"/>
    </xf>
    <xf numFmtId="0" fontId="31" fillId="0" borderId="38" xfId="4" applyFont="1" applyBorder="1" applyAlignment="1">
      <alignment horizontal="center" vertical="center" wrapText="1" shrinkToFit="1"/>
    </xf>
    <xf numFmtId="0" fontId="22" fillId="0" borderId="16" xfId="4" applyFont="1" applyBorder="1" applyAlignment="1">
      <alignment horizontal="distributed" vertical="center" indent="1"/>
    </xf>
    <xf numFmtId="0" fontId="22" fillId="0" borderId="136" xfId="4" applyFont="1" applyBorder="1" applyAlignment="1">
      <alignment horizontal="distributed" vertical="center" indent="1"/>
    </xf>
    <xf numFmtId="0" fontId="22" fillId="0" borderId="75" xfId="4" applyFont="1" applyBorder="1" applyAlignment="1">
      <alignment horizontal="center" vertical="center"/>
    </xf>
    <xf numFmtId="0" fontId="22" fillId="0" borderId="78" xfId="4" applyFont="1" applyBorder="1" applyAlignment="1">
      <alignment horizontal="center" vertical="center"/>
    </xf>
    <xf numFmtId="0" fontId="22" fillId="0" borderId="18" xfId="4" applyFont="1" applyBorder="1" applyAlignment="1">
      <alignment horizontal="center" vertical="center"/>
    </xf>
    <xf numFmtId="0" fontId="22" fillId="0" borderId="132" xfId="4" applyFont="1" applyBorder="1" applyAlignment="1">
      <alignment horizontal="distributed" vertical="center" indent="1"/>
    </xf>
    <xf numFmtId="0" fontId="22" fillId="0" borderId="133" xfId="4" applyFont="1" applyBorder="1" applyAlignment="1">
      <alignment horizontal="distributed" vertical="center" indent="1"/>
    </xf>
    <xf numFmtId="0" fontId="22" fillId="0" borderId="129" xfId="4" applyFont="1" applyBorder="1" applyAlignment="1">
      <alignment horizontal="center" vertical="center"/>
    </xf>
    <xf numFmtId="0" fontId="22" fillId="0" borderId="131" xfId="4" applyFont="1" applyBorder="1" applyAlignment="1">
      <alignment horizontal="center" vertical="center"/>
    </xf>
    <xf numFmtId="0" fontId="22" fillId="0" borderId="130" xfId="4" applyFont="1" applyBorder="1" applyAlignment="1">
      <alignment horizontal="center" vertical="center"/>
    </xf>
    <xf numFmtId="0" fontId="22" fillId="0" borderId="12" xfId="4" applyFont="1" applyBorder="1" applyAlignment="1">
      <alignment horizontal="distributed" vertical="center" indent="1"/>
    </xf>
    <xf numFmtId="0" fontId="22" fillId="0" borderId="128" xfId="4" applyFont="1" applyBorder="1" applyAlignment="1">
      <alignment horizontal="distributed" vertical="center" indent="1"/>
    </xf>
    <xf numFmtId="0" fontId="22" fillId="0" borderId="66" xfId="4" applyFont="1" applyBorder="1" applyAlignment="1">
      <alignment horizontal="center" vertical="center"/>
    </xf>
    <xf numFmtId="0" fontId="22" fillId="0" borderId="77" xfId="4" applyFont="1" applyBorder="1" applyAlignment="1">
      <alignment horizontal="center" vertical="center"/>
    </xf>
    <xf numFmtId="0" fontId="22" fillId="0" borderId="14" xfId="4" applyFont="1" applyBorder="1" applyAlignment="1">
      <alignment horizontal="center" vertical="center"/>
    </xf>
    <xf numFmtId="0" fontId="24" fillId="0" borderId="75" xfId="4" applyFont="1" applyBorder="1" applyAlignment="1">
      <alignment horizontal="left" vertical="center" shrinkToFit="1"/>
    </xf>
    <xf numFmtId="0" fontId="24" fillId="0" borderId="78" xfId="4" applyFont="1" applyBorder="1" applyAlignment="1">
      <alignment horizontal="left" vertical="center" shrinkToFit="1"/>
    </xf>
    <xf numFmtId="0" fontId="25" fillId="0" borderId="75" xfId="4" applyFont="1" applyBorder="1" applyAlignment="1">
      <alignment horizontal="left" vertical="center" shrinkToFit="1"/>
    </xf>
    <xf numFmtId="0" fontId="25" fillId="0" borderId="7" xfId="4" applyFont="1" applyBorder="1" applyAlignment="1">
      <alignment horizontal="left" vertical="center" shrinkToFit="1"/>
    </xf>
    <xf numFmtId="0" fontId="25" fillId="0" borderId="78" xfId="4" applyFont="1" applyBorder="1" applyAlignment="1">
      <alignment horizontal="left" vertical="center" shrinkToFit="1"/>
    </xf>
    <xf numFmtId="0" fontId="22" fillId="0" borderId="87" xfId="4" applyFont="1" applyBorder="1" applyAlignment="1">
      <alignment horizontal="center" vertical="center"/>
    </xf>
    <xf numFmtId="0" fontId="22" fillId="0" borderId="135" xfId="4" applyFont="1" applyBorder="1" applyAlignment="1">
      <alignment horizontal="center" vertical="center"/>
    </xf>
    <xf numFmtId="0" fontId="22" fillId="0" borderId="127" xfId="4" applyFont="1" applyBorder="1" applyAlignment="1">
      <alignment horizontal="center" vertical="center"/>
    </xf>
    <xf numFmtId="0" fontId="22" fillId="0" borderId="134" xfId="4" applyFont="1" applyBorder="1" applyAlignment="1">
      <alignment horizontal="center" vertical="center"/>
    </xf>
    <xf numFmtId="0" fontId="22" fillId="0" borderId="88" xfId="4" applyFont="1" applyBorder="1" applyAlignment="1">
      <alignment horizontal="center" vertical="center"/>
    </xf>
    <xf numFmtId="0" fontId="24" fillId="0" borderId="66" xfId="4" applyFont="1" applyBorder="1" applyAlignment="1">
      <alignment horizontal="left" vertical="center" shrinkToFit="1"/>
    </xf>
    <xf numFmtId="0" fontId="24" fillId="0" borderId="77" xfId="4" applyFont="1" applyBorder="1" applyAlignment="1">
      <alignment horizontal="left" vertical="center" shrinkToFit="1"/>
    </xf>
    <xf numFmtId="0" fontId="25" fillId="0" borderId="66" xfId="4" applyFont="1" applyBorder="1" applyAlignment="1">
      <alignment horizontal="left" vertical="center" shrinkToFit="1"/>
    </xf>
    <xf numFmtId="0" fontId="25" fillId="0" borderId="13" xfId="4" applyFont="1" applyBorder="1" applyAlignment="1">
      <alignment horizontal="left" vertical="center" shrinkToFit="1"/>
    </xf>
    <xf numFmtId="0" fontId="25" fillId="0" borderId="77" xfId="4" applyFont="1" applyBorder="1" applyAlignment="1">
      <alignment horizontal="left" vertical="center" shrinkToFit="1"/>
    </xf>
    <xf numFmtId="0" fontId="24" fillId="0" borderId="9" xfId="4" applyFont="1" applyBorder="1" applyAlignment="1">
      <alignment horizontal="distributed" vertical="center" indent="1"/>
    </xf>
    <xf numFmtId="0" fontId="24" fillId="0" borderId="9" xfId="4" applyFont="1" applyBorder="1" applyAlignment="1">
      <alignment horizontal="center" vertical="center"/>
    </xf>
    <xf numFmtId="0" fontId="23" fillId="0" borderId="12" xfId="4" applyFont="1" applyBorder="1" applyAlignment="1">
      <alignment horizontal="distributed" vertical="center" indent="2"/>
    </xf>
    <xf numFmtId="0" fontId="23" fillId="0" borderId="13" xfId="4" applyFont="1" applyBorder="1" applyAlignment="1">
      <alignment horizontal="distributed" vertical="center" indent="2"/>
    </xf>
    <xf numFmtId="0" fontId="22" fillId="0" borderId="13" xfId="4" applyFont="1" applyBorder="1" applyAlignment="1">
      <alignment horizontal="center" vertical="center" shrinkToFit="1"/>
    </xf>
    <xf numFmtId="0" fontId="22" fillId="0" borderId="14" xfId="4" applyFont="1" applyBorder="1" applyAlignment="1">
      <alignment horizontal="center" vertical="center" shrinkToFit="1"/>
    </xf>
    <xf numFmtId="0" fontId="22" fillId="0" borderId="137" xfId="4" applyFont="1" applyBorder="1" applyAlignment="1">
      <alignment horizontal="center" vertical="center" shrinkToFit="1"/>
    </xf>
    <xf numFmtId="0" fontId="22" fillId="0" borderId="33" xfId="4" applyFont="1" applyBorder="1" applyAlignment="1">
      <alignment horizontal="center" vertical="center" shrinkToFit="1"/>
    </xf>
    <xf numFmtId="0" fontId="23" fillId="0" borderId="137" xfId="4" applyFont="1" applyBorder="1" applyAlignment="1">
      <alignment horizontal="distributed" vertical="center" indent="2"/>
    </xf>
    <xf numFmtId="0" fontId="23" fillId="0" borderId="33" xfId="4" applyFont="1" applyBorder="1" applyAlignment="1">
      <alignment horizontal="distributed" vertical="center" indent="2"/>
    </xf>
    <xf numFmtId="0" fontId="22" fillId="0" borderId="138" xfId="4" applyFont="1" applyBorder="1" applyAlignment="1">
      <alignment horizontal="center" vertical="center" shrinkToFit="1"/>
    </xf>
    <xf numFmtId="0" fontId="22" fillId="0" borderId="0" xfId="4" applyFont="1" applyAlignment="1">
      <alignment vertical="center"/>
    </xf>
    <xf numFmtId="0" fontId="26" fillId="0" borderId="104" xfId="4" applyFont="1" applyBorder="1" applyAlignment="1">
      <alignment horizontal="center" vertical="center"/>
    </xf>
    <xf numFmtId="0" fontId="17" fillId="0" borderId="82" xfId="4" applyFont="1" applyBorder="1" applyAlignment="1">
      <alignment horizontal="distributed" vertical="center" indent="2"/>
    </xf>
    <xf numFmtId="0" fontId="14" fillId="0" borderId="83" xfId="5" applyFont="1" applyBorder="1" applyAlignment="1">
      <alignment horizontal="distributed" vertical="center" indent="2"/>
    </xf>
    <xf numFmtId="0" fontId="14" fillId="0" borderId="84" xfId="5" applyFont="1" applyBorder="1" applyAlignment="1">
      <alignment horizontal="distributed" vertical="center" indent="2"/>
    </xf>
    <xf numFmtId="0" fontId="22" fillId="0" borderId="85" xfId="4" applyFont="1" applyBorder="1" applyAlignment="1">
      <alignment horizontal="distributed" vertical="center" justifyLastLine="1"/>
    </xf>
    <xf numFmtId="0" fontId="22" fillId="0" borderId="46" xfId="4" applyFont="1" applyBorder="1" applyAlignment="1">
      <alignment horizontal="distributed" vertical="center" justifyLastLine="1"/>
    </xf>
    <xf numFmtId="0" fontId="22" fillId="0" borderId="1" xfId="4" applyFont="1" applyBorder="1" applyAlignment="1">
      <alignment horizontal="center" vertical="center" shrinkToFit="1"/>
    </xf>
    <xf numFmtId="0" fontId="22" fillId="0" borderId="86" xfId="4" applyFont="1" applyBorder="1" applyAlignment="1">
      <alignment horizontal="center" vertical="center" shrinkToFit="1"/>
    </xf>
    <xf numFmtId="0" fontId="22" fillId="0" borderId="10" xfId="4" applyFont="1" applyBorder="1" applyAlignment="1">
      <alignment horizontal="center" vertical="center" shrinkToFit="1"/>
    </xf>
    <xf numFmtId="0" fontId="22" fillId="0" borderId="12" xfId="4" applyFont="1" applyBorder="1" applyAlignment="1">
      <alignment horizontal="distributed" vertical="center" justifyLastLine="1"/>
    </xf>
    <xf numFmtId="0" fontId="22" fillId="0" borderId="13" xfId="4" applyFont="1" applyBorder="1" applyAlignment="1">
      <alignment horizontal="distributed" vertical="center" justifyLastLine="1"/>
    </xf>
    <xf numFmtId="0" fontId="26" fillId="0" borderId="0" xfId="4" applyFont="1" applyAlignment="1">
      <alignment horizontal="center" vertical="center"/>
    </xf>
    <xf numFmtId="0" fontId="23" fillId="0" borderId="16" xfId="4" applyFont="1" applyBorder="1" applyAlignment="1">
      <alignment horizontal="distributed" vertical="center" indent="2"/>
    </xf>
    <xf numFmtId="0" fontId="23" fillId="0" borderId="7" xfId="4" applyFont="1" applyBorder="1" applyAlignment="1">
      <alignment horizontal="distributed" vertical="center" indent="2"/>
    </xf>
    <xf numFmtId="0" fontId="22" fillId="0" borderId="7" xfId="4" applyFont="1" applyBorder="1" applyAlignment="1">
      <alignment horizontal="center" vertical="center"/>
    </xf>
    <xf numFmtId="0" fontId="52" fillId="0" borderId="137" xfId="4" applyFont="1" applyBorder="1" applyAlignment="1">
      <alignment horizontal="distributed" vertical="center" indent="2"/>
    </xf>
    <xf numFmtId="0" fontId="52" fillId="0" borderId="33" xfId="4" applyFont="1" applyBorder="1" applyAlignment="1">
      <alignment horizontal="distributed" vertical="center" indent="2"/>
    </xf>
    <xf numFmtId="0" fontId="53" fillId="0" borderId="33" xfId="4" applyFont="1" applyBorder="1" applyAlignment="1">
      <alignment horizontal="center" vertical="center" shrinkToFit="1"/>
    </xf>
    <xf numFmtId="0" fontId="53" fillId="0" borderId="138" xfId="4" applyFont="1" applyBorder="1" applyAlignment="1">
      <alignment horizontal="center" vertical="center" shrinkToFit="1"/>
    </xf>
    <xf numFmtId="0" fontId="24" fillId="0" borderId="66" xfId="4" applyFont="1" applyBorder="1" applyAlignment="1">
      <alignment vertical="center" shrinkToFit="1"/>
    </xf>
    <xf numFmtId="0" fontId="24" fillId="0" borderId="77" xfId="4" applyFont="1" applyBorder="1" applyAlignment="1">
      <alignment vertical="center" shrinkToFit="1"/>
    </xf>
    <xf numFmtId="0" fontId="24" fillId="0" borderId="75" xfId="4" applyFont="1" applyBorder="1" applyAlignment="1">
      <alignment vertical="center" shrinkToFit="1"/>
    </xf>
    <xf numFmtId="0" fontId="24" fillId="0" borderId="78" xfId="4" applyFont="1" applyBorder="1" applyAlignment="1">
      <alignment vertical="center" shrinkToFit="1"/>
    </xf>
    <xf numFmtId="0" fontId="22" fillId="0" borderId="13" xfId="4" applyFont="1" applyBorder="1" applyAlignment="1">
      <alignment horizontal="center" vertical="center"/>
    </xf>
    <xf numFmtId="0" fontId="22" fillId="0" borderId="0" xfId="4" applyFont="1" applyBorder="1" applyAlignment="1">
      <alignment horizontal="distributed" vertical="center" indent="1"/>
    </xf>
    <xf numFmtId="0" fontId="22" fillId="0" borderId="0" xfId="4" applyFont="1" applyBorder="1" applyAlignment="1">
      <alignment horizontal="center" vertical="center"/>
    </xf>
    <xf numFmtId="0" fontId="24" fillId="0" borderId="0" xfId="4" applyFont="1" applyBorder="1" applyAlignment="1">
      <alignment horizontal="center" vertical="center" shrinkToFit="1"/>
    </xf>
    <xf numFmtId="0" fontId="22" fillId="0" borderId="0" xfId="4" applyFont="1" applyBorder="1" applyAlignment="1">
      <alignment horizontal="center" vertical="center" shrinkToFit="1"/>
    </xf>
    <xf numFmtId="0" fontId="23" fillId="0" borderId="0" xfId="4" applyFont="1" applyBorder="1" applyAlignment="1">
      <alignment horizontal="distributed" vertical="center" indent="2"/>
    </xf>
    <xf numFmtId="0" fontId="22" fillId="0" borderId="0" xfId="4" applyFont="1" applyBorder="1" applyAlignment="1">
      <alignment horizontal="left" vertical="center"/>
    </xf>
    <xf numFmtId="0" fontId="22" fillId="0" borderId="0" xfId="4" applyFont="1" applyBorder="1" applyAlignment="1">
      <alignment vertical="center"/>
    </xf>
    <xf numFmtId="0" fontId="24" fillId="0" borderId="0" xfId="4" applyFont="1" applyBorder="1" applyAlignment="1">
      <alignment horizontal="distributed" vertical="center" indent="1"/>
    </xf>
    <xf numFmtId="0" fontId="24" fillId="0" borderId="0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17" fillId="0" borderId="0" xfId="4" applyFont="1" applyBorder="1" applyAlignment="1">
      <alignment horizontal="distributed" vertical="center" indent="2"/>
    </xf>
    <xf numFmtId="0" fontId="14" fillId="0" borderId="0" xfId="5" applyFont="1" applyBorder="1" applyAlignment="1">
      <alignment horizontal="distributed" vertical="center" indent="2"/>
    </xf>
    <xf numFmtId="0" fontId="22" fillId="0" borderId="0" xfId="4" applyFont="1" applyBorder="1" applyAlignment="1">
      <alignment horizontal="distributed" vertical="center" justifyLastLine="1"/>
    </xf>
    <xf numFmtId="0" fontId="22" fillId="0" borderId="16" xfId="4" applyFont="1" applyBorder="1" applyAlignment="1">
      <alignment horizontal="distributed" vertical="center" justifyLastLine="1" shrinkToFit="1"/>
    </xf>
    <xf numFmtId="0" fontId="22" fillId="0" borderId="7" xfId="4" applyFont="1" applyBorder="1" applyAlignment="1">
      <alignment horizontal="distributed" vertical="center" justifyLastLine="1" shrinkToFit="1"/>
    </xf>
    <xf numFmtId="0" fontId="48" fillId="0" borderId="6" xfId="6" applyFont="1" applyBorder="1" applyAlignment="1">
      <alignment horizontal="left" vertical="center" wrapText="1"/>
    </xf>
    <xf numFmtId="0" fontId="48" fillId="0" borderId="6" xfId="6" applyFont="1" applyBorder="1" applyAlignment="1">
      <alignment horizontal="left" vertical="center"/>
    </xf>
    <xf numFmtId="0" fontId="49" fillId="0" borderId="0" xfId="6" applyFont="1" applyBorder="1" applyAlignment="1">
      <alignment horizontal="center" vertical="center" shrinkToFit="1"/>
    </xf>
    <xf numFmtId="0" fontId="49" fillId="0" borderId="46" xfId="6" applyFont="1" applyBorder="1" applyAlignment="1">
      <alignment horizontal="center" vertical="center" shrinkToFit="1"/>
    </xf>
    <xf numFmtId="0" fontId="48" fillId="0" borderId="32" xfId="6" applyFont="1" applyBorder="1" applyAlignment="1">
      <alignment horizontal="center" vertical="center" wrapText="1"/>
    </xf>
    <xf numFmtId="0" fontId="45" fillId="0" borderId="33" xfId="6" applyBorder="1" applyAlignment="1">
      <alignment horizontal="center" vertical="center"/>
    </xf>
    <xf numFmtId="0" fontId="45" fillId="0" borderId="34" xfId="6" applyBorder="1" applyAlignment="1">
      <alignment horizontal="center" vertical="center"/>
    </xf>
    <xf numFmtId="0" fontId="45" fillId="0" borderId="37" xfId="6" applyBorder="1" applyAlignment="1">
      <alignment horizontal="center" vertical="center"/>
    </xf>
    <xf numFmtId="0" fontId="45" fillId="0" borderId="0" xfId="6" applyAlignment="1">
      <alignment horizontal="center" vertical="center"/>
    </xf>
    <xf numFmtId="0" fontId="45" fillId="0" borderId="0" xfId="6" applyBorder="1" applyAlignment="1">
      <alignment horizontal="center" vertical="center"/>
    </xf>
    <xf numFmtId="0" fontId="45" fillId="0" borderId="38" xfId="6" applyBorder="1" applyAlignment="1">
      <alignment horizontal="center" vertical="center"/>
    </xf>
    <xf numFmtId="0" fontId="45" fillId="0" borderId="45" xfId="6" applyBorder="1" applyAlignment="1">
      <alignment horizontal="center" vertical="center"/>
    </xf>
    <xf numFmtId="0" fontId="45" fillId="0" borderId="46" xfId="6" applyBorder="1" applyAlignment="1">
      <alignment horizontal="center" vertical="center"/>
    </xf>
    <xf numFmtId="0" fontId="45" fillId="0" borderId="47" xfId="6" applyBorder="1" applyAlignment="1">
      <alignment horizontal="center" vertical="center"/>
    </xf>
    <xf numFmtId="0" fontId="50" fillId="4" borderId="32" xfId="6" applyFont="1" applyFill="1" applyBorder="1" applyAlignment="1" applyProtection="1">
      <alignment horizontal="center" vertical="center" shrinkToFit="1"/>
      <protection locked="0"/>
    </xf>
    <xf numFmtId="0" fontId="50" fillId="4" borderId="33" xfId="6" applyFont="1" applyFill="1" applyBorder="1" applyAlignment="1" applyProtection="1">
      <alignment horizontal="center" vertical="center" shrinkToFit="1"/>
      <protection locked="0"/>
    </xf>
    <xf numFmtId="0" fontId="50" fillId="4" borderId="34" xfId="6" applyFont="1" applyFill="1" applyBorder="1" applyAlignment="1" applyProtection="1">
      <alignment horizontal="center" vertical="center" shrinkToFit="1"/>
      <protection locked="0"/>
    </xf>
    <xf numFmtId="0" fontId="50" fillId="4" borderId="37" xfId="6" applyFont="1" applyFill="1" applyBorder="1" applyAlignment="1" applyProtection="1">
      <alignment horizontal="center" vertical="center" shrinkToFit="1"/>
      <protection locked="0"/>
    </xf>
    <xf numFmtId="0" fontId="50" fillId="4" borderId="0" xfId="6" applyFont="1" applyFill="1" applyBorder="1" applyAlignment="1" applyProtection="1">
      <alignment horizontal="center" vertical="center" shrinkToFit="1"/>
      <protection locked="0"/>
    </xf>
    <xf numFmtId="0" fontId="50" fillId="4" borderId="38" xfId="6" applyFont="1" applyFill="1" applyBorder="1" applyAlignment="1" applyProtection="1">
      <alignment horizontal="center" vertical="center" shrinkToFit="1"/>
      <protection locked="0"/>
    </xf>
    <xf numFmtId="0" fontId="50" fillId="4" borderId="45" xfId="6" applyFont="1" applyFill="1" applyBorder="1" applyAlignment="1" applyProtection="1">
      <alignment horizontal="center" vertical="center" shrinkToFit="1"/>
      <protection locked="0"/>
    </xf>
    <xf numFmtId="0" fontId="50" fillId="4" borderId="46" xfId="6" applyFont="1" applyFill="1" applyBorder="1" applyAlignment="1" applyProtection="1">
      <alignment horizontal="center" vertical="center" shrinkToFit="1"/>
      <protection locked="0"/>
    </xf>
    <xf numFmtId="0" fontId="50" fillId="4" borderId="47" xfId="6" applyFont="1" applyFill="1" applyBorder="1" applyAlignment="1" applyProtection="1">
      <alignment horizontal="center" vertical="center" shrinkToFit="1"/>
      <protection locked="0"/>
    </xf>
    <xf numFmtId="0" fontId="50" fillId="0" borderId="32" xfId="6" applyFont="1" applyBorder="1" applyAlignment="1">
      <alignment horizontal="center" vertical="center" shrinkToFit="1"/>
    </xf>
    <xf numFmtId="0" fontId="50" fillId="0" borderId="33" xfId="6" applyFont="1" applyBorder="1" applyAlignment="1">
      <alignment horizontal="center" vertical="center" shrinkToFit="1"/>
    </xf>
    <xf numFmtId="0" fontId="50" fillId="0" borderId="34" xfId="6" applyFont="1" applyBorder="1" applyAlignment="1">
      <alignment horizontal="center" vertical="center" shrinkToFit="1"/>
    </xf>
    <xf numFmtId="0" fontId="50" fillId="0" borderId="37" xfId="6" applyFont="1" applyBorder="1" applyAlignment="1">
      <alignment horizontal="center" vertical="center" shrinkToFit="1"/>
    </xf>
    <xf numFmtId="0" fontId="50" fillId="0" borderId="0" xfId="6" applyFont="1" applyBorder="1" applyAlignment="1">
      <alignment horizontal="center" vertical="center" shrinkToFit="1"/>
    </xf>
    <xf numFmtId="0" fontId="50" fillId="0" borderId="38" xfId="6" applyFont="1" applyBorder="1" applyAlignment="1">
      <alignment horizontal="center" vertical="center" shrinkToFit="1"/>
    </xf>
    <xf numFmtId="0" fontId="50" fillId="0" borderId="45" xfId="6" applyFont="1" applyBorder="1" applyAlignment="1">
      <alignment horizontal="center" vertical="center" shrinkToFit="1"/>
    </xf>
    <xf numFmtId="0" fontId="50" fillId="0" borderId="46" xfId="6" applyFont="1" applyBorder="1" applyAlignment="1">
      <alignment horizontal="center" vertical="center" shrinkToFit="1"/>
    </xf>
    <xf numFmtId="0" fontId="50" fillId="0" borderId="47" xfId="6" applyFont="1" applyBorder="1" applyAlignment="1">
      <alignment horizontal="center" vertical="center" shrinkToFit="1"/>
    </xf>
    <xf numFmtId="0" fontId="51" fillId="4" borderId="32" xfId="6" applyFont="1" applyFill="1" applyBorder="1" applyAlignment="1" applyProtection="1">
      <alignment horizontal="center" vertical="center" shrinkToFit="1"/>
      <protection locked="0"/>
    </xf>
    <xf numFmtId="0" fontId="51" fillId="4" borderId="33" xfId="6" applyFont="1" applyFill="1" applyBorder="1" applyAlignment="1" applyProtection="1">
      <alignment horizontal="center" vertical="center" shrinkToFit="1"/>
      <protection locked="0"/>
    </xf>
    <xf numFmtId="0" fontId="51" fillId="4" borderId="34" xfId="6" applyFont="1" applyFill="1" applyBorder="1" applyAlignment="1" applyProtection="1">
      <alignment horizontal="center" vertical="center" shrinkToFit="1"/>
      <protection locked="0"/>
    </xf>
    <xf numFmtId="0" fontId="51" fillId="4" borderId="37" xfId="6" applyFont="1" applyFill="1" applyBorder="1" applyAlignment="1" applyProtection="1">
      <alignment horizontal="center" vertical="center" shrinkToFit="1"/>
      <protection locked="0"/>
    </xf>
    <xf numFmtId="0" fontId="51" fillId="4" borderId="0" xfId="6" applyFont="1" applyFill="1" applyBorder="1" applyAlignment="1" applyProtection="1">
      <alignment horizontal="center" vertical="center" shrinkToFit="1"/>
      <protection locked="0"/>
    </xf>
    <xf numFmtId="0" fontId="51" fillId="4" borderId="38" xfId="6" applyFont="1" applyFill="1" applyBorder="1" applyAlignment="1" applyProtection="1">
      <alignment horizontal="center" vertical="center" shrinkToFit="1"/>
      <protection locked="0"/>
    </xf>
    <xf numFmtId="0" fontId="51" fillId="4" borderId="45" xfId="6" applyFont="1" applyFill="1" applyBorder="1" applyAlignment="1" applyProtection="1">
      <alignment horizontal="center" vertical="center" shrinkToFit="1"/>
      <protection locked="0"/>
    </xf>
    <xf numFmtId="0" fontId="51" fillId="4" borderId="46" xfId="6" applyFont="1" applyFill="1" applyBorder="1" applyAlignment="1" applyProtection="1">
      <alignment horizontal="center" vertical="center" shrinkToFit="1"/>
      <protection locked="0"/>
    </xf>
    <xf numFmtId="0" fontId="51" fillId="4" borderId="47" xfId="6" applyFont="1" applyFill="1" applyBorder="1" applyAlignment="1" applyProtection="1">
      <alignment horizontal="center" vertical="center" shrinkToFit="1"/>
      <protection locked="0"/>
    </xf>
    <xf numFmtId="0" fontId="51" fillId="0" borderId="32" xfId="6" applyFont="1" applyBorder="1" applyAlignment="1">
      <alignment horizontal="center" vertical="center" shrinkToFit="1"/>
    </xf>
    <xf numFmtId="0" fontId="51" fillId="0" borderId="33" xfId="6" applyFont="1" applyBorder="1" applyAlignment="1">
      <alignment horizontal="center" vertical="center" shrinkToFit="1"/>
    </xf>
    <xf numFmtId="0" fontId="51" fillId="0" borderId="34" xfId="6" applyFont="1" applyBorder="1" applyAlignment="1">
      <alignment horizontal="center" vertical="center" shrinkToFit="1"/>
    </xf>
    <xf numFmtId="0" fontId="51" fillId="0" borderId="37" xfId="6" applyFont="1" applyBorder="1" applyAlignment="1">
      <alignment horizontal="center" vertical="center" shrinkToFit="1"/>
    </xf>
    <xf numFmtId="0" fontId="51" fillId="0" borderId="0" xfId="6" applyFont="1" applyBorder="1" applyAlignment="1">
      <alignment horizontal="center" vertical="center" shrinkToFit="1"/>
    </xf>
    <xf numFmtId="0" fontId="51" fillId="0" borderId="38" xfId="6" applyFont="1" applyBorder="1" applyAlignment="1">
      <alignment horizontal="center" vertical="center" shrinkToFit="1"/>
    </xf>
    <xf numFmtId="0" fontId="51" fillId="0" borderId="45" xfId="6" applyFont="1" applyBorder="1" applyAlignment="1">
      <alignment horizontal="center" vertical="center" shrinkToFit="1"/>
    </xf>
    <xf numFmtId="0" fontId="51" fillId="0" borderId="46" xfId="6" applyFont="1" applyBorder="1" applyAlignment="1">
      <alignment horizontal="center" vertical="center" shrinkToFit="1"/>
    </xf>
    <xf numFmtId="0" fontId="51" fillId="0" borderId="47" xfId="6" applyFont="1" applyBorder="1" applyAlignment="1">
      <alignment horizontal="center" vertical="center" shrinkToFit="1"/>
    </xf>
    <xf numFmtId="0" fontId="48" fillId="0" borderId="33" xfId="6" applyFont="1" applyBorder="1" applyAlignment="1">
      <alignment horizontal="left" vertical="top" shrinkToFit="1"/>
    </xf>
    <xf numFmtId="0" fontId="48" fillId="0" borderId="0" xfId="6" applyFont="1" applyBorder="1" applyAlignment="1">
      <alignment horizontal="left" vertical="top" shrinkToFit="1"/>
    </xf>
    <xf numFmtId="0" fontId="35" fillId="0" borderId="58" xfId="2" applyFont="1" applyBorder="1" applyAlignment="1">
      <alignment horizontal="center" vertical="center" shrinkToFit="1"/>
    </xf>
    <xf numFmtId="0" fontId="35" fillId="0" borderId="64" xfId="2" applyFont="1" applyBorder="1" applyAlignment="1">
      <alignment horizontal="center" vertical="center" shrinkToFit="1"/>
    </xf>
    <xf numFmtId="0" fontId="35" fillId="0" borderId="57" xfId="2" applyFont="1" applyBorder="1" applyAlignment="1">
      <alignment horizontal="center" vertical="center" shrinkToFit="1"/>
    </xf>
    <xf numFmtId="0" fontId="35" fillId="0" borderId="32" xfId="2" applyFont="1" applyBorder="1" applyAlignment="1">
      <alignment horizontal="center" vertical="center" shrinkToFit="1"/>
    </xf>
    <xf numFmtId="0" fontId="35" fillId="0" borderId="33" xfId="5" applyFont="1" applyBorder="1" applyAlignment="1">
      <alignment horizontal="center" vertical="center" shrinkToFit="1"/>
    </xf>
    <xf numFmtId="0" fontId="35" fillId="0" borderId="31" xfId="2" applyFont="1" applyBorder="1" applyAlignment="1">
      <alignment horizontal="center" vertical="center" shrinkToFit="1"/>
    </xf>
    <xf numFmtId="0" fontId="35" fillId="0" borderId="66" xfId="2" applyFont="1" applyBorder="1" applyAlignment="1">
      <alignment horizontal="center" vertical="center" shrinkToFit="1"/>
    </xf>
    <xf numFmtId="0" fontId="35" fillId="0" borderId="13" xfId="2" applyFont="1" applyBorder="1" applyAlignment="1">
      <alignment horizontal="center" vertical="center" shrinkToFit="1"/>
    </xf>
    <xf numFmtId="0" fontId="35" fillId="0" borderId="77" xfId="2" applyFont="1" applyBorder="1" applyAlignment="1">
      <alignment horizontal="center" vertical="center" shrinkToFit="1"/>
    </xf>
    <xf numFmtId="0" fontId="35" fillId="0" borderId="28" xfId="2" applyFont="1" applyBorder="1" applyAlignment="1">
      <alignment horizontal="center" vertical="center" shrinkToFit="1"/>
    </xf>
    <xf numFmtId="0" fontId="35" fillId="0" borderId="29" xfId="2" applyFont="1" applyBorder="1" applyAlignment="1">
      <alignment horizontal="center" vertical="center" shrinkToFit="1"/>
    </xf>
    <xf numFmtId="0" fontId="35" fillId="0" borderId="65" xfId="5" applyFont="1" applyBorder="1" applyAlignment="1">
      <alignment horizontal="center" shrinkToFit="1"/>
    </xf>
    <xf numFmtId="0" fontId="35" fillId="0" borderId="51" xfId="2" applyFont="1" applyBorder="1" applyAlignment="1">
      <alignment horizontal="center" vertical="center" shrinkToFit="1"/>
    </xf>
    <xf numFmtId="0" fontId="35" fillId="0" borderId="64" xfId="5" applyFont="1" applyBorder="1" applyAlignment="1">
      <alignment horizontal="center" shrinkToFit="1"/>
    </xf>
    <xf numFmtId="0" fontId="35" fillId="0" borderId="89" xfId="2" applyFont="1" applyBorder="1" applyAlignment="1">
      <alignment horizontal="center" vertical="center" shrinkToFit="1"/>
    </xf>
    <xf numFmtId="0" fontId="35" fillId="0" borderId="26" xfId="2" applyFont="1" applyBorder="1" applyAlignment="1">
      <alignment horizontal="center" vertical="center" shrinkToFit="1"/>
    </xf>
    <xf numFmtId="0" fontId="35" fillId="0" borderId="25" xfId="2" applyFont="1" applyBorder="1" applyAlignment="1">
      <alignment horizontal="center" vertical="center" shrinkToFit="1"/>
    </xf>
    <xf numFmtId="0" fontId="35" fillId="0" borderId="56" xfId="2" applyFont="1" applyBorder="1" applyAlignment="1">
      <alignment horizontal="center" vertical="center" shrinkToFit="1"/>
    </xf>
    <xf numFmtId="0" fontId="35" fillId="0" borderId="64" xfId="5" applyFont="1" applyBorder="1" applyAlignment="1">
      <alignment horizontal="center" vertical="center" shrinkToFit="1"/>
    </xf>
    <xf numFmtId="0" fontId="35" fillId="0" borderId="59" xfId="5" applyFont="1" applyBorder="1" applyAlignment="1">
      <alignment horizontal="center" vertical="center" shrinkToFit="1"/>
    </xf>
    <xf numFmtId="0" fontId="35" fillId="0" borderId="50" xfId="2" applyFont="1" applyBorder="1" applyAlignment="1">
      <alignment horizontal="center" vertical="center" shrinkToFit="1"/>
    </xf>
    <xf numFmtId="0" fontId="35" fillId="0" borderId="65" xfId="5" applyFont="1" applyBorder="1" applyAlignment="1">
      <alignment horizontal="center" vertical="center" shrinkToFit="1"/>
    </xf>
    <xf numFmtId="0" fontId="35" fillId="0" borderId="43" xfId="2" applyFont="1" applyBorder="1" applyAlignment="1">
      <alignment horizontal="center" vertical="center" shrinkToFit="1"/>
    </xf>
    <xf numFmtId="0" fontId="35" fillId="0" borderId="52" xfId="5" applyFont="1" applyBorder="1" applyAlignment="1">
      <alignment horizontal="center" vertical="center" shrinkToFit="1"/>
    </xf>
    <xf numFmtId="0" fontId="35" fillId="0" borderId="44" xfId="2" applyFont="1" applyBorder="1" applyAlignment="1">
      <alignment horizontal="center" vertical="center" shrinkToFit="1"/>
    </xf>
    <xf numFmtId="0" fontId="35" fillId="0" borderId="92" xfId="2" applyFont="1" applyBorder="1" applyAlignment="1">
      <alignment horizontal="center" vertical="center" shrinkToFit="1"/>
    </xf>
    <xf numFmtId="0" fontId="35" fillId="0" borderId="35" xfId="2" applyFont="1" applyBorder="1" applyAlignment="1">
      <alignment horizontal="center" vertical="center" textRotation="255" shrinkToFit="1"/>
    </xf>
    <xf numFmtId="0" fontId="35" fillId="0" borderId="43" xfId="2" applyFont="1" applyBorder="1" applyAlignment="1">
      <alignment horizontal="center" vertical="center" textRotation="255" shrinkToFit="1"/>
    </xf>
    <xf numFmtId="0" fontId="35" fillId="0" borderId="30" xfId="2" applyFont="1" applyBorder="1" applyAlignment="1">
      <alignment horizontal="center" vertical="center" shrinkToFit="1"/>
    </xf>
    <xf numFmtId="0" fontId="35" fillId="0" borderId="25" xfId="2" applyFont="1" applyBorder="1" applyAlignment="1">
      <alignment horizontal="center" vertical="center" textRotation="255" shrinkToFit="1"/>
    </xf>
    <xf numFmtId="0" fontId="35" fillId="0" borderId="30" xfId="2" applyFont="1" applyBorder="1" applyAlignment="1">
      <alignment horizontal="center" vertical="center" textRotation="255" shrinkToFit="1"/>
    </xf>
    <xf numFmtId="0" fontId="35" fillId="0" borderId="26" xfId="2" applyFont="1" applyBorder="1" applyAlignment="1">
      <alignment horizontal="center" vertical="center" textRotation="255" shrinkToFit="1"/>
    </xf>
    <xf numFmtId="0" fontId="35" fillId="0" borderId="51" xfId="2" applyFont="1" applyBorder="1" applyAlignment="1">
      <alignment horizontal="center" vertical="center" textRotation="255" shrinkToFit="1"/>
    </xf>
    <xf numFmtId="0" fontId="35" fillId="0" borderId="36" xfId="2" applyFont="1" applyBorder="1" applyAlignment="1">
      <alignment horizontal="center" vertical="center" textRotation="255" shrinkToFit="1"/>
    </xf>
    <xf numFmtId="0" fontId="35" fillId="0" borderId="44" xfId="2" applyFont="1" applyBorder="1" applyAlignment="1">
      <alignment horizontal="center" vertical="center" textRotation="255" shrinkToFit="1"/>
    </xf>
    <xf numFmtId="0" fontId="35" fillId="0" borderId="31" xfId="2" quotePrefix="1" applyFont="1" applyBorder="1" applyAlignment="1">
      <alignment horizontal="center" vertical="center" shrinkToFit="1"/>
    </xf>
    <xf numFmtId="0" fontId="35" fillId="0" borderId="51" xfId="2" quotePrefix="1" applyFont="1" applyBorder="1" applyAlignment="1">
      <alignment horizontal="center" vertical="center" shrinkToFit="1"/>
    </xf>
    <xf numFmtId="0" fontId="35" fillId="0" borderId="68" xfId="2" applyFont="1" applyBorder="1" applyAlignment="1">
      <alignment horizontal="center" vertical="center" shrinkToFit="1"/>
    </xf>
    <xf numFmtId="0" fontId="35" fillId="0" borderId="69" xfId="2" applyFont="1" applyBorder="1" applyAlignment="1">
      <alignment horizontal="center" vertical="center" shrinkToFit="1"/>
    </xf>
    <xf numFmtId="0" fontId="35" fillId="0" borderId="70" xfId="2" applyFont="1" applyBorder="1" applyAlignment="1">
      <alignment horizontal="center" vertical="center" shrinkToFit="1"/>
    </xf>
    <xf numFmtId="0" fontId="35" fillId="0" borderId="33" xfId="2" applyFont="1" applyBorder="1" applyAlignment="1">
      <alignment horizontal="center" vertical="center" shrinkToFit="1"/>
    </xf>
    <xf numFmtId="0" fontId="35" fillId="0" borderId="34" xfId="2" applyFont="1" applyBorder="1" applyAlignment="1">
      <alignment horizontal="center" vertical="center" shrinkToFit="1"/>
    </xf>
    <xf numFmtId="0" fontId="35" fillId="0" borderId="93" xfId="2" applyFont="1" applyBorder="1" applyAlignment="1">
      <alignment horizontal="center" vertical="center" shrinkToFit="1"/>
    </xf>
    <xf numFmtId="0" fontId="35" fillId="0" borderId="94" xfId="2" applyFont="1" applyBorder="1" applyAlignment="1">
      <alignment horizontal="center" vertical="center" shrinkToFit="1"/>
    </xf>
    <xf numFmtId="0" fontId="35" fillId="0" borderId="95" xfId="2" applyFont="1" applyBorder="1" applyAlignment="1">
      <alignment horizontal="center" vertical="center" shrinkToFit="1"/>
    </xf>
    <xf numFmtId="0" fontId="35" fillId="0" borderId="48" xfId="2" applyFont="1" applyBorder="1" applyAlignment="1">
      <alignment horizontal="center" vertical="center" shrinkToFit="1"/>
    </xf>
    <xf numFmtId="0" fontId="35" fillId="0" borderId="91" xfId="2" applyFont="1" applyBorder="1" applyAlignment="1">
      <alignment horizontal="center" vertical="center" shrinkToFit="1"/>
    </xf>
    <xf numFmtId="0" fontId="35" fillId="0" borderId="49" xfId="2" applyFont="1" applyBorder="1" applyAlignment="1">
      <alignment horizontal="center" vertical="center" shrinkToFit="1"/>
    </xf>
    <xf numFmtId="0" fontId="35" fillId="0" borderId="55" xfId="2" applyFont="1" applyBorder="1" applyAlignment="1">
      <alignment horizontal="center" vertical="center" textRotation="255" shrinkToFit="1"/>
    </xf>
    <xf numFmtId="0" fontId="35" fillId="0" borderId="90" xfId="2" applyFont="1" applyBorder="1" applyAlignment="1">
      <alignment horizontal="center" vertical="center" textRotation="255" shrinkToFit="1"/>
    </xf>
    <xf numFmtId="0" fontId="35" fillId="0" borderId="101" xfId="2" applyFont="1" applyBorder="1" applyAlignment="1">
      <alignment horizontal="center" vertical="center" shrinkToFit="1"/>
    </xf>
    <xf numFmtId="0" fontId="35" fillId="0" borderId="54" xfId="2" applyFont="1" applyBorder="1" applyAlignment="1">
      <alignment horizontal="center" vertical="center" shrinkToFit="1"/>
    </xf>
    <xf numFmtId="0" fontId="35" fillId="0" borderId="48" xfId="2" applyFont="1" applyBorder="1" applyAlignment="1">
      <alignment horizontal="center" vertical="center" textRotation="255" shrinkToFit="1"/>
    </xf>
    <xf numFmtId="0" fontId="35" fillId="0" borderId="53" xfId="2" applyFont="1" applyBorder="1" applyAlignment="1">
      <alignment horizontal="center" vertical="center" textRotation="255" shrinkToFit="1"/>
    </xf>
    <xf numFmtId="0" fontId="35" fillId="0" borderId="53" xfId="2" applyFont="1" applyBorder="1" applyAlignment="1">
      <alignment horizontal="center" vertical="center" shrinkToFit="1"/>
    </xf>
    <xf numFmtId="0" fontId="36" fillId="0" borderId="48" xfId="2" applyFont="1" applyBorder="1" applyAlignment="1">
      <alignment horizontal="center" vertical="center" shrinkToFit="1"/>
    </xf>
    <xf numFmtId="0" fontId="36" fillId="0" borderId="91" xfId="2" applyFont="1" applyBorder="1" applyAlignment="1">
      <alignment horizontal="center" vertical="center" shrinkToFit="1"/>
    </xf>
    <xf numFmtId="0" fontId="36" fillId="0" borderId="49" xfId="2" applyFont="1" applyBorder="1" applyAlignment="1">
      <alignment horizontal="center" vertical="center" shrinkToFit="1"/>
    </xf>
    <xf numFmtId="0" fontId="36" fillId="0" borderId="72" xfId="2" applyFont="1" applyBorder="1" applyAlignment="1">
      <alignment horizontal="center" vertical="center" shrinkToFit="1"/>
    </xf>
    <xf numFmtId="0" fontId="36" fillId="0" borderId="74" xfId="2" applyFont="1" applyBorder="1" applyAlignment="1">
      <alignment horizontal="center" vertical="center" shrinkToFit="1"/>
    </xf>
    <xf numFmtId="0" fontId="36" fillId="0" borderId="73" xfId="2" applyFont="1" applyBorder="1" applyAlignment="1">
      <alignment horizontal="center" vertical="center" shrinkToFit="1"/>
    </xf>
    <xf numFmtId="0" fontId="36" fillId="0" borderId="56" xfId="2" applyFont="1" applyBorder="1" applyAlignment="1">
      <alignment horizontal="center" vertical="center" shrinkToFit="1"/>
    </xf>
    <xf numFmtId="0" fontId="36" fillId="0" borderId="64" xfId="2" applyFont="1" applyBorder="1" applyAlignment="1">
      <alignment horizontal="center" vertical="center" shrinkToFit="1"/>
    </xf>
    <xf numFmtId="0" fontId="36" fillId="0" borderId="59" xfId="2" applyFont="1" applyBorder="1" applyAlignment="1">
      <alignment horizontal="center" vertical="center" shrinkToFit="1"/>
    </xf>
    <xf numFmtId="0" fontId="36" fillId="0" borderId="50" xfId="2" applyFont="1" applyBorder="1" applyAlignment="1">
      <alignment horizontal="center" vertical="center" shrinkToFit="1"/>
    </xf>
    <xf numFmtId="0" fontId="36" fillId="0" borderId="65" xfId="2" applyFont="1" applyBorder="1" applyAlignment="1">
      <alignment horizontal="center" vertical="center" shrinkToFit="1"/>
    </xf>
    <xf numFmtId="0" fontId="36" fillId="0" borderId="52" xfId="2" applyFont="1" applyBorder="1" applyAlignment="1">
      <alignment horizontal="center" vertical="center" shrinkToFit="1"/>
    </xf>
    <xf numFmtId="0" fontId="35" fillId="0" borderId="52" xfId="2" applyFont="1" applyBorder="1" applyAlignment="1">
      <alignment horizontal="center" vertical="center" shrinkToFit="1"/>
    </xf>
    <xf numFmtId="0" fontId="36" fillId="0" borderId="13" xfId="2" applyFont="1" applyBorder="1" applyAlignment="1">
      <alignment horizontal="center" vertical="center" shrinkToFit="1"/>
    </xf>
    <xf numFmtId="0" fontId="36" fillId="0" borderId="102" xfId="2" applyFont="1" applyBorder="1" applyAlignment="1">
      <alignment horizontal="center" vertical="center" shrinkToFit="1"/>
    </xf>
    <xf numFmtId="0" fontId="35" fillId="0" borderId="100" xfId="2" applyFont="1" applyBorder="1" applyAlignment="1">
      <alignment horizontal="center" vertical="center" shrinkToFit="1"/>
    </xf>
    <xf numFmtId="0" fontId="35" fillId="0" borderId="102" xfId="2" applyFont="1" applyBorder="1" applyAlignment="1">
      <alignment horizontal="center" vertical="center" shrinkToFit="1"/>
    </xf>
    <xf numFmtId="0" fontId="36" fillId="0" borderId="100" xfId="2" applyFont="1" applyBorder="1" applyAlignment="1">
      <alignment horizontal="center" vertical="center" shrinkToFit="1"/>
    </xf>
    <xf numFmtId="0" fontId="35" fillId="0" borderId="35" xfId="2" applyFont="1" applyBorder="1" applyAlignment="1">
      <alignment horizontal="center" vertical="center" shrinkToFit="1"/>
    </xf>
    <xf numFmtId="0" fontId="35" fillId="0" borderId="36" xfId="2" applyFont="1" applyBorder="1" applyAlignment="1">
      <alignment horizontal="center" vertical="center" shrinkToFit="1"/>
    </xf>
    <xf numFmtId="0" fontId="36" fillId="0" borderId="35" xfId="2" applyFont="1" applyBorder="1" applyAlignment="1">
      <alignment horizontal="center" vertical="center" shrinkToFit="1"/>
    </xf>
    <xf numFmtId="0" fontId="36" fillId="0" borderId="41" xfId="2" applyFont="1" applyBorder="1" applyAlignment="1">
      <alignment horizontal="center" vertical="center" shrinkToFit="1"/>
    </xf>
    <xf numFmtId="0" fontId="36" fillId="0" borderId="54" xfId="2" applyFont="1" applyBorder="1" applyAlignment="1">
      <alignment horizontal="center" vertical="center" shrinkToFit="1"/>
    </xf>
    <xf numFmtId="0" fontId="35" fillId="0" borderId="65" xfId="2" applyFont="1" applyBorder="1" applyAlignment="1">
      <alignment horizontal="center" vertical="center" shrinkToFit="1"/>
    </xf>
    <xf numFmtId="0" fontId="36" fillId="0" borderId="43" xfId="2" applyFont="1" applyBorder="1" applyAlignment="1">
      <alignment horizontal="center" vertical="center" shrinkToFit="1"/>
    </xf>
    <xf numFmtId="0" fontId="35" fillId="0" borderId="41" xfId="2" applyFont="1" applyBorder="1" applyAlignment="1">
      <alignment horizontal="center" vertical="center" shrinkToFit="1"/>
    </xf>
    <xf numFmtId="0" fontId="35" fillId="0" borderId="42" xfId="2" applyFont="1" applyBorder="1" applyAlignment="1">
      <alignment horizontal="center" vertical="center" shrinkToFit="1"/>
    </xf>
    <xf numFmtId="0" fontId="43" fillId="0" borderId="37" xfId="2" applyFont="1" applyBorder="1" applyAlignment="1">
      <alignment horizontal="right" vertical="center" indent="1" shrinkToFit="1"/>
    </xf>
    <xf numFmtId="0" fontId="43" fillId="0" borderId="0" xfId="5" applyFont="1" applyAlignment="1">
      <alignment horizontal="right" vertical="center" indent="1" shrinkToFit="1"/>
    </xf>
    <xf numFmtId="0" fontId="2" fillId="0" borderId="0" xfId="5" applyFont="1" applyAlignment="1">
      <alignment horizontal="right" vertical="center" indent="1" shrinkToFit="1"/>
    </xf>
    <xf numFmtId="0" fontId="2" fillId="0" borderId="38" xfId="5" applyFont="1" applyBorder="1" applyAlignment="1">
      <alignment horizontal="right" vertical="center" indent="1" shrinkToFit="1"/>
    </xf>
    <xf numFmtId="0" fontId="35" fillId="0" borderId="0" xfId="2" applyFont="1" applyBorder="1" applyAlignment="1">
      <alignment horizontal="center" vertical="center" shrinkToFit="1"/>
    </xf>
    <xf numFmtId="0" fontId="35" fillId="0" borderId="38" xfId="5" applyFont="1" applyBorder="1" applyAlignment="1">
      <alignment horizontal="center" vertical="center" shrinkToFit="1"/>
    </xf>
    <xf numFmtId="0" fontId="38" fillId="0" borderId="37" xfId="2" applyFont="1" applyBorder="1" applyAlignment="1">
      <alignment horizontal="center" vertical="center" shrinkToFit="1"/>
    </xf>
    <xf numFmtId="0" fontId="38" fillId="0" borderId="0" xfId="5" applyFont="1" applyAlignment="1">
      <alignment horizontal="center" vertical="center" shrinkToFit="1"/>
    </xf>
    <xf numFmtId="0" fontId="38" fillId="0" borderId="38" xfId="5" applyFont="1" applyBorder="1" applyAlignment="1">
      <alignment horizontal="center" vertical="center" shrinkToFit="1"/>
    </xf>
    <xf numFmtId="0" fontId="35" fillId="0" borderId="28" xfId="2" applyNumberFormat="1" applyFont="1" applyBorder="1" applyAlignment="1">
      <alignment horizontal="center" vertical="center" shrinkToFit="1"/>
    </xf>
    <xf numFmtId="0" fontId="37" fillId="0" borderId="46" xfId="2" applyFont="1" applyBorder="1" applyAlignment="1">
      <alignment horizontal="left" vertical="center"/>
    </xf>
    <xf numFmtId="0" fontId="35" fillId="0" borderId="91" xfId="5" applyFont="1" applyBorder="1" applyAlignment="1">
      <alignment horizontal="center" vertical="center" shrinkToFit="1"/>
    </xf>
    <xf numFmtId="0" fontId="35" fillId="0" borderId="49" xfId="5" applyFont="1" applyBorder="1" applyAlignment="1">
      <alignment horizontal="center" vertical="center" shrinkToFit="1"/>
    </xf>
    <xf numFmtId="177" fontId="35" fillId="0" borderId="28" xfId="2" applyNumberFormat="1" applyFont="1" applyBorder="1" applyAlignment="1">
      <alignment horizontal="center" vertical="center" shrinkToFit="1"/>
    </xf>
    <xf numFmtId="177" fontId="35" fillId="0" borderId="29" xfId="2" applyNumberFormat="1" applyFont="1" applyBorder="1" applyAlignment="1">
      <alignment horizontal="center" vertical="center" shrinkToFit="1"/>
    </xf>
    <xf numFmtId="177" fontId="35" fillId="0" borderId="31" xfId="2" applyNumberFormat="1" applyFont="1" applyBorder="1" applyAlignment="1">
      <alignment horizontal="center" vertical="center" shrinkToFit="1"/>
    </xf>
    <xf numFmtId="177" fontId="35" fillId="0" borderId="51" xfId="2" applyNumberFormat="1" applyFont="1" applyBorder="1" applyAlignment="1">
      <alignment horizontal="center" vertical="center" shrinkToFit="1"/>
    </xf>
    <xf numFmtId="0" fontId="36" fillId="0" borderId="36" xfId="2" applyFont="1" applyBorder="1" applyAlignment="1">
      <alignment horizontal="center" vertical="center" shrinkToFit="1"/>
    </xf>
    <xf numFmtId="0" fontId="37" fillId="0" borderId="0" xfId="2" applyFont="1" applyAlignment="1">
      <alignment horizontal="left" vertical="center" shrinkToFit="1"/>
    </xf>
    <xf numFmtId="0" fontId="37" fillId="0" borderId="32" xfId="2" applyFont="1" applyBorder="1" applyAlignment="1">
      <alignment horizontal="left" vertical="top" wrapText="1"/>
    </xf>
    <xf numFmtId="0" fontId="37" fillId="0" borderId="33" xfId="2" applyFont="1" applyBorder="1" applyAlignment="1">
      <alignment horizontal="left" vertical="top" wrapText="1"/>
    </xf>
    <xf numFmtId="0" fontId="37" fillId="0" borderId="34" xfId="2" applyFont="1" applyBorder="1" applyAlignment="1">
      <alignment horizontal="left" vertical="top" wrapText="1"/>
    </xf>
    <xf numFmtId="0" fontId="37" fillId="0" borderId="37" xfId="2" applyFont="1" applyBorder="1" applyAlignment="1">
      <alignment horizontal="left" vertical="top" wrapText="1"/>
    </xf>
    <xf numFmtId="0" fontId="37" fillId="0" borderId="0" xfId="2" applyFont="1" applyBorder="1" applyAlignment="1">
      <alignment horizontal="left" vertical="top" wrapText="1"/>
    </xf>
    <xf numFmtId="0" fontId="37" fillId="0" borderId="38" xfId="2" applyFont="1" applyBorder="1" applyAlignment="1">
      <alignment horizontal="left" vertical="top" wrapText="1"/>
    </xf>
    <xf numFmtId="0" fontId="37" fillId="0" borderId="45" xfId="2" applyFont="1" applyBorder="1" applyAlignment="1">
      <alignment horizontal="left" vertical="top" wrapText="1"/>
    </xf>
    <xf numFmtId="0" fontId="37" fillId="0" borderId="46" xfId="2" applyFont="1" applyBorder="1" applyAlignment="1">
      <alignment horizontal="left" vertical="top" wrapText="1"/>
    </xf>
    <xf numFmtId="0" fontId="37" fillId="0" borderId="47" xfId="2" applyFont="1" applyBorder="1" applyAlignment="1">
      <alignment horizontal="left" vertical="top" wrapText="1"/>
    </xf>
    <xf numFmtId="0" fontId="35" fillId="0" borderId="33" xfId="2" applyFont="1" applyBorder="1" applyAlignment="1">
      <alignment horizontal="left" vertical="center" shrinkToFit="1"/>
    </xf>
    <xf numFmtId="0" fontId="35" fillId="0" borderId="33" xfId="5" applyFont="1" applyBorder="1" applyAlignment="1">
      <alignment horizontal="left" vertical="center" shrinkToFit="1"/>
    </xf>
    <xf numFmtId="0" fontId="35" fillId="0" borderId="0" xfId="2" applyFont="1" applyAlignment="1">
      <alignment horizontal="left" vertical="center" shrinkToFit="1"/>
    </xf>
    <xf numFmtId="0" fontId="35" fillId="0" borderId="59" xfId="2" applyFont="1" applyBorder="1" applyAlignment="1">
      <alignment horizontal="center" vertical="center" shrinkToFit="1"/>
    </xf>
    <xf numFmtId="0" fontId="35" fillId="0" borderId="27" xfId="2" applyFont="1" applyBorder="1" applyAlignment="1">
      <alignment horizontal="center" vertical="center" shrinkToFit="1"/>
    </xf>
    <xf numFmtId="0" fontId="35" fillId="0" borderId="91" xfId="5" applyFont="1" applyBorder="1" applyAlignment="1">
      <alignment horizontal="center" shrinkToFit="1"/>
    </xf>
    <xf numFmtId="0" fontId="35" fillId="0" borderId="98" xfId="2" applyFont="1" applyBorder="1" applyAlignment="1">
      <alignment horizontal="center" vertical="center" shrinkToFit="1"/>
    </xf>
    <xf numFmtId="0" fontId="35" fillId="0" borderId="99" xfId="2" applyFont="1" applyBorder="1" applyAlignment="1">
      <alignment horizontal="center" vertical="center" shrinkToFit="1"/>
    </xf>
    <xf numFmtId="0" fontId="35" fillId="0" borderId="45" xfId="2" applyFont="1" applyBorder="1" applyAlignment="1">
      <alignment horizontal="center" vertical="center" shrinkToFit="1"/>
    </xf>
    <xf numFmtId="0" fontId="35" fillId="0" borderId="47" xfId="2" applyFont="1" applyBorder="1" applyAlignment="1">
      <alignment horizontal="center" vertical="center" shrinkToFit="1"/>
    </xf>
    <xf numFmtId="0" fontId="35" fillId="0" borderId="32" xfId="2" applyFont="1" applyBorder="1" applyAlignment="1">
      <alignment horizontal="center" vertical="center" textRotation="255" shrinkToFit="1"/>
    </xf>
    <xf numFmtId="0" fontId="35" fillId="0" borderId="33" xfId="5" applyFont="1" applyBorder="1" applyAlignment="1">
      <alignment horizontal="center" vertical="center" textRotation="255" shrinkToFit="1"/>
    </xf>
    <xf numFmtId="0" fontId="35" fillId="0" borderId="45" xfId="2" applyFont="1" applyBorder="1" applyAlignment="1">
      <alignment horizontal="center" vertical="center" textRotation="255" shrinkToFit="1"/>
    </xf>
    <xf numFmtId="0" fontId="35" fillId="0" borderId="46" xfId="5" applyFont="1" applyBorder="1" applyAlignment="1">
      <alignment horizontal="center" vertical="center" textRotation="255" shrinkToFit="1"/>
    </xf>
    <xf numFmtId="0" fontId="35" fillId="0" borderId="96" xfId="2" applyFont="1" applyBorder="1" applyAlignment="1">
      <alignment horizontal="center" vertical="center" textRotation="255" shrinkToFit="1"/>
    </xf>
    <xf numFmtId="0" fontId="35" fillId="0" borderId="34" xfId="5" applyFont="1" applyBorder="1" applyAlignment="1">
      <alignment horizontal="center" vertical="center" textRotation="255" shrinkToFit="1"/>
    </xf>
    <xf numFmtId="0" fontId="35" fillId="0" borderId="97" xfId="5" applyFont="1" applyBorder="1" applyAlignment="1">
      <alignment horizontal="center" vertical="center" textRotation="255" shrinkToFit="1"/>
    </xf>
    <xf numFmtId="0" fontId="35" fillId="0" borderId="47" xfId="5" applyFont="1" applyBorder="1" applyAlignment="1">
      <alignment horizontal="center" vertical="center" textRotation="255" shrinkToFit="1"/>
    </xf>
    <xf numFmtId="0" fontId="35" fillId="0" borderId="67" xfId="2" applyFont="1" applyBorder="1" applyAlignment="1">
      <alignment horizontal="center" vertical="center" shrinkToFit="1"/>
    </xf>
    <xf numFmtId="0" fontId="35" fillId="0" borderId="0" xfId="2" applyFont="1" applyAlignment="1">
      <alignment horizontal="center" vertical="center" shrinkToFit="1"/>
    </xf>
    <xf numFmtId="0" fontId="36" fillId="0" borderId="53" xfId="2" applyFont="1" applyBorder="1" applyAlignment="1">
      <alignment horizontal="center" vertical="center" shrinkToFit="1"/>
    </xf>
    <xf numFmtId="0" fontId="36" fillId="0" borderId="42" xfId="2" applyFont="1" applyBorder="1" applyAlignment="1">
      <alignment horizontal="center" vertical="center" shrinkToFit="1"/>
    </xf>
    <xf numFmtId="0" fontId="36" fillId="0" borderId="44" xfId="2" applyFont="1" applyBorder="1" applyAlignment="1">
      <alignment horizontal="center" vertical="center" shrinkToFit="1"/>
    </xf>
    <xf numFmtId="176" fontId="35" fillId="0" borderId="58" xfId="2" applyNumberFormat="1" applyFont="1" applyBorder="1" applyAlignment="1">
      <alignment horizontal="center" vertical="center" shrinkToFit="1"/>
    </xf>
    <xf numFmtId="176" fontId="35" fillId="0" borderId="64" xfId="2" applyNumberFormat="1" applyFont="1" applyBorder="1" applyAlignment="1">
      <alignment horizontal="center" vertical="center" shrinkToFit="1"/>
    </xf>
    <xf numFmtId="179" fontId="35" fillId="0" borderId="58" xfId="2" applyNumberFormat="1" applyFont="1" applyBorder="1" applyAlignment="1">
      <alignment horizontal="center" vertical="center" shrinkToFit="1"/>
    </xf>
    <xf numFmtId="179" fontId="35" fillId="0" borderId="57" xfId="2" applyNumberFormat="1" applyFont="1" applyBorder="1" applyAlignment="1">
      <alignment horizontal="center" vertical="center" shrinkToFit="1"/>
    </xf>
    <xf numFmtId="0" fontId="35" fillId="0" borderId="0" xfId="2" applyFont="1" applyBorder="1" applyAlignment="1">
      <alignment horizontal="left" vertical="center"/>
    </xf>
    <xf numFmtId="0" fontId="35" fillId="0" borderId="55" xfId="2" applyFont="1" applyBorder="1" applyAlignment="1">
      <alignment horizontal="center" vertical="center"/>
    </xf>
    <xf numFmtId="20" fontId="35" fillId="0" borderId="36" xfId="2" applyNumberFormat="1" applyFont="1" applyBorder="1" applyAlignment="1">
      <alignment horizontal="center" vertical="center" shrinkToFit="1"/>
    </xf>
    <xf numFmtId="20" fontId="35" fillId="0" borderId="89" xfId="2" applyNumberFormat="1" applyFont="1" applyBorder="1" applyAlignment="1">
      <alignment horizontal="center" vertical="center" shrinkToFit="1"/>
    </xf>
    <xf numFmtId="0" fontId="37" fillId="0" borderId="46" xfId="2" applyFont="1" applyBorder="1" applyAlignment="1">
      <alignment horizontal="left" vertical="center" shrinkToFit="1"/>
    </xf>
    <xf numFmtId="0" fontId="38" fillId="0" borderId="0" xfId="2" applyFont="1" applyAlignment="1">
      <alignment horizontal="center" vertical="center" shrinkToFit="1"/>
    </xf>
    <xf numFmtId="0" fontId="39" fillId="0" borderId="0" xfId="5" applyFont="1" applyAlignment="1">
      <alignment horizontal="center" vertical="center" shrinkToFit="1"/>
    </xf>
    <xf numFmtId="0" fontId="40" fillId="0" borderId="90" xfId="2" applyFont="1" applyBorder="1" applyAlignment="1">
      <alignment horizontal="center" vertical="center"/>
    </xf>
    <xf numFmtId="0" fontId="40" fillId="0" borderId="22" xfId="2" applyFont="1" applyBorder="1" applyAlignment="1">
      <alignment horizontal="center" vertical="center"/>
    </xf>
    <xf numFmtId="0" fontId="41" fillId="0" borderId="0" xfId="2" applyFont="1" applyBorder="1" applyAlignment="1">
      <alignment vertical="center"/>
    </xf>
    <xf numFmtId="31" fontId="35" fillId="0" borderId="35" xfId="2" applyNumberFormat="1" applyFont="1" applyBorder="1" applyAlignment="1">
      <alignment horizontal="center" vertical="center" shrinkToFit="1"/>
    </xf>
    <xf numFmtId="31" fontId="35" fillId="0" borderId="91" xfId="2" applyNumberFormat="1" applyFont="1" applyBorder="1" applyAlignment="1">
      <alignment horizontal="center" vertical="center" shrinkToFit="1"/>
    </xf>
    <xf numFmtId="176" fontId="35" fillId="0" borderId="58" xfId="2" quotePrefix="1" applyNumberFormat="1" applyFont="1" applyBorder="1" applyAlignment="1">
      <alignment horizontal="center" vertical="center" shrinkToFit="1"/>
    </xf>
    <xf numFmtId="176" fontId="35" fillId="0" borderId="57" xfId="2" quotePrefix="1" applyNumberFormat="1" applyFont="1" applyBorder="1" applyAlignment="1">
      <alignment horizontal="center" vertical="center" shrinkToFit="1"/>
    </xf>
    <xf numFmtId="0" fontId="33" fillId="0" borderId="58" xfId="2" applyFont="1" applyBorder="1" applyAlignment="1">
      <alignment horizontal="center" vertical="center" shrinkToFit="1"/>
    </xf>
    <xf numFmtId="0" fontId="33" fillId="0" borderId="64" xfId="2" applyFont="1" applyBorder="1" applyAlignment="1">
      <alignment horizontal="center" vertical="center" shrinkToFit="1"/>
    </xf>
    <xf numFmtId="0" fontId="33" fillId="0" borderId="57" xfId="2" applyFont="1" applyBorder="1" applyAlignment="1">
      <alignment horizontal="center" vertical="center" shrinkToFit="1"/>
    </xf>
    <xf numFmtId="0" fontId="33" fillId="0" borderId="48" xfId="2" applyFont="1" applyBorder="1" applyAlignment="1">
      <alignment horizontal="center" vertical="center" shrinkToFit="1"/>
    </xf>
    <xf numFmtId="0" fontId="33" fillId="0" borderId="91" xfId="2" applyFont="1" applyBorder="1" applyAlignment="1">
      <alignment horizontal="center" vertical="center" shrinkToFit="1"/>
    </xf>
    <xf numFmtId="0" fontId="33" fillId="0" borderId="36" xfId="2" applyFont="1" applyBorder="1" applyAlignment="1">
      <alignment horizontal="center" vertical="center" shrinkToFit="1"/>
    </xf>
    <xf numFmtId="31" fontId="33" fillId="0" borderId="35" xfId="2" applyNumberFormat="1" applyFont="1" applyBorder="1" applyAlignment="1">
      <alignment horizontal="center" vertical="center" shrinkToFit="1"/>
    </xf>
    <xf numFmtId="31" fontId="33" fillId="0" borderId="91" xfId="2" applyNumberFormat="1" applyFont="1" applyBorder="1" applyAlignment="1">
      <alignment horizontal="center" vertical="center" shrinkToFit="1"/>
    </xf>
    <xf numFmtId="0" fontId="33" fillId="0" borderId="56" xfId="2" applyFont="1" applyBorder="1" applyAlignment="1">
      <alignment horizontal="center" vertical="center" shrinkToFit="1"/>
    </xf>
    <xf numFmtId="176" fontId="33" fillId="0" borderId="58" xfId="2" quotePrefix="1" applyNumberFormat="1" applyFont="1" applyBorder="1" applyAlignment="1">
      <alignment horizontal="center" vertical="center" shrinkToFit="1"/>
    </xf>
    <xf numFmtId="176" fontId="33" fillId="0" borderId="57" xfId="2" quotePrefix="1" applyNumberFormat="1" applyFont="1" applyBorder="1" applyAlignment="1">
      <alignment horizontal="center" vertical="center" shrinkToFit="1"/>
    </xf>
    <xf numFmtId="179" fontId="33" fillId="0" borderId="58" xfId="2" applyNumberFormat="1" applyFont="1" applyBorder="1" applyAlignment="1">
      <alignment horizontal="center" vertical="center" shrinkToFit="1"/>
    </xf>
    <xf numFmtId="179" fontId="33" fillId="0" borderId="57" xfId="2" applyNumberFormat="1" applyFont="1" applyBorder="1" applyAlignment="1">
      <alignment horizontal="center" vertical="center" shrinkToFit="1"/>
    </xf>
    <xf numFmtId="0" fontId="33" fillId="0" borderId="89" xfId="2" applyFont="1" applyBorder="1" applyAlignment="1">
      <alignment horizontal="center" vertical="center" shrinkToFit="1"/>
    </xf>
    <xf numFmtId="0" fontId="33" fillId="0" borderId="26" xfId="2" applyFont="1" applyBorder="1" applyAlignment="1">
      <alignment horizontal="center" vertical="center" shrinkToFit="1"/>
    </xf>
    <xf numFmtId="0" fontId="33" fillId="0" borderId="28" xfId="2" applyFont="1" applyBorder="1" applyAlignment="1">
      <alignment horizontal="center" vertical="center" shrinkToFit="1"/>
    </xf>
    <xf numFmtId="0" fontId="33" fillId="0" borderId="29" xfId="2" applyFont="1" applyBorder="1" applyAlignment="1">
      <alignment horizontal="center" vertical="center" shrinkToFit="1"/>
    </xf>
    <xf numFmtId="0" fontId="33" fillId="0" borderId="49" xfId="2" applyFont="1" applyBorder="1" applyAlignment="1">
      <alignment horizontal="center" vertical="center" shrinkToFit="1"/>
    </xf>
    <xf numFmtId="0" fontId="33" fillId="0" borderId="59" xfId="2" applyFont="1" applyBorder="1" applyAlignment="1">
      <alignment horizontal="center" vertical="center" shrinkToFit="1"/>
    </xf>
    <xf numFmtId="0" fontId="33" fillId="0" borderId="48" xfId="2" applyFont="1" applyBorder="1" applyAlignment="1">
      <alignment horizontal="center" vertical="center"/>
    </xf>
    <xf numFmtId="0" fontId="33" fillId="0" borderId="91" xfId="5" applyFont="1" applyBorder="1" applyAlignment="1">
      <alignment horizontal="center" vertical="center"/>
    </xf>
    <xf numFmtId="0" fontId="33" fillId="0" borderId="91" xfId="2" applyFont="1" applyBorder="1" applyAlignment="1">
      <alignment horizontal="center" vertical="center"/>
    </xf>
    <xf numFmtId="0" fontId="33" fillId="0" borderId="49" xfId="5" applyFont="1" applyBorder="1" applyAlignment="1">
      <alignment horizontal="center" vertical="center"/>
    </xf>
    <xf numFmtId="0" fontId="33" fillId="0" borderId="64" xfId="5" applyFont="1" applyBorder="1" applyAlignment="1">
      <alignment horizontal="center"/>
    </xf>
    <xf numFmtId="0" fontId="33" fillId="0" borderId="43" xfId="2" applyFont="1" applyBorder="1" applyAlignment="1">
      <alignment horizontal="center" vertical="center"/>
    </xf>
    <xf numFmtId="0" fontId="33" fillId="0" borderId="52" xfId="5" applyFont="1" applyBorder="1" applyAlignment="1">
      <alignment horizontal="center" vertical="center"/>
    </xf>
    <xf numFmtId="0" fontId="33" fillId="0" borderId="35" xfId="2" applyFont="1" applyBorder="1" applyAlignment="1">
      <alignment horizontal="center" vertical="center" shrinkToFit="1"/>
    </xf>
    <xf numFmtId="0" fontId="33" fillId="0" borderId="50" xfId="2" applyFont="1" applyBorder="1" applyAlignment="1">
      <alignment horizontal="center" vertical="center" shrinkToFit="1"/>
    </xf>
    <xf numFmtId="0" fontId="33" fillId="0" borderId="65" xfId="2" applyFont="1" applyBorder="1" applyAlignment="1">
      <alignment horizontal="center" vertical="center" shrinkToFit="1"/>
    </xf>
    <xf numFmtId="0" fontId="33" fillId="0" borderId="52" xfId="2" applyFont="1" applyBorder="1" applyAlignment="1">
      <alignment horizontal="center" vertical="center" shrinkToFit="1"/>
    </xf>
    <xf numFmtId="0" fontId="33" fillId="0" borderId="33" xfId="2" applyFont="1" applyBorder="1" applyAlignment="1">
      <alignment horizontal="left" vertical="center" shrinkToFit="1"/>
    </xf>
    <xf numFmtId="0" fontId="33" fillId="0" borderId="33" xfId="5" applyFont="1" applyBorder="1" applyAlignment="1">
      <alignment horizontal="left" vertical="center" shrinkToFit="1"/>
    </xf>
    <xf numFmtId="0" fontId="37" fillId="0" borderId="0" xfId="2" applyFont="1" applyAlignment="1">
      <alignment horizontal="left" vertical="center"/>
    </xf>
    <xf numFmtId="0" fontId="33" fillId="0" borderId="50" xfId="2" applyFont="1" applyBorder="1" applyAlignment="1">
      <alignment horizontal="center" vertical="center"/>
    </xf>
    <xf numFmtId="0" fontId="33" fillId="0" borderId="65" xfId="5" applyFont="1" applyBorder="1" applyAlignment="1">
      <alignment horizontal="center" vertical="center"/>
    </xf>
    <xf numFmtId="0" fontId="33" fillId="0" borderId="65" xfId="2" applyFont="1" applyBorder="1" applyAlignment="1">
      <alignment horizontal="center" vertical="center"/>
    </xf>
    <xf numFmtId="0" fontId="33" fillId="0" borderId="66" xfId="2" applyFont="1" applyBorder="1" applyAlignment="1">
      <alignment horizontal="center" vertical="center"/>
    </xf>
    <xf numFmtId="0" fontId="33" fillId="0" borderId="77" xfId="2" applyFont="1" applyBorder="1" applyAlignment="1">
      <alignment horizontal="center" vertical="center"/>
    </xf>
    <xf numFmtId="0" fontId="33" fillId="0" borderId="31" xfId="2" applyFont="1" applyBorder="1" applyAlignment="1">
      <alignment horizontal="center" vertical="center" shrinkToFit="1"/>
    </xf>
    <xf numFmtId="0" fontId="33" fillId="0" borderId="51" xfId="2" applyFont="1" applyBorder="1" applyAlignment="1">
      <alignment horizontal="center" vertical="center" shrinkToFit="1"/>
    </xf>
    <xf numFmtId="0" fontId="33" fillId="0" borderId="13" xfId="2" applyFont="1" applyBorder="1" applyAlignment="1">
      <alignment horizontal="center" vertical="center"/>
    </xf>
    <xf numFmtId="0" fontId="33" fillId="0" borderId="43" xfId="2" applyFont="1" applyBorder="1" applyAlignment="1">
      <alignment horizontal="center" vertical="center" shrinkToFit="1"/>
    </xf>
    <xf numFmtId="0" fontId="33" fillId="0" borderId="30" xfId="2" applyFont="1" applyBorder="1" applyAlignment="1">
      <alignment horizontal="center" vertical="center" shrinkToFit="1"/>
    </xf>
    <xf numFmtId="0" fontId="33" fillId="0" borderId="65" xfId="5" applyFont="1" applyBorder="1" applyAlignment="1">
      <alignment horizontal="center"/>
    </xf>
    <xf numFmtId="0" fontId="33" fillId="0" borderId="27" xfId="2" applyFont="1" applyBorder="1" applyAlignment="1">
      <alignment horizontal="center" vertical="center" shrinkToFit="1"/>
    </xf>
    <xf numFmtId="0" fontId="33" fillId="0" borderId="91" xfId="5" applyFont="1" applyBorder="1" applyAlignment="1">
      <alignment horizontal="center"/>
    </xf>
    <xf numFmtId="0" fontId="33" fillId="0" borderId="25" xfId="2" applyFont="1" applyBorder="1" applyAlignment="1">
      <alignment horizontal="center" vertical="center" shrinkToFit="1"/>
    </xf>
    <xf numFmtId="0" fontId="33" fillId="0" borderId="45" xfId="2" applyFont="1" applyBorder="1" applyAlignment="1">
      <alignment horizontal="center" vertical="center" shrinkToFit="1"/>
    </xf>
    <xf numFmtId="0" fontId="33" fillId="0" borderId="47" xfId="2" applyFont="1" applyBorder="1" applyAlignment="1">
      <alignment horizontal="center" vertical="center" shrinkToFit="1"/>
    </xf>
    <xf numFmtId="0" fontId="33" fillId="0" borderId="66" xfId="2" applyFont="1" applyBorder="1" applyAlignment="1">
      <alignment horizontal="center" vertical="center" shrinkToFit="1"/>
    </xf>
    <xf numFmtId="0" fontId="33" fillId="0" borderId="13" xfId="2" applyFont="1" applyBorder="1" applyAlignment="1">
      <alignment horizontal="center" vertical="center" shrinkToFit="1"/>
    </xf>
    <xf numFmtId="0" fontId="33" fillId="0" borderId="77" xfId="2" applyFont="1" applyBorder="1" applyAlignment="1">
      <alignment horizontal="center" vertical="center" shrinkToFit="1"/>
    </xf>
    <xf numFmtId="0" fontId="33" fillId="0" borderId="100" xfId="2" applyFont="1" applyBorder="1" applyAlignment="1">
      <alignment horizontal="center" vertical="center" shrinkToFit="1"/>
    </xf>
    <xf numFmtId="0" fontId="33" fillId="0" borderId="92" xfId="2" applyFont="1" applyBorder="1" applyAlignment="1">
      <alignment horizontal="center" vertical="center" shrinkToFit="1"/>
    </xf>
    <xf numFmtId="0" fontId="33" fillId="0" borderId="70" xfId="2" applyFont="1" applyBorder="1" applyAlignment="1">
      <alignment horizontal="center" vertical="center" shrinkToFit="1"/>
    </xf>
    <xf numFmtId="0" fontId="33" fillId="0" borderId="69" xfId="2" applyFont="1" applyBorder="1" applyAlignment="1">
      <alignment horizontal="center" vertical="center" shrinkToFit="1"/>
    </xf>
    <xf numFmtId="0" fontId="33" fillId="0" borderId="56" xfId="2" applyFont="1" applyBorder="1" applyAlignment="1">
      <alignment horizontal="center" vertical="center"/>
    </xf>
    <xf numFmtId="0" fontId="33" fillId="0" borderId="64" xfId="5" applyFont="1" applyBorder="1" applyAlignment="1">
      <alignment horizontal="center" vertical="center"/>
    </xf>
    <xf numFmtId="0" fontId="33" fillId="0" borderId="58" xfId="2" applyFont="1" applyBorder="1" applyAlignment="1">
      <alignment horizontal="center" vertical="center"/>
    </xf>
    <xf numFmtId="0" fontId="33" fillId="0" borderId="59" xfId="5" applyFont="1" applyBorder="1" applyAlignment="1">
      <alignment horizontal="center" vertical="center"/>
    </xf>
    <xf numFmtId="0" fontId="33" fillId="0" borderId="44" xfId="2" applyFont="1" applyBorder="1" applyAlignment="1">
      <alignment horizontal="center" vertical="center" shrinkToFit="1"/>
    </xf>
    <xf numFmtId="0" fontId="33" fillId="0" borderId="98" xfId="2" applyFont="1" applyBorder="1" applyAlignment="1">
      <alignment horizontal="center" vertical="center" shrinkToFit="1"/>
    </xf>
    <xf numFmtId="0" fontId="33" fillId="0" borderId="99" xfId="2" applyFont="1" applyBorder="1" applyAlignment="1">
      <alignment horizontal="center" vertical="center" shrinkToFit="1"/>
    </xf>
    <xf numFmtId="0" fontId="33" fillId="0" borderId="36" xfId="2" applyFont="1" applyBorder="1" applyAlignment="1">
      <alignment horizontal="center" vertical="center"/>
    </xf>
    <xf numFmtId="0" fontId="33" fillId="0" borderId="35" xfId="2" applyFont="1" applyBorder="1" applyAlignment="1">
      <alignment horizontal="center" vertical="center"/>
    </xf>
    <xf numFmtId="0" fontId="33" fillId="0" borderId="25" xfId="2" applyFont="1" applyBorder="1" applyAlignment="1">
      <alignment horizontal="center" vertical="center"/>
    </xf>
    <xf numFmtId="0" fontId="33" fillId="0" borderId="89" xfId="2" applyFont="1" applyBorder="1" applyAlignment="1">
      <alignment horizontal="center" vertical="center"/>
    </xf>
    <xf numFmtId="0" fontId="33" fillId="0" borderId="26" xfId="2" applyFont="1" applyBorder="1" applyAlignment="1">
      <alignment horizontal="center" vertical="center"/>
    </xf>
    <xf numFmtId="0" fontId="33" fillId="0" borderId="30" xfId="2" applyFont="1" applyBorder="1" applyAlignment="1">
      <alignment horizontal="center" vertical="center"/>
    </xf>
    <xf numFmtId="0" fontId="33" fillId="0" borderId="31" xfId="2" applyFont="1" applyBorder="1" applyAlignment="1">
      <alignment horizontal="center" vertical="center"/>
    </xf>
    <xf numFmtId="0" fontId="33" fillId="0" borderId="51" xfId="2" applyFont="1" applyBorder="1" applyAlignment="1">
      <alignment horizontal="center" vertical="center"/>
    </xf>
    <xf numFmtId="0" fontId="33" fillId="0" borderId="36" xfId="2" applyFont="1" applyBorder="1" applyAlignment="1">
      <alignment horizontal="center" vertical="center" textRotation="255"/>
    </xf>
    <xf numFmtId="0" fontId="33" fillId="0" borderId="44" xfId="2" applyFont="1" applyBorder="1" applyAlignment="1">
      <alignment horizontal="center" vertical="center" textRotation="255"/>
    </xf>
    <xf numFmtId="0" fontId="33" fillId="0" borderId="35" xfId="2" applyFont="1" applyBorder="1" applyAlignment="1">
      <alignment horizontal="center" vertical="center" textRotation="255"/>
    </xf>
    <xf numFmtId="0" fontId="33" fillId="0" borderId="43" xfId="2" applyFont="1" applyBorder="1" applyAlignment="1">
      <alignment horizontal="center" vertical="center" textRotation="255"/>
    </xf>
    <xf numFmtId="0" fontId="33" fillId="0" borderId="67" xfId="2" applyFont="1" applyBorder="1" applyAlignment="1">
      <alignment horizontal="center" vertical="center" shrinkToFit="1"/>
    </xf>
    <xf numFmtId="0" fontId="33" fillId="0" borderId="31" xfId="2" quotePrefix="1" applyFont="1" applyBorder="1" applyAlignment="1">
      <alignment horizontal="center" vertical="center" shrinkToFit="1"/>
    </xf>
    <xf numFmtId="0" fontId="33" fillId="0" borderId="51" xfId="2" quotePrefix="1" applyFont="1" applyBorder="1" applyAlignment="1">
      <alignment horizontal="center" vertical="center" shrinkToFit="1"/>
    </xf>
    <xf numFmtId="0" fontId="33" fillId="0" borderId="68" xfId="2" applyFont="1" applyBorder="1" applyAlignment="1">
      <alignment horizontal="center" vertical="center" shrinkToFit="1"/>
    </xf>
    <xf numFmtId="0" fontId="33" fillId="0" borderId="93" xfId="2" applyFont="1" applyBorder="1" applyAlignment="1">
      <alignment horizontal="center" vertical="center"/>
    </xf>
    <xf numFmtId="0" fontId="33" fillId="0" borderId="94" xfId="2" applyFont="1" applyBorder="1" applyAlignment="1">
      <alignment horizontal="center" vertical="center"/>
    </xf>
    <xf numFmtId="0" fontId="33" fillId="0" borderId="95" xfId="2" applyFont="1" applyBorder="1" applyAlignment="1">
      <alignment horizontal="center" vertical="center"/>
    </xf>
    <xf numFmtId="0" fontId="33" fillId="0" borderId="46" xfId="2" applyFont="1" applyBorder="1" applyAlignment="1">
      <alignment horizontal="center" vertical="center"/>
    </xf>
    <xf numFmtId="0" fontId="33" fillId="0" borderId="47" xfId="2" applyFont="1" applyBorder="1" applyAlignment="1">
      <alignment horizontal="center" vertical="center"/>
    </xf>
    <xf numFmtId="0" fontId="33" fillId="0" borderId="37" xfId="2" applyFont="1" applyBorder="1" applyAlignment="1">
      <alignment horizontal="center" vertical="center"/>
    </xf>
    <xf numFmtId="0" fontId="33" fillId="0" borderId="0" xfId="2" applyFont="1" applyBorder="1" applyAlignment="1">
      <alignment horizontal="center" vertical="center"/>
    </xf>
    <xf numFmtId="0" fontId="33" fillId="0" borderId="38" xfId="2" applyFont="1" applyBorder="1" applyAlignment="1">
      <alignment horizontal="center" vertical="center"/>
    </xf>
    <xf numFmtId="0" fontId="33" fillId="0" borderId="46" xfId="2" applyFont="1" applyBorder="1" applyAlignment="1">
      <alignment horizontal="center" vertical="center" shrinkToFit="1"/>
    </xf>
    <xf numFmtId="0" fontId="33" fillId="0" borderId="55" xfId="2" applyFont="1" applyBorder="1" applyAlignment="1">
      <alignment horizontal="center" vertical="center" textRotation="255" shrinkToFit="1"/>
    </xf>
    <xf numFmtId="0" fontId="33" fillId="0" borderId="90" xfId="2" applyFont="1" applyBorder="1" applyAlignment="1">
      <alignment horizontal="center" vertical="center" textRotation="255" shrinkToFit="1"/>
    </xf>
    <xf numFmtId="0" fontId="33" fillId="0" borderId="101" xfId="2" applyFont="1" applyBorder="1" applyAlignment="1">
      <alignment horizontal="center" vertical="center" shrinkToFit="1"/>
    </xf>
    <xf numFmtId="0" fontId="33" fillId="0" borderId="54" xfId="2" applyFont="1" applyBorder="1" applyAlignment="1">
      <alignment horizontal="center" vertical="center" shrinkToFit="1"/>
    </xf>
    <xf numFmtId="0" fontId="33" fillId="0" borderId="53" xfId="2" applyFont="1" applyBorder="1" applyAlignment="1">
      <alignment horizontal="center" vertical="center" shrinkToFit="1"/>
    </xf>
    <xf numFmtId="0" fontId="34" fillId="0" borderId="13" xfId="2" applyFont="1" applyBorder="1" applyAlignment="1">
      <alignment horizontal="center" vertical="center"/>
    </xf>
    <xf numFmtId="0" fontId="34" fillId="0" borderId="102" xfId="2" applyFont="1" applyBorder="1" applyAlignment="1">
      <alignment horizontal="center" vertical="center"/>
    </xf>
    <xf numFmtId="0" fontId="33" fillId="0" borderId="100" xfId="2" applyFont="1" applyBorder="1" applyAlignment="1">
      <alignment horizontal="center" vertical="center"/>
    </xf>
    <xf numFmtId="0" fontId="33" fillId="0" borderId="102" xfId="2" applyFont="1" applyBorder="1" applyAlignment="1">
      <alignment horizontal="center" vertical="center"/>
    </xf>
    <xf numFmtId="0" fontId="34" fillId="0" borderId="100" xfId="2" applyFont="1" applyBorder="1" applyAlignment="1">
      <alignment horizontal="center" vertical="center"/>
    </xf>
    <xf numFmtId="0" fontId="33" fillId="0" borderId="48" xfId="2" applyFont="1" applyBorder="1" applyAlignment="1">
      <alignment horizontal="center" vertical="center" textRotation="255" shrinkToFit="1"/>
    </xf>
    <xf numFmtId="0" fontId="33" fillId="0" borderId="53" xfId="2" applyFont="1" applyBorder="1" applyAlignment="1">
      <alignment horizontal="center" vertical="center" textRotation="255" shrinkToFit="1"/>
    </xf>
    <xf numFmtId="0" fontId="34" fillId="0" borderId="50" xfId="2" applyFont="1" applyBorder="1" applyAlignment="1">
      <alignment horizontal="center" vertical="center"/>
    </xf>
    <xf numFmtId="0" fontId="34" fillId="0" borderId="44" xfId="2" applyFont="1" applyBorder="1" applyAlignment="1">
      <alignment horizontal="center" vertical="center"/>
    </xf>
    <xf numFmtId="0" fontId="34" fillId="0" borderId="48" xfId="2" applyFont="1" applyBorder="1" applyAlignment="1">
      <alignment horizontal="center" vertical="center"/>
    </xf>
    <xf numFmtId="0" fontId="34" fillId="0" borderId="36" xfId="2" applyFont="1" applyBorder="1" applyAlignment="1">
      <alignment horizontal="center" vertical="center"/>
    </xf>
    <xf numFmtId="0" fontId="43" fillId="0" borderId="37" xfId="2" applyFont="1" applyBorder="1" applyAlignment="1">
      <alignment horizontal="right" vertical="center" indent="1"/>
    </xf>
    <xf numFmtId="0" fontId="43" fillId="0" borderId="0" xfId="5" applyFont="1" applyAlignment="1">
      <alignment horizontal="right" vertical="center" indent="1"/>
    </xf>
    <xf numFmtId="0" fontId="2" fillId="0" borderId="0" xfId="5" applyFont="1" applyAlignment="1">
      <alignment horizontal="right" vertical="center" indent="1"/>
    </xf>
    <xf numFmtId="0" fontId="2" fillId="0" borderId="38" xfId="5" applyFont="1" applyBorder="1" applyAlignment="1">
      <alignment horizontal="right" vertical="center" indent="1"/>
    </xf>
    <xf numFmtId="0" fontId="34" fillId="0" borderId="35" xfId="2" applyFont="1" applyBorder="1" applyAlignment="1">
      <alignment horizontal="center" vertical="center"/>
    </xf>
    <xf numFmtId="0" fontId="34" fillId="0" borderId="49" xfId="2" applyFont="1" applyBorder="1" applyAlignment="1">
      <alignment horizontal="center" vertical="center"/>
    </xf>
    <xf numFmtId="0" fontId="34" fillId="0" borderId="43" xfId="2" applyFont="1" applyBorder="1" applyAlignment="1">
      <alignment horizontal="center" vertical="center"/>
    </xf>
    <xf numFmtId="0" fontId="34" fillId="0" borderId="52" xfId="2" applyFont="1" applyBorder="1" applyAlignment="1">
      <alignment horizontal="center" vertical="center"/>
    </xf>
    <xf numFmtId="0" fontId="33" fillId="0" borderId="38" xfId="5" applyFont="1" applyBorder="1" applyAlignment="1">
      <alignment horizontal="center" vertical="center"/>
    </xf>
    <xf numFmtId="0" fontId="34" fillId="0" borderId="33" xfId="2" applyFont="1" applyBorder="1" applyAlignment="1">
      <alignment horizontal="center" vertical="center"/>
    </xf>
    <xf numFmtId="0" fontId="34" fillId="0" borderId="34" xfId="2" applyFont="1" applyBorder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34" fillId="0" borderId="38" xfId="2" applyFont="1" applyBorder="1" applyAlignment="1">
      <alignment horizontal="center" vertical="center"/>
    </xf>
    <xf numFmtId="0" fontId="34" fillId="0" borderId="46" xfId="2" applyFont="1" applyBorder="1" applyAlignment="1">
      <alignment horizontal="center" vertical="center"/>
    </xf>
    <xf numFmtId="0" fontId="34" fillId="0" borderId="47" xfId="2" applyFont="1" applyBorder="1" applyAlignment="1">
      <alignment horizontal="center" vertical="center"/>
    </xf>
    <xf numFmtId="0" fontId="34" fillId="0" borderId="32" xfId="2" applyFont="1" applyBorder="1" applyAlignment="1">
      <alignment horizontal="center" vertical="center"/>
    </xf>
    <xf numFmtId="0" fontId="34" fillId="0" borderId="37" xfId="2" applyFont="1" applyBorder="1" applyAlignment="1">
      <alignment horizontal="center" vertical="center"/>
    </xf>
    <xf numFmtId="0" fontId="34" fillId="0" borderId="45" xfId="2" applyFont="1" applyBorder="1" applyAlignment="1">
      <alignment horizontal="center" vertical="center"/>
    </xf>
    <xf numFmtId="0" fontId="34" fillId="0" borderId="53" xfId="2" applyFont="1" applyBorder="1" applyAlignment="1">
      <alignment horizontal="center" vertical="center"/>
    </xf>
    <xf numFmtId="0" fontId="34" fillId="0" borderId="42" xfId="2" applyFont="1" applyBorder="1" applyAlignment="1">
      <alignment horizontal="center" vertical="center"/>
    </xf>
    <xf numFmtId="0" fontId="33" fillId="0" borderId="41" xfId="2" applyFont="1" applyBorder="1" applyAlignment="1">
      <alignment horizontal="center" vertical="center"/>
    </xf>
    <xf numFmtId="0" fontId="33" fillId="0" borderId="101" xfId="2" applyFont="1" applyBorder="1" applyAlignment="1">
      <alignment horizontal="center" vertical="center"/>
    </xf>
    <xf numFmtId="0" fontId="33" fillId="0" borderId="42" xfId="2" applyFont="1" applyBorder="1" applyAlignment="1">
      <alignment horizontal="center" vertical="center"/>
    </xf>
    <xf numFmtId="0" fontId="34" fillId="0" borderId="41" xfId="2" applyFont="1" applyBorder="1" applyAlignment="1">
      <alignment horizontal="center" vertical="center"/>
    </xf>
    <xf numFmtId="0" fontId="34" fillId="0" borderId="54" xfId="2" applyFont="1" applyBorder="1" applyAlignment="1">
      <alignment horizontal="center" vertical="center"/>
    </xf>
    <xf numFmtId="0" fontId="33" fillId="0" borderId="0" xfId="2" applyFont="1" applyAlignment="1">
      <alignment horizontal="center" vertical="center"/>
    </xf>
    <xf numFmtId="177" fontId="33" fillId="0" borderId="28" xfId="2" applyNumberFormat="1" applyFont="1" applyBorder="1" applyAlignment="1">
      <alignment horizontal="center" vertical="center" shrinkToFit="1"/>
    </xf>
    <xf numFmtId="177" fontId="33" fillId="0" borderId="29" xfId="2" applyNumberFormat="1" applyFont="1" applyBorder="1" applyAlignment="1">
      <alignment horizontal="center" vertical="center" shrinkToFit="1"/>
    </xf>
    <xf numFmtId="177" fontId="33" fillId="0" borderId="31" xfId="2" applyNumberFormat="1" applyFont="1" applyBorder="1" applyAlignment="1">
      <alignment horizontal="center" vertical="center" shrinkToFit="1"/>
    </xf>
    <xf numFmtId="177" fontId="33" fillId="0" borderId="51" xfId="2" applyNumberFormat="1" applyFont="1" applyBorder="1" applyAlignment="1">
      <alignment horizontal="center" vertical="center" shrinkToFit="1"/>
    </xf>
    <xf numFmtId="0" fontId="33" fillId="0" borderId="28" xfId="2" applyNumberFormat="1" applyFont="1" applyBorder="1" applyAlignment="1">
      <alignment horizontal="center" vertical="center" shrinkToFit="1"/>
    </xf>
    <xf numFmtId="20" fontId="33" fillId="0" borderId="36" xfId="2" applyNumberFormat="1" applyFont="1" applyBorder="1" applyAlignment="1">
      <alignment horizontal="center" vertical="center" shrinkToFit="1"/>
    </xf>
    <xf numFmtId="20" fontId="33" fillId="0" borderId="89" xfId="2" applyNumberFormat="1" applyFont="1" applyBorder="1" applyAlignment="1">
      <alignment horizontal="center" vertical="center" shrinkToFit="1"/>
    </xf>
    <xf numFmtId="0" fontId="16" fillId="0" borderId="0" xfId="3" applyFont="1" applyBorder="1" applyAlignment="1" applyProtection="1">
      <alignment horizontal="right" vertical="center" wrapText="1" shrinkToFit="1"/>
      <protection hidden="1"/>
    </xf>
    <xf numFmtId="0" fontId="16" fillId="0" borderId="5" xfId="3" applyFont="1" applyBorder="1" applyAlignment="1" applyProtection="1">
      <alignment horizontal="right" vertical="center" shrinkToFit="1"/>
      <protection hidden="1"/>
    </xf>
    <xf numFmtId="0" fontId="16" fillId="0" borderId="5" xfId="4" applyFont="1" applyBorder="1" applyAlignment="1">
      <alignment horizontal="right" vertical="center"/>
    </xf>
    <xf numFmtId="0" fontId="16" fillId="0" borderId="0" xfId="3" applyFont="1" applyBorder="1" applyAlignment="1" applyProtection="1">
      <alignment horizontal="right" vertical="center"/>
      <protection hidden="1"/>
    </xf>
    <xf numFmtId="0" fontId="16" fillId="0" borderId="0" xfId="3" applyFont="1" applyBorder="1" applyAlignment="1" applyProtection="1">
      <alignment horizontal="left" vertical="center"/>
      <protection hidden="1"/>
    </xf>
    <xf numFmtId="0" fontId="16" fillId="0" borderId="81" xfId="3" applyFont="1" applyBorder="1" applyAlignment="1" applyProtection="1">
      <alignment vertical="center" shrinkToFit="1"/>
      <protection hidden="1"/>
    </xf>
    <xf numFmtId="0" fontId="16" fillId="0" borderId="124" xfId="3" applyFont="1" applyBorder="1" applyAlignment="1" applyProtection="1">
      <alignment vertical="center" shrinkToFit="1"/>
      <protection hidden="1"/>
    </xf>
    <xf numFmtId="0" fontId="16" fillId="0" borderId="2" xfId="3" applyFont="1" applyBorder="1" applyAlignment="1" applyProtection="1">
      <alignment vertical="center" shrinkToFit="1"/>
      <protection hidden="1"/>
    </xf>
    <xf numFmtId="0" fontId="16" fillId="0" borderId="124" xfId="3" applyFont="1" applyBorder="1" applyAlignment="1" applyProtection="1">
      <alignment horizontal="left" vertical="center" shrinkToFit="1"/>
      <protection hidden="1"/>
    </xf>
    <xf numFmtId="0" fontId="16" fillId="0" borderId="125" xfId="3" applyFont="1" applyBorder="1" applyAlignment="1" applyProtection="1">
      <alignment vertical="center" shrinkToFit="1"/>
      <protection hidden="1"/>
    </xf>
    <xf numFmtId="0" fontId="16" fillId="0" borderId="5" xfId="4" applyFont="1" applyBorder="1" applyAlignment="1">
      <alignment vertical="center"/>
    </xf>
    <xf numFmtId="0" fontId="16" fillId="0" borderId="5" xfId="4" applyFont="1" applyBorder="1" applyAlignment="1">
      <alignment vertical="center" shrinkToFit="1"/>
    </xf>
    <xf numFmtId="0" fontId="16" fillId="0" borderId="125" xfId="3" applyFont="1" applyBorder="1" applyAlignment="1" applyProtection="1">
      <alignment horizontal="left" vertical="center" shrinkToFit="1"/>
      <protection hidden="1"/>
    </xf>
    <xf numFmtId="0" fontId="16" fillId="0" borderId="81" xfId="3" applyFont="1" applyBorder="1" applyAlignment="1" applyProtection="1">
      <alignment horizontal="right" vertical="center" shrinkToFit="1"/>
      <protection hidden="1"/>
    </xf>
    <xf numFmtId="0" fontId="16" fillId="0" borderId="124" xfId="3" applyFont="1" applyBorder="1" applyAlignment="1" applyProtection="1">
      <alignment horizontal="right" vertical="center" shrinkToFit="1"/>
      <protection hidden="1"/>
    </xf>
    <xf numFmtId="0" fontId="16" fillId="0" borderId="124" xfId="3" applyFont="1" applyBorder="1" applyAlignment="1" applyProtection="1">
      <alignment horizontal="left" vertical="center" shrinkToFit="1"/>
      <protection hidden="1"/>
    </xf>
    <xf numFmtId="0" fontId="16" fillId="0" borderId="125" xfId="3" applyFont="1" applyBorder="1" applyAlignment="1" applyProtection="1">
      <alignment horizontal="center" vertical="center" shrinkToFit="1"/>
      <protection hidden="1"/>
    </xf>
    <xf numFmtId="0" fontId="16" fillId="0" borderId="5" xfId="3" applyFont="1" applyBorder="1" applyAlignment="1" applyProtection="1">
      <alignment horizontal="center" vertical="center" shrinkToFit="1"/>
      <protection hidden="1"/>
    </xf>
    <xf numFmtId="0" fontId="13" fillId="0" borderId="5" xfId="3" applyFont="1" applyBorder="1" applyAlignment="1" applyProtection="1">
      <alignment horizontal="center" vertical="center" shrinkToFit="1"/>
      <protection hidden="1"/>
    </xf>
    <xf numFmtId="0" fontId="13" fillId="0" borderId="126" xfId="3" applyFont="1" applyBorder="1" applyAlignment="1" applyProtection="1">
      <alignment horizontal="center" vertical="center" shrinkToFit="1"/>
      <protection hidden="1"/>
    </xf>
    <xf numFmtId="0" fontId="16" fillId="0" borderId="4" xfId="3" applyFont="1" applyBorder="1" applyAlignment="1" applyProtection="1">
      <alignment horizontal="center" vertical="center" shrinkToFit="1"/>
      <protection hidden="1"/>
    </xf>
    <xf numFmtId="0" fontId="16" fillId="0" borderId="5" xfId="3" applyFont="1" applyBorder="1" applyAlignment="1" applyProtection="1">
      <alignment horizontal="center" vertical="center" shrinkToFit="1"/>
      <protection hidden="1"/>
    </xf>
    <xf numFmtId="0" fontId="16" fillId="0" borderId="126" xfId="3" applyFont="1" applyBorder="1" applyAlignment="1" applyProtection="1">
      <alignment horizontal="center" vertical="center" shrinkToFit="1"/>
      <protection hidden="1"/>
    </xf>
    <xf numFmtId="0" fontId="16" fillId="0" borderId="0" xfId="3" applyFont="1" applyAlignment="1" applyProtection="1">
      <alignment vertical="center"/>
      <protection hidden="1"/>
    </xf>
    <xf numFmtId="0" fontId="16" fillId="0" borderId="5" xfId="3" applyFont="1" applyBorder="1" applyAlignment="1" applyProtection="1">
      <alignment horizontal="center" vertical="center"/>
      <protection hidden="1"/>
    </xf>
    <xf numFmtId="0" fontId="16" fillId="0" borderId="126" xfId="3" applyFont="1" applyBorder="1" applyAlignment="1" applyProtection="1">
      <alignment horizontal="center" vertical="center"/>
      <protection hidden="1"/>
    </xf>
  </cellXfs>
  <cellStyles count="7">
    <cellStyle name="標準" xfId="0" builtinId="0"/>
    <cellStyle name="標準 2" xfId="1"/>
    <cellStyle name="標準 3" xfId="6"/>
    <cellStyle name="標準_ﾒﾝﾊﾞｰ公式記録SMPL" xfId="2"/>
    <cellStyle name="標準_県体トーナメント2" xfId="3"/>
    <cellStyle name="標準_北信越プロ１" xfId="4"/>
    <cellStyle name="標準_北信越各種処理ファイル" xfId="5"/>
  </cellStyles>
  <dxfs count="345"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border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border>
        <left style="thin">
          <color indexed="64"/>
        </left>
        <top style="thin">
          <color indexed="64"/>
        </top>
      </border>
    </dxf>
    <dxf>
      <border>
        <left/>
        <right/>
        <top/>
        <bottom/>
      </border>
    </dxf>
    <dxf>
      <border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</border>
    </dxf>
    <dxf>
      <border>
        <left/>
        <right/>
        <top/>
        <bottom/>
      </border>
    </dxf>
    <dxf>
      <border>
        <bottom style="thin">
          <color indexed="64"/>
        </bottom>
      </border>
    </dxf>
    <dxf>
      <border>
        <left/>
        <right/>
        <top/>
        <bottom/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</border>
    </dxf>
    <dxf>
      <border>
        <left/>
        <right/>
        <top/>
        <bottom/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/>
      </border>
    </dxf>
    <dxf>
      <border>
        <left/>
        <bottom style="thin">
          <color indexed="64"/>
        </bottom>
      </border>
    </dxf>
    <dxf>
      <border>
        <left/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  <top/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/>
      </border>
    </dxf>
    <dxf>
      <border>
        <left/>
        <bottom style="thin">
          <color indexed="64"/>
        </bottom>
      </border>
    </dxf>
    <dxf>
      <border>
        <left/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  <top/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/>
      </border>
    </dxf>
    <dxf>
      <border>
        <left/>
        <bottom style="thin">
          <color indexed="64"/>
        </bottom>
      </border>
    </dxf>
    <dxf>
      <border>
        <left/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  <top/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/>
      </border>
    </dxf>
    <dxf>
      <border>
        <left/>
        <bottom style="thin">
          <color indexed="64"/>
        </bottom>
      </border>
    </dxf>
    <dxf>
      <border>
        <left/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  <top/>
      </border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33</xdr:row>
          <xdr:rowOff>9524</xdr:rowOff>
        </xdr:from>
        <xdr:to>
          <xdr:col>5</xdr:col>
          <xdr:colOff>609600</xdr:colOff>
          <xdr:row>61</xdr:row>
          <xdr:rowOff>123824</xdr:rowOff>
        </xdr:to>
        <xdr:pic>
          <xdr:nvPicPr>
            <xdr:cNvPr id="4" name="図 3">
              <a:extLst>
                <a:ext uri="{FF2B5EF4-FFF2-40B4-BE49-F238E27FC236}">
                  <a16:creationId xmlns="" xmlns:a16="http://schemas.microsoft.com/office/drawing/2014/main" id="{37FFD35C-98D7-449B-88E1-C2CC5C98CC4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J$34:$S$59" spid="_x0000_s1244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47675" y="5714999"/>
              <a:ext cx="6410325" cy="5400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19</xdr:col>
      <xdr:colOff>161925</xdr:colOff>
      <xdr:row>3</xdr:row>
      <xdr:rowOff>85725</xdr:rowOff>
    </xdr:to>
    <xdr:pic>
      <xdr:nvPicPr>
        <xdr:cNvPr id="7" name="図 6">
          <a:extLst>
            <a:ext uri="{FF2B5EF4-FFF2-40B4-BE49-F238E27FC236}">
              <a16:creationId xmlns="" xmlns:a16="http://schemas.microsoft.com/office/drawing/2014/main" id="{88734DA9-B526-4055-86AA-BA8F48D6A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0"/>
          <a:ext cx="876300" cy="6572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19</xdr:col>
      <xdr:colOff>161925</xdr:colOff>
      <xdr:row>3</xdr:row>
      <xdr:rowOff>85725</xdr:rowOff>
    </xdr:to>
    <xdr:pic>
      <xdr:nvPicPr>
        <xdr:cNvPr id="6" name="図 5">
          <a:extLst>
            <a:ext uri="{FF2B5EF4-FFF2-40B4-BE49-F238E27FC236}">
              <a16:creationId xmlns="" xmlns:a16="http://schemas.microsoft.com/office/drawing/2014/main" id="{A572170E-1D1F-481D-82C5-0E86D8BD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0"/>
          <a:ext cx="87630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19</xdr:col>
      <xdr:colOff>161925</xdr:colOff>
      <xdr:row>3</xdr:row>
      <xdr:rowOff>85725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33CD4960-5A20-4626-8F8C-BC2C35615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0"/>
          <a:ext cx="876300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19</xdr:col>
      <xdr:colOff>161925</xdr:colOff>
      <xdr:row>3</xdr:row>
      <xdr:rowOff>85725</xdr:rowOff>
    </xdr:to>
    <xdr:pic>
      <xdr:nvPicPr>
        <xdr:cNvPr id="7" name="図 6">
          <a:extLst>
            <a:ext uri="{FF2B5EF4-FFF2-40B4-BE49-F238E27FC236}">
              <a16:creationId xmlns="" xmlns:a16="http://schemas.microsoft.com/office/drawing/2014/main" id="{D2655CFC-359B-453D-8525-906C9D966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0"/>
          <a:ext cx="876300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19</xdr:col>
      <xdr:colOff>161925</xdr:colOff>
      <xdr:row>3</xdr:row>
      <xdr:rowOff>85725</xdr:rowOff>
    </xdr:to>
    <xdr:pic>
      <xdr:nvPicPr>
        <xdr:cNvPr id="7" name="図 6">
          <a:extLst>
            <a:ext uri="{FF2B5EF4-FFF2-40B4-BE49-F238E27FC236}">
              <a16:creationId xmlns="" xmlns:a16="http://schemas.microsoft.com/office/drawing/2014/main" id="{E5CCDA1B-DF55-4E98-B340-4DEFFAA12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0"/>
          <a:ext cx="876300" cy="657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19</xdr:col>
      <xdr:colOff>161925</xdr:colOff>
      <xdr:row>3</xdr:row>
      <xdr:rowOff>85725</xdr:rowOff>
    </xdr:to>
    <xdr:pic>
      <xdr:nvPicPr>
        <xdr:cNvPr id="7" name="図 6">
          <a:extLst>
            <a:ext uri="{FF2B5EF4-FFF2-40B4-BE49-F238E27FC236}">
              <a16:creationId xmlns="" xmlns:a16="http://schemas.microsoft.com/office/drawing/2014/main" id="{19026B2E-A05F-4D73-9A29-E39AFDF3F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0"/>
          <a:ext cx="876300" cy="657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19</xdr:col>
      <xdr:colOff>161925</xdr:colOff>
      <xdr:row>3</xdr:row>
      <xdr:rowOff>85725</xdr:rowOff>
    </xdr:to>
    <xdr:pic>
      <xdr:nvPicPr>
        <xdr:cNvPr id="7" name="図 6">
          <a:extLst>
            <a:ext uri="{FF2B5EF4-FFF2-40B4-BE49-F238E27FC236}">
              <a16:creationId xmlns="" xmlns:a16="http://schemas.microsoft.com/office/drawing/2014/main" id="{BEE74434-8AE4-4650-ABD5-B07D003BB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0"/>
          <a:ext cx="876300" cy="657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19</xdr:col>
      <xdr:colOff>174625</xdr:colOff>
      <xdr:row>3</xdr:row>
      <xdr:rowOff>95250</xdr:rowOff>
    </xdr:to>
    <xdr:pic>
      <xdr:nvPicPr>
        <xdr:cNvPr id="7" name="図 6">
          <a:extLst>
            <a:ext uri="{FF2B5EF4-FFF2-40B4-BE49-F238E27FC236}">
              <a16:creationId xmlns="" xmlns:a16="http://schemas.microsoft.com/office/drawing/2014/main" id="{3BDBEF12-3C3B-45ED-8CC1-530D27C27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0"/>
          <a:ext cx="889000" cy="6667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19</xdr:col>
      <xdr:colOff>161925</xdr:colOff>
      <xdr:row>3</xdr:row>
      <xdr:rowOff>85725</xdr:rowOff>
    </xdr:to>
    <xdr:pic>
      <xdr:nvPicPr>
        <xdr:cNvPr id="7" name="図 6">
          <a:extLst>
            <a:ext uri="{FF2B5EF4-FFF2-40B4-BE49-F238E27FC236}">
              <a16:creationId xmlns="" xmlns:a16="http://schemas.microsoft.com/office/drawing/2014/main" id="{8AA5164D-8D74-4BCA-8B09-EA937DCC0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0"/>
          <a:ext cx="876300" cy="6572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19</xdr:col>
      <xdr:colOff>161925</xdr:colOff>
      <xdr:row>3</xdr:row>
      <xdr:rowOff>85725</xdr:rowOff>
    </xdr:to>
    <xdr:pic>
      <xdr:nvPicPr>
        <xdr:cNvPr id="7" name="図 6">
          <a:extLst>
            <a:ext uri="{FF2B5EF4-FFF2-40B4-BE49-F238E27FC236}">
              <a16:creationId xmlns="" xmlns:a16="http://schemas.microsoft.com/office/drawing/2014/main" id="{44BF1F1F-F7CD-4B7E-81A0-E13A0BBA8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0"/>
          <a:ext cx="876300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28511;&#931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30707;&#24029;&#931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707;&#24029;&#931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28511;&#931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1119;&#20117;&#931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1119;&#20117;&#931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00;&#23665;&#931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00;&#23665;&#931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38263;&#37326;&#931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38263;&#37326;&#931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30707;&#24029;&#93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"/>
      <sheetName val="北信越申込書"/>
      <sheetName val="選手・スタッフ変更届"/>
      <sheetName val="プロ用"/>
      <sheetName val="大会名など"/>
    </sheetNames>
    <sheetDataSet>
      <sheetData sheetId="0">
        <row r="3">
          <cell r="B3" t="str">
            <v>新潟</v>
          </cell>
          <cell r="C3" t="str">
            <v>県</v>
          </cell>
        </row>
        <row r="4">
          <cell r="K4">
            <v>1</v>
          </cell>
          <cell r="L4" t="str">
            <v>GK</v>
          </cell>
          <cell r="M4" t="str">
            <v>小林　大朗</v>
          </cell>
          <cell r="N4" t="str">
            <v>こばやし　まさあき</v>
          </cell>
          <cell r="O4">
            <v>3</v>
          </cell>
        </row>
        <row r="5">
          <cell r="K5">
            <v>2</v>
          </cell>
          <cell r="L5" t="str">
            <v>DF</v>
          </cell>
          <cell r="M5" t="str">
            <v>風間　樹</v>
          </cell>
          <cell r="N5" t="str">
            <v>かざま　いつき</v>
          </cell>
          <cell r="O5">
            <v>2</v>
          </cell>
        </row>
        <row r="6">
          <cell r="K6">
            <v>3</v>
          </cell>
          <cell r="L6" t="str">
            <v>DF</v>
          </cell>
          <cell r="M6" t="str">
            <v>田部　晴暉</v>
          </cell>
          <cell r="N6" t="str">
            <v>たべ　はるき</v>
          </cell>
          <cell r="O6">
            <v>3</v>
          </cell>
        </row>
        <row r="7">
          <cell r="B7" t="str">
            <v>新潟市立山の下</v>
          </cell>
          <cell r="F7" t="str">
            <v>中学校</v>
          </cell>
          <cell r="K7">
            <v>4</v>
          </cell>
          <cell r="L7" t="str">
            <v>DF</v>
          </cell>
          <cell r="M7" t="str">
            <v>石附　晃太</v>
          </cell>
          <cell r="N7" t="str">
            <v>いしづき　こうた</v>
          </cell>
          <cell r="O7">
            <v>3</v>
          </cell>
        </row>
        <row r="8">
          <cell r="K8">
            <v>5</v>
          </cell>
          <cell r="L8" t="str">
            <v>DF</v>
          </cell>
          <cell r="M8" t="str">
            <v>星野　佑斗</v>
          </cell>
          <cell r="N8" t="str">
            <v>ほしの　ゆうと</v>
          </cell>
          <cell r="O8">
            <v>3</v>
          </cell>
        </row>
        <row r="9">
          <cell r="K9">
            <v>6</v>
          </cell>
          <cell r="L9" t="str">
            <v>MF</v>
          </cell>
          <cell r="M9" t="str">
            <v>浅野　遼太</v>
          </cell>
          <cell r="N9" t="str">
            <v>あさの　りょうた</v>
          </cell>
          <cell r="O9">
            <v>3</v>
          </cell>
          <cell r="T9">
            <v>1</v>
          </cell>
        </row>
        <row r="10">
          <cell r="K10">
            <v>7</v>
          </cell>
          <cell r="L10" t="str">
            <v>MF</v>
          </cell>
          <cell r="M10" t="str">
            <v>平島　和</v>
          </cell>
          <cell r="N10" t="str">
            <v>ひらしま　やまと</v>
          </cell>
          <cell r="O10">
            <v>3</v>
          </cell>
        </row>
        <row r="11">
          <cell r="B11" t="str">
            <v>新潟市東区秋葉通２丁目３７２２の７</v>
          </cell>
          <cell r="K11">
            <v>8</v>
          </cell>
          <cell r="L11" t="str">
            <v>MF</v>
          </cell>
          <cell r="M11" t="str">
            <v>大井　巧真</v>
          </cell>
          <cell r="N11" t="str">
            <v>おおい　たくま</v>
          </cell>
          <cell r="O11">
            <v>3</v>
          </cell>
        </row>
        <row r="12">
          <cell r="K12">
            <v>9</v>
          </cell>
          <cell r="L12" t="str">
            <v>MF</v>
          </cell>
          <cell r="M12" t="str">
            <v>竹野　陸</v>
          </cell>
          <cell r="N12" t="str">
            <v>たけの　りく</v>
          </cell>
          <cell r="O12">
            <v>2</v>
          </cell>
        </row>
        <row r="13">
          <cell r="K13">
            <v>10</v>
          </cell>
          <cell r="L13" t="str">
            <v>FW</v>
          </cell>
          <cell r="M13" t="str">
            <v>田中　亮</v>
          </cell>
          <cell r="N13" t="str">
            <v>たなか　りょう</v>
          </cell>
          <cell r="O13">
            <v>3</v>
          </cell>
        </row>
        <row r="14">
          <cell r="B14" t="str">
            <v>梅津　雅史</v>
          </cell>
          <cell r="D14" t="str">
            <v>教員</v>
          </cell>
          <cell r="K14">
            <v>11</v>
          </cell>
          <cell r="L14" t="str">
            <v>FW</v>
          </cell>
          <cell r="M14" t="str">
            <v>竹内　愛翔</v>
          </cell>
          <cell r="N14" t="str">
            <v>たけうち　まなと</v>
          </cell>
          <cell r="O14">
            <v>2</v>
          </cell>
        </row>
        <row r="15">
          <cell r="B15" t="str">
            <v>内藤　皓</v>
          </cell>
          <cell r="D15" t="str">
            <v>承認コーチ</v>
          </cell>
          <cell r="K15">
            <v>12</v>
          </cell>
          <cell r="L15" t="str">
            <v>DF</v>
          </cell>
          <cell r="M15" t="str">
            <v>近藤　征爾</v>
          </cell>
          <cell r="N15" t="str">
            <v>こんどう　せいじ</v>
          </cell>
          <cell r="O15">
            <v>3</v>
          </cell>
        </row>
        <row r="16">
          <cell r="B16" t="str">
            <v>本間　陽向</v>
          </cell>
          <cell r="D16" t="str">
            <v>生徒</v>
          </cell>
          <cell r="K16">
            <v>13</v>
          </cell>
          <cell r="L16" t="str">
            <v>MF</v>
          </cell>
          <cell r="M16" t="str">
            <v>上野　裕次郎</v>
          </cell>
          <cell r="N16" t="str">
            <v>うえの　ゆうじろう</v>
          </cell>
          <cell r="O16">
            <v>2</v>
          </cell>
        </row>
        <row r="17">
          <cell r="K17">
            <v>14</v>
          </cell>
          <cell r="L17" t="str">
            <v>FW</v>
          </cell>
          <cell r="M17" t="str">
            <v>藤原　優真</v>
          </cell>
          <cell r="N17" t="str">
            <v>ふじはら　ゆうま</v>
          </cell>
          <cell r="O17">
            <v>2</v>
          </cell>
        </row>
        <row r="18">
          <cell r="B18" t="str">
            <v>青</v>
          </cell>
          <cell r="D18" t="str">
            <v>白</v>
          </cell>
          <cell r="F18" t="str">
            <v>グレー</v>
          </cell>
          <cell r="H18" t="str">
            <v>緑</v>
          </cell>
          <cell r="K18">
            <v>15</v>
          </cell>
          <cell r="L18" t="str">
            <v>GK</v>
          </cell>
          <cell r="M18" t="str">
            <v>長谷川　翔太</v>
          </cell>
          <cell r="N18" t="str">
            <v>はせがわ　しょうた</v>
          </cell>
          <cell r="O18">
            <v>2</v>
          </cell>
        </row>
        <row r="19">
          <cell r="B19" t="str">
            <v>青</v>
          </cell>
          <cell r="D19" t="str">
            <v>白</v>
          </cell>
          <cell r="F19" t="str">
            <v>グレー</v>
          </cell>
          <cell r="H19" t="str">
            <v>緑</v>
          </cell>
          <cell r="K19">
            <v>16</v>
          </cell>
          <cell r="L19" t="str">
            <v>MF</v>
          </cell>
          <cell r="M19" t="str">
            <v>清野　大成</v>
          </cell>
          <cell r="N19" t="str">
            <v>せいの　たいせい</v>
          </cell>
          <cell r="O19">
            <v>3</v>
          </cell>
        </row>
        <row r="20">
          <cell r="B20" t="str">
            <v>青</v>
          </cell>
          <cell r="D20" t="str">
            <v>白</v>
          </cell>
          <cell r="F20" t="str">
            <v>グレー</v>
          </cell>
          <cell r="H20" t="str">
            <v>緑</v>
          </cell>
          <cell r="K20">
            <v>17</v>
          </cell>
          <cell r="L20" t="str">
            <v>MF</v>
          </cell>
          <cell r="M20" t="str">
            <v>足田　息吹</v>
          </cell>
          <cell r="N20" t="str">
            <v>あしだ　いぶき</v>
          </cell>
          <cell r="O20">
            <v>3</v>
          </cell>
        </row>
        <row r="21">
          <cell r="K21">
            <v>18</v>
          </cell>
          <cell r="L21" t="str">
            <v>FW</v>
          </cell>
          <cell r="M21" t="str">
            <v>近藤　雄太</v>
          </cell>
          <cell r="N21" t="str">
            <v>こんどう　ゆうた</v>
          </cell>
          <cell r="O21">
            <v>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"/>
      <sheetName val="北信越申込書"/>
      <sheetName val="選手・スタッフ変更届"/>
      <sheetName val="プロ用"/>
      <sheetName val="大会名など"/>
    </sheetNames>
    <sheetDataSet>
      <sheetData sheetId="0">
        <row r="3">
          <cell r="B3" t="str">
            <v>石川</v>
          </cell>
          <cell r="C3" t="str">
            <v>県</v>
          </cell>
        </row>
        <row r="4">
          <cell r="K4">
            <v>1</v>
          </cell>
          <cell r="L4" t="str">
            <v>GK</v>
          </cell>
          <cell r="M4" t="str">
            <v>吉野　心晟</v>
          </cell>
          <cell r="N4" t="str">
            <v>よしの　しんせい</v>
          </cell>
          <cell r="O4">
            <v>3</v>
          </cell>
        </row>
        <row r="5">
          <cell r="K5">
            <v>2</v>
          </cell>
          <cell r="L5" t="str">
            <v>DF</v>
          </cell>
          <cell r="M5" t="str">
            <v>東　世那</v>
          </cell>
          <cell r="N5" t="str">
            <v>ひがし　せな</v>
          </cell>
          <cell r="O5">
            <v>3</v>
          </cell>
        </row>
        <row r="6">
          <cell r="K6">
            <v>3</v>
          </cell>
          <cell r="L6" t="str">
            <v>DF</v>
          </cell>
          <cell r="M6" t="str">
            <v>玉田　渉</v>
          </cell>
          <cell r="N6" t="str">
            <v>たまだ　わたる</v>
          </cell>
          <cell r="O6">
            <v>3</v>
          </cell>
        </row>
        <row r="7">
          <cell r="B7" t="str">
            <v>小松市立南部</v>
          </cell>
          <cell r="F7" t="str">
            <v>中学校</v>
          </cell>
          <cell r="K7">
            <v>4</v>
          </cell>
          <cell r="L7" t="str">
            <v>DF</v>
          </cell>
          <cell r="M7" t="str">
            <v>清水　悠生</v>
          </cell>
          <cell r="N7" t="str">
            <v>しみず　はるき</v>
          </cell>
          <cell r="O7">
            <v>3</v>
          </cell>
        </row>
        <row r="8">
          <cell r="K8">
            <v>5</v>
          </cell>
          <cell r="L8" t="str">
            <v>DF</v>
          </cell>
          <cell r="M8" t="str">
            <v>寺田　恵太朗</v>
          </cell>
          <cell r="N8" t="str">
            <v>てらだ　けいたろう</v>
          </cell>
          <cell r="O8">
            <v>3</v>
          </cell>
        </row>
        <row r="9">
          <cell r="K9">
            <v>6</v>
          </cell>
          <cell r="L9" t="str">
            <v>FW</v>
          </cell>
          <cell r="M9" t="str">
            <v>藤田　永遠</v>
          </cell>
          <cell r="N9" t="str">
            <v>ふじた　とわ</v>
          </cell>
          <cell r="O9">
            <v>3</v>
          </cell>
        </row>
        <row r="10">
          <cell r="K10">
            <v>7</v>
          </cell>
          <cell r="L10" t="str">
            <v>MF</v>
          </cell>
          <cell r="M10" t="str">
            <v>戸田　亘</v>
          </cell>
          <cell r="N10" t="str">
            <v>とだ　わたる</v>
          </cell>
          <cell r="O10">
            <v>3</v>
          </cell>
        </row>
        <row r="11">
          <cell r="B11" t="str">
            <v>小松市島町ヌ４３番地</v>
          </cell>
          <cell r="K11">
            <v>8</v>
          </cell>
          <cell r="L11" t="str">
            <v>MF</v>
          </cell>
          <cell r="M11" t="str">
            <v>東本　怜</v>
          </cell>
          <cell r="N11" t="str">
            <v>ひがしもと　れん</v>
          </cell>
          <cell r="O11">
            <v>3</v>
          </cell>
        </row>
        <row r="12">
          <cell r="K12">
            <v>9</v>
          </cell>
          <cell r="L12" t="str">
            <v>MF</v>
          </cell>
          <cell r="M12" t="str">
            <v>原田　飛翔</v>
          </cell>
          <cell r="N12" t="str">
            <v>はらだ　ひかる</v>
          </cell>
          <cell r="O12">
            <v>3</v>
          </cell>
        </row>
        <row r="13">
          <cell r="K13">
            <v>10</v>
          </cell>
          <cell r="L13" t="str">
            <v>MF</v>
          </cell>
          <cell r="M13" t="str">
            <v>猪辺　稜斗</v>
          </cell>
          <cell r="N13" t="str">
            <v>いのべ　りょうと</v>
          </cell>
          <cell r="O13">
            <v>3</v>
          </cell>
          <cell r="T13">
            <v>1</v>
          </cell>
        </row>
        <row r="14">
          <cell r="B14" t="str">
            <v>松村　賢一</v>
          </cell>
          <cell r="D14" t="str">
            <v>教員</v>
          </cell>
          <cell r="K14">
            <v>11</v>
          </cell>
          <cell r="L14" t="str">
            <v>MF</v>
          </cell>
          <cell r="M14" t="str">
            <v>宮野　裕生</v>
          </cell>
          <cell r="N14" t="str">
            <v>みやの　ひろき</v>
          </cell>
          <cell r="O14">
            <v>3</v>
          </cell>
        </row>
        <row r="15">
          <cell r="B15" t="str">
            <v>水口　昌彦</v>
          </cell>
          <cell r="D15" t="str">
            <v>承認ｺｰﾁ</v>
          </cell>
          <cell r="K15">
            <v>12</v>
          </cell>
          <cell r="L15" t="str">
            <v>MF</v>
          </cell>
          <cell r="M15" t="str">
            <v>宮野　凌</v>
          </cell>
          <cell r="N15" t="str">
            <v>みやの　りょう</v>
          </cell>
          <cell r="O15">
            <v>3</v>
          </cell>
        </row>
        <row r="16">
          <cell r="B16" t="str">
            <v>中村　史織</v>
          </cell>
          <cell r="K16">
            <v>13</v>
          </cell>
          <cell r="L16" t="str">
            <v>MF</v>
          </cell>
          <cell r="M16" t="str">
            <v>宮川　友希</v>
          </cell>
          <cell r="N16" t="str">
            <v>みやかわ　ゆうき</v>
          </cell>
          <cell r="O16">
            <v>2</v>
          </cell>
        </row>
        <row r="17">
          <cell r="K17">
            <v>14</v>
          </cell>
          <cell r="L17" t="str">
            <v>DF</v>
          </cell>
          <cell r="M17" t="str">
            <v>北山　彰吾</v>
          </cell>
          <cell r="N17" t="str">
            <v>きたやま　しょうご</v>
          </cell>
          <cell r="O17">
            <v>2</v>
          </cell>
        </row>
        <row r="18">
          <cell r="B18" t="str">
            <v>赤</v>
          </cell>
          <cell r="D18" t="str">
            <v>白</v>
          </cell>
          <cell r="F18" t="str">
            <v>黄</v>
          </cell>
          <cell r="H18" t="str">
            <v>緑</v>
          </cell>
          <cell r="K18">
            <v>15</v>
          </cell>
          <cell r="L18" t="str">
            <v>MF</v>
          </cell>
          <cell r="M18" t="str">
            <v>中居　希琉</v>
          </cell>
          <cell r="N18" t="str">
            <v>なかい　きりゅう</v>
          </cell>
          <cell r="O18">
            <v>2</v>
          </cell>
        </row>
        <row r="19">
          <cell r="B19" t="str">
            <v>赤</v>
          </cell>
          <cell r="D19" t="str">
            <v>白</v>
          </cell>
          <cell r="F19" t="str">
            <v>黄</v>
          </cell>
          <cell r="H19" t="str">
            <v>緑</v>
          </cell>
          <cell r="K19">
            <v>16</v>
          </cell>
          <cell r="L19" t="str">
            <v>DF</v>
          </cell>
          <cell r="M19" t="str">
            <v>辻　優成</v>
          </cell>
          <cell r="N19" t="str">
            <v>つじ　ゆうせい</v>
          </cell>
          <cell r="O19">
            <v>2</v>
          </cell>
        </row>
        <row r="20">
          <cell r="B20" t="str">
            <v>赤</v>
          </cell>
          <cell r="D20" t="str">
            <v>白</v>
          </cell>
          <cell r="F20" t="str">
            <v>黄</v>
          </cell>
          <cell r="H20" t="str">
            <v>緑</v>
          </cell>
          <cell r="K20">
            <v>17</v>
          </cell>
          <cell r="L20" t="str">
            <v>MF</v>
          </cell>
          <cell r="M20" t="str">
            <v>松岡　百輝</v>
          </cell>
          <cell r="N20" t="str">
            <v>まつおか　ももき</v>
          </cell>
          <cell r="O20">
            <v>2</v>
          </cell>
        </row>
        <row r="21">
          <cell r="K21">
            <v>18</v>
          </cell>
          <cell r="L21" t="str">
            <v>GK</v>
          </cell>
          <cell r="M21" t="str">
            <v>山形　恵夢</v>
          </cell>
          <cell r="N21" t="str">
            <v>やまがた　けいと</v>
          </cell>
          <cell r="O21">
            <v>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"/>
      <sheetName val="北信越申込書"/>
      <sheetName val="選手・スタッフ変更届"/>
      <sheetName val="プロ用"/>
      <sheetName val="大会名など"/>
    </sheetNames>
    <sheetDataSet>
      <sheetData sheetId="0">
        <row r="3">
          <cell r="B3" t="str">
            <v>石川</v>
          </cell>
          <cell r="C3" t="str">
            <v>県</v>
          </cell>
        </row>
        <row r="4">
          <cell r="K4">
            <v>1</v>
          </cell>
          <cell r="L4" t="str">
            <v>GK</v>
          </cell>
          <cell r="M4" t="str">
            <v>村谷　竜輝</v>
          </cell>
          <cell r="N4" t="str">
            <v>むらたに　りゅうき</v>
          </cell>
          <cell r="O4">
            <v>3</v>
          </cell>
        </row>
        <row r="5">
          <cell r="K5">
            <v>2</v>
          </cell>
          <cell r="L5" t="str">
            <v>DF</v>
          </cell>
          <cell r="M5" t="str">
            <v>髙木　明豊</v>
          </cell>
          <cell r="N5" t="str">
            <v>たかぎ　あきと</v>
          </cell>
          <cell r="O5">
            <v>3</v>
          </cell>
        </row>
        <row r="6">
          <cell r="K6">
            <v>3</v>
          </cell>
          <cell r="L6" t="str">
            <v>DF</v>
          </cell>
          <cell r="M6" t="str">
            <v>岩見　幸弥</v>
          </cell>
          <cell r="N6" t="str">
            <v>いわみ　こうや</v>
          </cell>
          <cell r="O6">
            <v>3</v>
          </cell>
        </row>
        <row r="7">
          <cell r="B7" t="str">
            <v>宝達志水町立宝達</v>
          </cell>
          <cell r="F7" t="str">
            <v>中学校</v>
          </cell>
          <cell r="K7">
            <v>4</v>
          </cell>
          <cell r="L7" t="str">
            <v>DF</v>
          </cell>
          <cell r="M7" t="str">
            <v>田町　悠将</v>
          </cell>
          <cell r="N7" t="str">
            <v>たまち　ゆうすけ</v>
          </cell>
          <cell r="O7">
            <v>3</v>
          </cell>
        </row>
        <row r="8">
          <cell r="K8">
            <v>5</v>
          </cell>
          <cell r="L8" t="str">
            <v>DF</v>
          </cell>
          <cell r="M8" t="str">
            <v>耶雲　頼生</v>
          </cell>
          <cell r="N8" t="str">
            <v>やくも　らいき</v>
          </cell>
          <cell r="O8">
            <v>2</v>
          </cell>
        </row>
        <row r="9">
          <cell r="K9">
            <v>6</v>
          </cell>
          <cell r="L9" t="str">
            <v>MF</v>
          </cell>
          <cell r="M9" t="str">
            <v>藤井　頌大</v>
          </cell>
          <cell r="N9" t="str">
            <v>ふじい　しょうた</v>
          </cell>
          <cell r="O9">
            <v>3</v>
          </cell>
        </row>
        <row r="10">
          <cell r="K10">
            <v>7</v>
          </cell>
          <cell r="L10" t="str">
            <v>MF</v>
          </cell>
          <cell r="M10" t="str">
            <v>北野　貴大</v>
          </cell>
          <cell r="N10" t="str">
            <v>きたの　たかひろ</v>
          </cell>
          <cell r="O10">
            <v>3</v>
          </cell>
        </row>
        <row r="11">
          <cell r="B11" t="str">
            <v>羽咋郡宝達志水町小川カ150番地</v>
          </cell>
          <cell r="K11">
            <v>8</v>
          </cell>
          <cell r="L11" t="str">
            <v>MF</v>
          </cell>
          <cell r="M11" t="str">
            <v>南谷　勇斗</v>
          </cell>
          <cell r="N11" t="str">
            <v>みなみだに　はやと</v>
          </cell>
          <cell r="O11">
            <v>3</v>
          </cell>
        </row>
        <row r="12">
          <cell r="K12">
            <v>9</v>
          </cell>
          <cell r="L12" t="str">
            <v>MF</v>
          </cell>
          <cell r="M12" t="str">
            <v>山本　風太</v>
          </cell>
          <cell r="N12" t="str">
            <v>やまもと　ふうた</v>
          </cell>
          <cell r="O12">
            <v>3</v>
          </cell>
        </row>
        <row r="13">
          <cell r="K13">
            <v>10</v>
          </cell>
          <cell r="L13" t="str">
            <v>MF</v>
          </cell>
          <cell r="M13" t="str">
            <v>河村　輝</v>
          </cell>
          <cell r="N13" t="str">
            <v>かわむら　ひかる</v>
          </cell>
          <cell r="O13">
            <v>3</v>
          </cell>
          <cell r="T13">
            <v>1</v>
          </cell>
        </row>
        <row r="14">
          <cell r="B14" t="str">
            <v>杉谷　靖史</v>
          </cell>
          <cell r="D14" t="str">
            <v>教員</v>
          </cell>
          <cell r="K14">
            <v>11</v>
          </cell>
          <cell r="L14" t="str">
            <v>FW</v>
          </cell>
          <cell r="M14" t="str">
            <v>宮本　宗典</v>
          </cell>
          <cell r="N14" t="str">
            <v>みやもと　そうすけ</v>
          </cell>
          <cell r="O14">
            <v>3</v>
          </cell>
        </row>
        <row r="15">
          <cell r="B15" t="str">
            <v>岡田　徹</v>
          </cell>
          <cell r="D15" t="str">
            <v>承認ｺｰﾁ</v>
          </cell>
          <cell r="K15">
            <v>12</v>
          </cell>
          <cell r="L15" t="str">
            <v>MF</v>
          </cell>
          <cell r="M15" t="str">
            <v>松永　真斗</v>
          </cell>
          <cell r="N15" t="str">
            <v>まつなが　まなと</v>
          </cell>
          <cell r="O15">
            <v>3</v>
          </cell>
        </row>
        <row r="16">
          <cell r="B16" t="str">
            <v>馬場　淳平</v>
          </cell>
          <cell r="D16" t="str">
            <v>教員</v>
          </cell>
          <cell r="K16">
            <v>13</v>
          </cell>
          <cell r="L16" t="str">
            <v>DF</v>
          </cell>
          <cell r="M16" t="str">
            <v>羽多　秀飛</v>
          </cell>
          <cell r="N16" t="str">
            <v>はた　しゅうと</v>
          </cell>
          <cell r="O16">
            <v>3</v>
          </cell>
        </row>
        <row r="17">
          <cell r="K17">
            <v>14</v>
          </cell>
          <cell r="L17" t="str">
            <v>MF</v>
          </cell>
          <cell r="M17" t="str">
            <v>上本　心潤</v>
          </cell>
          <cell r="N17" t="str">
            <v>うえもと　みうる</v>
          </cell>
          <cell r="O17">
            <v>3</v>
          </cell>
        </row>
        <row r="18">
          <cell r="B18" t="str">
            <v>青</v>
          </cell>
          <cell r="D18" t="str">
            <v>白</v>
          </cell>
          <cell r="F18" t="str">
            <v>黄</v>
          </cell>
          <cell r="H18" t="str">
            <v>灰</v>
          </cell>
          <cell r="K18">
            <v>15</v>
          </cell>
          <cell r="L18" t="str">
            <v>FW</v>
          </cell>
          <cell r="M18" t="str">
            <v>岡部　祐樹</v>
          </cell>
          <cell r="N18" t="str">
            <v>おかべ　ゆうき</v>
          </cell>
          <cell r="O18">
            <v>3</v>
          </cell>
        </row>
        <row r="19">
          <cell r="B19" t="str">
            <v>青</v>
          </cell>
          <cell r="D19" t="str">
            <v>白</v>
          </cell>
          <cell r="F19" t="str">
            <v>黄</v>
          </cell>
          <cell r="H19" t="str">
            <v>灰</v>
          </cell>
          <cell r="K19">
            <v>16</v>
          </cell>
          <cell r="L19" t="str">
            <v>DF</v>
          </cell>
          <cell r="M19" t="str">
            <v>笹川　結絆</v>
          </cell>
          <cell r="N19" t="str">
            <v>ささがわ　ゆずき</v>
          </cell>
          <cell r="O19">
            <v>1</v>
          </cell>
        </row>
        <row r="20">
          <cell r="B20" t="str">
            <v>青</v>
          </cell>
          <cell r="D20" t="str">
            <v>白</v>
          </cell>
          <cell r="F20" t="str">
            <v>黄</v>
          </cell>
          <cell r="H20" t="str">
            <v>灰</v>
          </cell>
          <cell r="K20">
            <v>17</v>
          </cell>
          <cell r="L20" t="str">
            <v>MF</v>
          </cell>
          <cell r="M20" t="str">
            <v>橋詰　悠叶</v>
          </cell>
          <cell r="N20" t="str">
            <v>はしづめ　ゆうと</v>
          </cell>
          <cell r="O20">
            <v>1</v>
          </cell>
        </row>
        <row r="21">
          <cell r="K21">
            <v>18</v>
          </cell>
          <cell r="L21" t="str">
            <v>DF</v>
          </cell>
          <cell r="M21" t="str">
            <v>町田　響介</v>
          </cell>
          <cell r="N21" t="str">
            <v>まちだ　きょうすけ</v>
          </cell>
          <cell r="O21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"/>
      <sheetName val="北信越申込書"/>
      <sheetName val="選手・スタッフ変更届"/>
      <sheetName val="プロ用"/>
      <sheetName val="大会名など"/>
    </sheetNames>
    <sheetDataSet>
      <sheetData sheetId="0">
        <row r="3">
          <cell r="B3" t="str">
            <v>新潟</v>
          </cell>
          <cell r="C3" t="str">
            <v>県</v>
          </cell>
        </row>
        <row r="4">
          <cell r="K4">
            <v>1</v>
          </cell>
          <cell r="L4" t="str">
            <v>GK</v>
          </cell>
          <cell r="M4" t="str">
            <v>神田　雅臣</v>
          </cell>
          <cell r="N4" t="str">
            <v>かんだ　まさおみ</v>
          </cell>
          <cell r="O4">
            <v>3</v>
          </cell>
        </row>
        <row r="5">
          <cell r="K5">
            <v>2</v>
          </cell>
          <cell r="L5" t="str">
            <v>DF</v>
          </cell>
          <cell r="M5" t="str">
            <v>小池　葉響</v>
          </cell>
          <cell r="N5" t="str">
            <v>こいけ　はおと</v>
          </cell>
          <cell r="O5">
            <v>2</v>
          </cell>
        </row>
        <row r="6">
          <cell r="K6">
            <v>3</v>
          </cell>
          <cell r="L6" t="str">
            <v>DF</v>
          </cell>
          <cell r="M6" t="str">
            <v>野尻　悠太</v>
          </cell>
          <cell r="N6" t="str">
            <v>のじり　ゆうた</v>
          </cell>
          <cell r="O6">
            <v>3</v>
          </cell>
        </row>
        <row r="7">
          <cell r="B7" t="str">
            <v>新潟市立鳥屋野</v>
          </cell>
          <cell r="F7" t="str">
            <v>中学校</v>
          </cell>
          <cell r="K7">
            <v>4</v>
          </cell>
          <cell r="L7" t="str">
            <v>DF</v>
          </cell>
          <cell r="M7" t="str">
            <v>源甲斐　信哉</v>
          </cell>
          <cell r="N7" t="str">
            <v>げんかい　しんや</v>
          </cell>
          <cell r="O7">
            <v>3</v>
          </cell>
        </row>
        <row r="8">
          <cell r="K8">
            <v>5</v>
          </cell>
          <cell r="L8" t="str">
            <v>DF</v>
          </cell>
          <cell r="M8" t="str">
            <v>松鷹　直央</v>
          </cell>
          <cell r="N8" t="str">
            <v>まつたか　なお</v>
          </cell>
          <cell r="O8">
            <v>3</v>
          </cell>
        </row>
        <row r="9">
          <cell r="K9">
            <v>6</v>
          </cell>
          <cell r="L9" t="str">
            <v>MF</v>
          </cell>
          <cell r="M9" t="str">
            <v>高津　果生</v>
          </cell>
          <cell r="N9" t="str">
            <v>たかつ　かい</v>
          </cell>
          <cell r="O9">
            <v>3</v>
          </cell>
        </row>
        <row r="10">
          <cell r="K10">
            <v>7</v>
          </cell>
          <cell r="L10" t="str">
            <v>MF</v>
          </cell>
          <cell r="M10" t="str">
            <v>麩沢　洲</v>
          </cell>
          <cell r="N10" t="str">
            <v>ふざわ　しゅう</v>
          </cell>
          <cell r="O10">
            <v>3</v>
          </cell>
          <cell r="T10">
            <v>1</v>
          </cell>
        </row>
        <row r="11">
          <cell r="B11" t="str">
            <v>新潟市中央区女池４丁目３１－１</v>
          </cell>
          <cell r="K11">
            <v>8</v>
          </cell>
          <cell r="L11" t="str">
            <v>MF</v>
          </cell>
          <cell r="M11" t="str">
            <v>田村　隆之介</v>
          </cell>
          <cell r="N11" t="str">
            <v>たむら　りゅうのすけ</v>
          </cell>
          <cell r="O11">
            <v>3</v>
          </cell>
        </row>
        <row r="12">
          <cell r="K12">
            <v>9</v>
          </cell>
          <cell r="L12" t="str">
            <v>MF</v>
          </cell>
          <cell r="M12" t="str">
            <v>丸山　俊介</v>
          </cell>
          <cell r="N12" t="str">
            <v>まるやま　しゅんすけ</v>
          </cell>
          <cell r="O12">
            <v>3</v>
          </cell>
        </row>
        <row r="13">
          <cell r="K13">
            <v>10</v>
          </cell>
          <cell r="L13" t="str">
            <v>FW</v>
          </cell>
          <cell r="M13" t="str">
            <v>渡邉　大斗</v>
          </cell>
          <cell r="N13" t="str">
            <v>わたなべ　やまと</v>
          </cell>
          <cell r="O13">
            <v>3</v>
          </cell>
        </row>
        <row r="14">
          <cell r="B14" t="str">
            <v>大坂　圭</v>
          </cell>
          <cell r="D14" t="str">
            <v>教員</v>
          </cell>
          <cell r="K14">
            <v>11</v>
          </cell>
          <cell r="L14" t="str">
            <v>FW</v>
          </cell>
          <cell r="M14" t="str">
            <v>本間　周汰</v>
          </cell>
          <cell r="N14" t="str">
            <v>ほんま　しゅうた</v>
          </cell>
          <cell r="O14">
            <v>3</v>
          </cell>
        </row>
        <row r="15">
          <cell r="B15" t="str">
            <v>山際　勇也</v>
          </cell>
          <cell r="D15" t="str">
            <v>教員</v>
          </cell>
          <cell r="K15">
            <v>12</v>
          </cell>
          <cell r="L15" t="str">
            <v>DF</v>
          </cell>
          <cell r="M15" t="str">
            <v>小林　龍生</v>
          </cell>
          <cell r="N15" t="str">
            <v>こばやし　りゅうせい</v>
          </cell>
          <cell r="O15">
            <v>3</v>
          </cell>
        </row>
        <row r="16">
          <cell r="B16" t="str">
            <v>丸山　大輔</v>
          </cell>
          <cell r="D16" t="str">
            <v>生徒</v>
          </cell>
          <cell r="K16">
            <v>13</v>
          </cell>
          <cell r="L16" t="str">
            <v>DF</v>
          </cell>
          <cell r="M16" t="str">
            <v>遠藤　陽大</v>
          </cell>
          <cell r="N16" t="str">
            <v>えんどう　はると</v>
          </cell>
          <cell r="O16">
            <v>3</v>
          </cell>
        </row>
        <row r="17">
          <cell r="K17">
            <v>14</v>
          </cell>
          <cell r="L17" t="str">
            <v>DF</v>
          </cell>
          <cell r="M17" t="str">
            <v>瀬野　史也</v>
          </cell>
          <cell r="N17" t="str">
            <v>せの　ふみや</v>
          </cell>
          <cell r="O17">
            <v>3</v>
          </cell>
        </row>
        <row r="18">
          <cell r="B18" t="str">
            <v>青</v>
          </cell>
          <cell r="D18" t="str">
            <v>白</v>
          </cell>
          <cell r="F18" t="str">
            <v>黄</v>
          </cell>
          <cell r="H18" t="str">
            <v>緑</v>
          </cell>
          <cell r="K18">
            <v>15</v>
          </cell>
          <cell r="L18" t="str">
            <v>GK</v>
          </cell>
          <cell r="M18" t="str">
            <v>宮坂　元</v>
          </cell>
          <cell r="N18" t="str">
            <v>みやさか　げん</v>
          </cell>
          <cell r="O18">
            <v>3</v>
          </cell>
        </row>
        <row r="19">
          <cell r="B19" t="str">
            <v>青</v>
          </cell>
          <cell r="D19" t="str">
            <v>白</v>
          </cell>
          <cell r="F19" t="str">
            <v>黒</v>
          </cell>
          <cell r="H19" t="str">
            <v>緑</v>
          </cell>
          <cell r="K19">
            <v>16</v>
          </cell>
          <cell r="L19" t="str">
            <v>MF</v>
          </cell>
          <cell r="M19" t="str">
            <v>三上　尊矢</v>
          </cell>
          <cell r="N19" t="str">
            <v>みかみ　たかや</v>
          </cell>
          <cell r="O19">
            <v>3</v>
          </cell>
        </row>
        <row r="20">
          <cell r="B20" t="str">
            <v>青</v>
          </cell>
          <cell r="D20" t="str">
            <v>白</v>
          </cell>
          <cell r="F20" t="str">
            <v>黄</v>
          </cell>
          <cell r="H20" t="str">
            <v>緑</v>
          </cell>
          <cell r="K20">
            <v>17</v>
          </cell>
          <cell r="L20" t="str">
            <v>FW</v>
          </cell>
          <cell r="M20" t="str">
            <v>長谷川　暢洋</v>
          </cell>
          <cell r="N20" t="str">
            <v>はせがわ　のぶひろ</v>
          </cell>
          <cell r="O20">
            <v>2</v>
          </cell>
        </row>
        <row r="21">
          <cell r="K21">
            <v>18</v>
          </cell>
          <cell r="L21" t="str">
            <v>FW</v>
          </cell>
          <cell r="M21" t="str">
            <v>須藤　伶健</v>
          </cell>
          <cell r="N21" t="str">
            <v>すとう　りつ</v>
          </cell>
          <cell r="O21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"/>
      <sheetName val="北信越申込書"/>
      <sheetName val="選手・スタッフ変更届"/>
      <sheetName val="プロ用"/>
      <sheetName val="大会名など"/>
    </sheetNames>
    <sheetDataSet>
      <sheetData sheetId="0">
        <row r="3">
          <cell r="B3" t="str">
            <v>石川</v>
          </cell>
          <cell r="C3" t="str">
            <v>県</v>
          </cell>
        </row>
        <row r="4">
          <cell r="K4">
            <v>1</v>
          </cell>
          <cell r="L4" t="str">
            <v>GK</v>
          </cell>
          <cell r="M4" t="str">
            <v>西野　敬穂</v>
          </cell>
          <cell r="N4" t="str">
            <v>にしの　たかほ</v>
          </cell>
          <cell r="O4">
            <v>3</v>
          </cell>
        </row>
        <row r="5">
          <cell r="K5">
            <v>2</v>
          </cell>
          <cell r="L5" t="str">
            <v>DF</v>
          </cell>
          <cell r="M5" t="str">
            <v>佐野　芽生</v>
          </cell>
          <cell r="N5" t="str">
            <v>さの　めお</v>
          </cell>
          <cell r="O5">
            <v>3</v>
          </cell>
        </row>
        <row r="6">
          <cell r="K6">
            <v>3</v>
          </cell>
          <cell r="L6" t="str">
            <v>DF</v>
          </cell>
          <cell r="M6" t="str">
            <v>江戸　健</v>
          </cell>
          <cell r="N6" t="str">
            <v>えど　けん</v>
          </cell>
          <cell r="O6">
            <v>3</v>
          </cell>
        </row>
        <row r="7">
          <cell r="B7" t="str">
            <v>私立星稜</v>
          </cell>
          <cell r="F7" t="str">
            <v>中学校</v>
          </cell>
          <cell r="K7">
            <v>4</v>
          </cell>
          <cell r="L7" t="str">
            <v>DF</v>
          </cell>
          <cell r="M7" t="str">
            <v>山田　凌平</v>
          </cell>
          <cell r="N7" t="str">
            <v>やまだ　りょうへい</v>
          </cell>
          <cell r="O7">
            <v>3</v>
          </cell>
        </row>
        <row r="8">
          <cell r="K8">
            <v>5</v>
          </cell>
          <cell r="L8" t="str">
            <v>MF</v>
          </cell>
          <cell r="M8" t="str">
            <v>玉木　隆之祐</v>
          </cell>
          <cell r="N8" t="str">
            <v>たまき　りゅうのすけ</v>
          </cell>
          <cell r="O8">
            <v>3</v>
          </cell>
        </row>
        <row r="9">
          <cell r="K9">
            <v>6</v>
          </cell>
          <cell r="L9" t="str">
            <v>DF</v>
          </cell>
          <cell r="M9" t="str">
            <v>藺上　輝雄</v>
          </cell>
          <cell r="N9" t="str">
            <v>いのうえ　らいお</v>
          </cell>
          <cell r="O9">
            <v>3</v>
          </cell>
        </row>
        <row r="10">
          <cell r="K10">
            <v>7</v>
          </cell>
          <cell r="L10" t="str">
            <v>MF</v>
          </cell>
          <cell r="M10" t="str">
            <v>前出　悠杜</v>
          </cell>
          <cell r="N10" t="str">
            <v>まえで　ゆうと</v>
          </cell>
          <cell r="O10">
            <v>3</v>
          </cell>
          <cell r="T10">
            <v>1</v>
          </cell>
        </row>
        <row r="11">
          <cell r="B11" t="str">
            <v>金沢市小坂町南206番地</v>
          </cell>
          <cell r="K11">
            <v>8</v>
          </cell>
          <cell r="L11" t="str">
            <v>MF</v>
          </cell>
          <cell r="M11" t="str">
            <v>坂本　龍汰</v>
          </cell>
          <cell r="N11" t="str">
            <v>さかもと　りょうた</v>
          </cell>
          <cell r="O11">
            <v>3</v>
          </cell>
        </row>
        <row r="12">
          <cell r="K12">
            <v>9</v>
          </cell>
          <cell r="L12" t="str">
            <v>MF</v>
          </cell>
          <cell r="M12" t="str">
            <v>中谷　拓斗</v>
          </cell>
          <cell r="N12" t="str">
            <v>なかたに　たくと</v>
          </cell>
          <cell r="O12">
            <v>3</v>
          </cell>
        </row>
        <row r="13">
          <cell r="K13">
            <v>11</v>
          </cell>
          <cell r="L13" t="str">
            <v>FW</v>
          </cell>
          <cell r="M13" t="str">
            <v>川合　詩音</v>
          </cell>
          <cell r="N13" t="str">
            <v>かわい　しおん</v>
          </cell>
          <cell r="O13">
            <v>3</v>
          </cell>
        </row>
        <row r="14">
          <cell r="B14" t="str">
            <v>河合　伸幸</v>
          </cell>
          <cell r="D14" t="str">
            <v>教員</v>
          </cell>
          <cell r="K14">
            <v>12</v>
          </cell>
          <cell r="L14" t="str">
            <v>FW</v>
          </cell>
          <cell r="M14" t="str">
            <v>浅賀　香太</v>
          </cell>
          <cell r="N14" t="str">
            <v>あさが　こうた</v>
          </cell>
          <cell r="O14">
            <v>3</v>
          </cell>
        </row>
        <row r="15">
          <cell r="B15" t="str">
            <v>河二　尊</v>
          </cell>
          <cell r="D15" t="str">
            <v>教員</v>
          </cell>
          <cell r="K15">
            <v>13</v>
          </cell>
          <cell r="L15" t="str">
            <v>DF</v>
          </cell>
          <cell r="M15" t="str">
            <v>松原　有人夢</v>
          </cell>
          <cell r="N15" t="str">
            <v>まつばら　あとむ</v>
          </cell>
          <cell r="O15">
            <v>3</v>
          </cell>
        </row>
        <row r="16">
          <cell r="B16" t="str">
            <v>小松　豊</v>
          </cell>
          <cell r="D16" t="str">
            <v>教員</v>
          </cell>
          <cell r="K16">
            <v>14</v>
          </cell>
          <cell r="L16" t="str">
            <v>MF</v>
          </cell>
          <cell r="M16" t="str">
            <v>堀口　悠人</v>
          </cell>
          <cell r="N16" t="str">
            <v>ほりぐち　はると</v>
          </cell>
          <cell r="O16">
            <v>3</v>
          </cell>
        </row>
        <row r="17">
          <cell r="K17">
            <v>15</v>
          </cell>
          <cell r="L17" t="str">
            <v>DF</v>
          </cell>
          <cell r="M17" t="str">
            <v>上谷内　伶斗</v>
          </cell>
          <cell r="N17" t="str">
            <v>かみやち　れいと</v>
          </cell>
          <cell r="O17">
            <v>3</v>
          </cell>
        </row>
        <row r="18">
          <cell r="B18" t="str">
            <v>黄</v>
          </cell>
          <cell r="D18" t="str">
            <v>白</v>
          </cell>
          <cell r="F18" t="str">
            <v>赤</v>
          </cell>
          <cell r="H18" t="str">
            <v>水</v>
          </cell>
          <cell r="K18">
            <v>16</v>
          </cell>
          <cell r="L18" t="str">
            <v>FW</v>
          </cell>
          <cell r="M18" t="str">
            <v>山下　真虎</v>
          </cell>
          <cell r="N18" t="str">
            <v>やました　まこ</v>
          </cell>
          <cell r="O18">
            <v>2</v>
          </cell>
        </row>
        <row r="19">
          <cell r="B19" t="str">
            <v>緑</v>
          </cell>
          <cell r="D19" t="str">
            <v>白</v>
          </cell>
          <cell r="F19" t="str">
            <v>赤</v>
          </cell>
          <cell r="H19" t="str">
            <v>茶</v>
          </cell>
          <cell r="K19">
            <v>17</v>
          </cell>
          <cell r="L19" t="str">
            <v>GK</v>
          </cell>
          <cell r="M19" t="str">
            <v>山田　夏也</v>
          </cell>
          <cell r="N19" t="str">
            <v>やまだ　なつや</v>
          </cell>
          <cell r="O19">
            <v>2</v>
          </cell>
        </row>
        <row r="20">
          <cell r="B20" t="str">
            <v>黄</v>
          </cell>
          <cell r="D20" t="str">
            <v>白</v>
          </cell>
          <cell r="F20" t="str">
            <v>赤</v>
          </cell>
          <cell r="H20" t="str">
            <v>水</v>
          </cell>
          <cell r="K20">
            <v>18</v>
          </cell>
          <cell r="L20" t="str">
            <v>FW</v>
          </cell>
          <cell r="M20" t="str">
            <v>友影　相太</v>
          </cell>
          <cell r="N20" t="str">
            <v>ともかげ　そうた</v>
          </cell>
          <cell r="O20">
            <v>2</v>
          </cell>
        </row>
        <row r="21">
          <cell r="K21">
            <v>19</v>
          </cell>
          <cell r="L21" t="str">
            <v>MF</v>
          </cell>
          <cell r="M21" t="str">
            <v>松村　有祐</v>
          </cell>
          <cell r="N21" t="str">
            <v>まつむら　ゆうき</v>
          </cell>
          <cell r="O21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"/>
      <sheetName val="北信越申込書"/>
      <sheetName val="選手・スタッフ変更届"/>
      <sheetName val="プロ用"/>
      <sheetName val="大会名など"/>
    </sheetNames>
    <sheetDataSet>
      <sheetData sheetId="0">
        <row r="3">
          <cell r="B3" t="str">
            <v>石川</v>
          </cell>
          <cell r="C3" t="str">
            <v>県</v>
          </cell>
        </row>
        <row r="4">
          <cell r="K4">
            <v>1</v>
          </cell>
          <cell r="L4" t="str">
            <v>GK</v>
          </cell>
          <cell r="M4" t="str">
            <v>吉野　心晟</v>
          </cell>
          <cell r="N4" t="str">
            <v>よしの　しんせい</v>
          </cell>
          <cell r="O4">
            <v>3</v>
          </cell>
        </row>
        <row r="5">
          <cell r="K5">
            <v>2</v>
          </cell>
          <cell r="L5" t="str">
            <v>DF</v>
          </cell>
          <cell r="M5" t="str">
            <v>東　世那</v>
          </cell>
          <cell r="N5" t="str">
            <v>ひがし　せな</v>
          </cell>
          <cell r="O5">
            <v>3</v>
          </cell>
        </row>
        <row r="6">
          <cell r="K6">
            <v>3</v>
          </cell>
          <cell r="L6" t="str">
            <v>DF</v>
          </cell>
          <cell r="M6" t="str">
            <v>玉田　渉</v>
          </cell>
          <cell r="N6" t="str">
            <v>たまだ　わたる</v>
          </cell>
          <cell r="O6">
            <v>3</v>
          </cell>
        </row>
        <row r="7">
          <cell r="B7" t="str">
            <v>小松市立南部</v>
          </cell>
          <cell r="F7" t="str">
            <v>中学校</v>
          </cell>
          <cell r="K7">
            <v>4</v>
          </cell>
          <cell r="L7" t="str">
            <v>DF</v>
          </cell>
          <cell r="M7" t="str">
            <v>清水　悠生</v>
          </cell>
          <cell r="N7" t="str">
            <v>しみず　はるき</v>
          </cell>
          <cell r="O7">
            <v>3</v>
          </cell>
        </row>
        <row r="8">
          <cell r="K8">
            <v>5</v>
          </cell>
          <cell r="L8" t="str">
            <v>DF</v>
          </cell>
          <cell r="M8" t="str">
            <v>寺田　恵太朗</v>
          </cell>
          <cell r="N8" t="str">
            <v>てらだ　けいたろう</v>
          </cell>
          <cell r="O8">
            <v>3</v>
          </cell>
        </row>
        <row r="9">
          <cell r="K9">
            <v>6</v>
          </cell>
          <cell r="L9" t="str">
            <v>FW</v>
          </cell>
          <cell r="M9" t="str">
            <v>藤田　永遠</v>
          </cell>
          <cell r="N9" t="str">
            <v>ふじた　とわ</v>
          </cell>
          <cell r="O9">
            <v>3</v>
          </cell>
        </row>
        <row r="10">
          <cell r="K10">
            <v>7</v>
          </cell>
          <cell r="L10" t="str">
            <v>MF</v>
          </cell>
          <cell r="M10" t="str">
            <v>戸田　亘</v>
          </cell>
          <cell r="N10" t="str">
            <v>とだ　わたる</v>
          </cell>
          <cell r="O10">
            <v>3</v>
          </cell>
        </row>
        <row r="11">
          <cell r="B11" t="str">
            <v>小松市島町ヌ４３番地</v>
          </cell>
          <cell r="K11">
            <v>8</v>
          </cell>
          <cell r="L11" t="str">
            <v>MF</v>
          </cell>
          <cell r="M11" t="str">
            <v>東本　怜</v>
          </cell>
          <cell r="N11" t="str">
            <v>ひがしもと　れん</v>
          </cell>
          <cell r="O11">
            <v>3</v>
          </cell>
        </row>
        <row r="12">
          <cell r="K12">
            <v>9</v>
          </cell>
          <cell r="L12" t="str">
            <v>MF</v>
          </cell>
          <cell r="M12" t="str">
            <v>原田　飛翔</v>
          </cell>
          <cell r="N12" t="str">
            <v>はらだ　ひかる</v>
          </cell>
          <cell r="O12">
            <v>3</v>
          </cell>
        </row>
        <row r="13">
          <cell r="K13">
            <v>10</v>
          </cell>
          <cell r="L13" t="str">
            <v>MF</v>
          </cell>
          <cell r="M13" t="str">
            <v>猪辺　稜斗</v>
          </cell>
          <cell r="N13" t="str">
            <v>いのべ　りょうと</v>
          </cell>
          <cell r="O13">
            <v>3</v>
          </cell>
          <cell r="T13">
            <v>1</v>
          </cell>
        </row>
        <row r="14">
          <cell r="B14" t="str">
            <v>松村　賢一</v>
          </cell>
          <cell r="D14" t="str">
            <v>教員</v>
          </cell>
          <cell r="K14">
            <v>11</v>
          </cell>
          <cell r="L14" t="str">
            <v>MF</v>
          </cell>
          <cell r="M14" t="str">
            <v>宮野　裕生</v>
          </cell>
          <cell r="N14" t="str">
            <v>みやの　ひろき</v>
          </cell>
          <cell r="O14">
            <v>3</v>
          </cell>
        </row>
        <row r="15">
          <cell r="B15" t="str">
            <v>水口　昌彦</v>
          </cell>
          <cell r="D15" t="str">
            <v>承認ｺｰﾁ</v>
          </cell>
          <cell r="K15">
            <v>12</v>
          </cell>
          <cell r="L15" t="str">
            <v>MF</v>
          </cell>
          <cell r="M15" t="str">
            <v>宮野　凌</v>
          </cell>
          <cell r="N15" t="str">
            <v>みやの　りょう</v>
          </cell>
          <cell r="O15">
            <v>3</v>
          </cell>
        </row>
        <row r="16">
          <cell r="B16" t="str">
            <v>中村　史織</v>
          </cell>
          <cell r="D16" t="str">
            <v>教員</v>
          </cell>
          <cell r="K16">
            <v>13</v>
          </cell>
          <cell r="L16" t="str">
            <v>MF</v>
          </cell>
          <cell r="M16" t="str">
            <v>宮川　友希</v>
          </cell>
          <cell r="N16" t="str">
            <v>みやかわ　ゆうき</v>
          </cell>
          <cell r="O16">
            <v>2</v>
          </cell>
        </row>
        <row r="17">
          <cell r="K17">
            <v>14</v>
          </cell>
          <cell r="L17" t="str">
            <v>DF</v>
          </cell>
          <cell r="M17" t="str">
            <v>北山　彰吾</v>
          </cell>
          <cell r="N17" t="str">
            <v>きたやま　しょうご</v>
          </cell>
          <cell r="O17">
            <v>2</v>
          </cell>
        </row>
        <row r="18">
          <cell r="B18" t="str">
            <v>赤</v>
          </cell>
          <cell r="D18" t="str">
            <v>白</v>
          </cell>
          <cell r="F18" t="str">
            <v>黄</v>
          </cell>
          <cell r="H18" t="str">
            <v>緑</v>
          </cell>
          <cell r="K18">
            <v>15</v>
          </cell>
          <cell r="L18" t="str">
            <v>MF</v>
          </cell>
          <cell r="M18" t="str">
            <v>中居　希琉</v>
          </cell>
          <cell r="N18" t="str">
            <v>なかい　きりゅう</v>
          </cell>
          <cell r="O18">
            <v>2</v>
          </cell>
        </row>
        <row r="19">
          <cell r="B19" t="str">
            <v>赤</v>
          </cell>
          <cell r="D19" t="str">
            <v>白</v>
          </cell>
          <cell r="F19" t="str">
            <v>黄</v>
          </cell>
          <cell r="H19" t="str">
            <v>緑</v>
          </cell>
          <cell r="K19">
            <v>16</v>
          </cell>
          <cell r="L19" t="str">
            <v>DF</v>
          </cell>
          <cell r="M19" t="str">
            <v>辻　優成</v>
          </cell>
          <cell r="N19" t="str">
            <v>つじ　ゆうせい</v>
          </cell>
          <cell r="O19">
            <v>2</v>
          </cell>
        </row>
        <row r="20">
          <cell r="B20" t="str">
            <v>赤</v>
          </cell>
          <cell r="D20" t="str">
            <v>白</v>
          </cell>
          <cell r="F20" t="str">
            <v>黄</v>
          </cell>
          <cell r="H20" t="str">
            <v>緑</v>
          </cell>
          <cell r="K20">
            <v>17</v>
          </cell>
          <cell r="L20" t="str">
            <v>MF</v>
          </cell>
          <cell r="M20" t="str">
            <v>松岡　百輝</v>
          </cell>
          <cell r="N20" t="str">
            <v>まつおか　ももき</v>
          </cell>
          <cell r="O20">
            <v>2</v>
          </cell>
        </row>
        <row r="21">
          <cell r="K21">
            <v>18</v>
          </cell>
          <cell r="L21" t="str">
            <v>GK</v>
          </cell>
          <cell r="M21" t="str">
            <v>山形　恵夢</v>
          </cell>
          <cell r="N21" t="str">
            <v>やまがた　けいと</v>
          </cell>
          <cell r="O21">
            <v>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"/>
      <sheetName val="北信越申込書"/>
      <sheetName val="選手・スタッフ変更届"/>
      <sheetName val="プロ用"/>
      <sheetName val="大会名など"/>
    </sheetNames>
    <sheetDataSet>
      <sheetData sheetId="0">
        <row r="3">
          <cell r="B3" t="str">
            <v>富山</v>
          </cell>
          <cell r="C3" t="str">
            <v>県</v>
          </cell>
        </row>
        <row r="4">
          <cell r="K4">
            <v>1</v>
          </cell>
          <cell r="L4" t="str">
            <v>GK</v>
          </cell>
          <cell r="M4" t="str">
            <v>熊本　啓孝</v>
          </cell>
          <cell r="N4" t="str">
            <v>くまもと　ひろたか</v>
          </cell>
          <cell r="O4">
            <v>2</v>
          </cell>
        </row>
        <row r="5">
          <cell r="K5">
            <v>2</v>
          </cell>
          <cell r="L5" t="str">
            <v>DF</v>
          </cell>
          <cell r="M5" t="str">
            <v>朝比奈　恭寛</v>
          </cell>
          <cell r="N5" t="str">
            <v>あさひな　やすのり</v>
          </cell>
          <cell r="O5">
            <v>3</v>
          </cell>
        </row>
        <row r="6">
          <cell r="K6">
            <v>3</v>
          </cell>
          <cell r="L6" t="str">
            <v>DF</v>
          </cell>
          <cell r="M6" t="str">
            <v>穂木　海人</v>
          </cell>
          <cell r="N6" t="str">
            <v>はぜのき　かいと</v>
          </cell>
          <cell r="O6">
            <v>3</v>
          </cell>
        </row>
        <row r="7">
          <cell r="B7" t="str">
            <v>富山市立大沢野</v>
          </cell>
          <cell r="F7" t="str">
            <v>中学校</v>
          </cell>
          <cell r="K7">
            <v>4</v>
          </cell>
          <cell r="L7" t="str">
            <v>MF</v>
          </cell>
          <cell r="M7" t="str">
            <v>清水　瑠藍</v>
          </cell>
          <cell r="N7" t="str">
            <v>しみず　るあ</v>
          </cell>
          <cell r="O7">
            <v>3</v>
          </cell>
        </row>
        <row r="8">
          <cell r="K8">
            <v>5</v>
          </cell>
          <cell r="L8" t="str">
            <v>MF</v>
          </cell>
          <cell r="M8" t="str">
            <v>野上　奏大</v>
          </cell>
          <cell r="N8" t="str">
            <v>のがみ　かなた</v>
          </cell>
          <cell r="O8">
            <v>3</v>
          </cell>
        </row>
        <row r="9">
          <cell r="K9">
            <v>6</v>
          </cell>
          <cell r="L9" t="str">
            <v>DF</v>
          </cell>
          <cell r="M9" t="str">
            <v>中川　蒼斗</v>
          </cell>
          <cell r="N9" t="str">
            <v>なかがわ　あおと</v>
          </cell>
          <cell r="O9">
            <v>2</v>
          </cell>
        </row>
        <row r="10">
          <cell r="K10">
            <v>7</v>
          </cell>
          <cell r="L10" t="str">
            <v>MF</v>
          </cell>
          <cell r="M10" t="str">
            <v>向家　裕人</v>
          </cell>
          <cell r="N10" t="str">
            <v>むこいえ　ひろと</v>
          </cell>
          <cell r="O10">
            <v>2</v>
          </cell>
        </row>
        <row r="11">
          <cell r="B11" t="str">
            <v>富山市八木山５３０</v>
          </cell>
          <cell r="K11">
            <v>8</v>
          </cell>
          <cell r="L11" t="str">
            <v>MF</v>
          </cell>
          <cell r="M11" t="str">
            <v>福本　太輝</v>
          </cell>
          <cell r="N11" t="str">
            <v>ふくもと　だいき</v>
          </cell>
          <cell r="O11">
            <v>3</v>
          </cell>
          <cell r="T11">
            <v>1</v>
          </cell>
        </row>
        <row r="12">
          <cell r="K12">
            <v>9</v>
          </cell>
          <cell r="L12" t="str">
            <v>FW</v>
          </cell>
          <cell r="M12" t="str">
            <v>西本　寿馬</v>
          </cell>
          <cell r="N12" t="str">
            <v>にしもと　しゅうば</v>
          </cell>
          <cell r="O12">
            <v>2</v>
          </cell>
        </row>
        <row r="13">
          <cell r="K13">
            <v>10</v>
          </cell>
          <cell r="L13" t="str">
            <v>FW</v>
          </cell>
          <cell r="M13" t="str">
            <v>本庄　輝良</v>
          </cell>
          <cell r="N13" t="str">
            <v>ほんじょう　きら</v>
          </cell>
          <cell r="O13">
            <v>3</v>
          </cell>
        </row>
        <row r="14">
          <cell r="B14" t="str">
            <v>矢野　誉人</v>
          </cell>
          <cell r="D14" t="str">
            <v>教員</v>
          </cell>
          <cell r="K14">
            <v>11</v>
          </cell>
          <cell r="L14" t="str">
            <v>MF</v>
          </cell>
          <cell r="M14" t="str">
            <v>立村　侑也</v>
          </cell>
          <cell r="N14" t="str">
            <v>たちむら　ゆうや</v>
          </cell>
          <cell r="O14">
            <v>2</v>
          </cell>
        </row>
        <row r="15">
          <cell r="B15" t="str">
            <v>木村　成博</v>
          </cell>
          <cell r="D15" t="str">
            <v>教員</v>
          </cell>
          <cell r="K15">
            <v>12</v>
          </cell>
          <cell r="L15" t="str">
            <v>MF</v>
          </cell>
          <cell r="M15" t="str">
            <v>岡田　新太</v>
          </cell>
          <cell r="N15" t="str">
            <v>おかだ　あらた</v>
          </cell>
          <cell r="O15">
            <v>3</v>
          </cell>
        </row>
        <row r="16">
          <cell r="B16" t="str">
            <v>鈴木　登夢</v>
          </cell>
          <cell r="D16" t="str">
            <v>部活動指導員</v>
          </cell>
          <cell r="K16">
            <v>13</v>
          </cell>
          <cell r="L16" t="str">
            <v>FW</v>
          </cell>
          <cell r="M16" t="str">
            <v>藪　駿輔</v>
          </cell>
          <cell r="N16" t="str">
            <v>やぶ　しゅんすけ</v>
          </cell>
          <cell r="O16">
            <v>3</v>
          </cell>
        </row>
        <row r="17">
          <cell r="K17">
            <v>14</v>
          </cell>
          <cell r="L17" t="str">
            <v>FW</v>
          </cell>
          <cell r="M17" t="str">
            <v>中沢　颯良</v>
          </cell>
          <cell r="N17" t="str">
            <v>なかざわ　そら</v>
          </cell>
          <cell r="O17">
            <v>3</v>
          </cell>
        </row>
        <row r="18">
          <cell r="B18" t="str">
            <v>黄</v>
          </cell>
          <cell r="D18" t="str">
            <v>青</v>
          </cell>
          <cell r="F18" t="str">
            <v>緑</v>
          </cell>
          <cell r="H18" t="str">
            <v>赤</v>
          </cell>
          <cell r="K18">
            <v>15</v>
          </cell>
          <cell r="L18" t="str">
            <v>MF</v>
          </cell>
          <cell r="M18" t="str">
            <v>相澤　大輔</v>
          </cell>
          <cell r="N18" t="str">
            <v>あいざわ　だいすけ</v>
          </cell>
          <cell r="O18">
            <v>3</v>
          </cell>
        </row>
        <row r="19">
          <cell r="B19" t="str">
            <v>青</v>
          </cell>
          <cell r="D19" t="str">
            <v>白</v>
          </cell>
          <cell r="F19" t="str">
            <v>緑</v>
          </cell>
          <cell r="H19" t="str">
            <v>赤</v>
          </cell>
          <cell r="K19">
            <v>16</v>
          </cell>
          <cell r="L19" t="str">
            <v>GK</v>
          </cell>
          <cell r="M19" t="str">
            <v>樫尾　拓大</v>
          </cell>
          <cell r="N19" t="str">
            <v>かしお　たくひろ</v>
          </cell>
          <cell r="O19">
            <v>2</v>
          </cell>
        </row>
        <row r="20">
          <cell r="B20" t="str">
            <v>黄</v>
          </cell>
          <cell r="D20" t="str">
            <v>青</v>
          </cell>
          <cell r="F20" t="str">
            <v>緑</v>
          </cell>
          <cell r="H20" t="str">
            <v>赤</v>
          </cell>
          <cell r="K20">
            <v>17</v>
          </cell>
          <cell r="L20" t="str">
            <v>FW</v>
          </cell>
          <cell r="M20" t="str">
            <v>追分　蒼大</v>
          </cell>
          <cell r="N20" t="str">
            <v>おいわけ　あおと</v>
          </cell>
          <cell r="O20">
            <v>1</v>
          </cell>
        </row>
        <row r="21">
          <cell r="K21">
            <v>18</v>
          </cell>
          <cell r="L21" t="str">
            <v>FW</v>
          </cell>
          <cell r="M21" t="str">
            <v>鈴木　公貴</v>
          </cell>
          <cell r="N21" t="str">
            <v>すずき　こうき</v>
          </cell>
          <cell r="O21">
            <v>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"/>
      <sheetName val="北信越申込書"/>
      <sheetName val="選手・スタッフ変更届"/>
      <sheetName val="プロ用"/>
      <sheetName val="大会名など"/>
    </sheetNames>
    <sheetDataSet>
      <sheetData sheetId="0">
        <row r="3">
          <cell r="B3" t="str">
            <v>富山</v>
          </cell>
          <cell r="C3" t="str">
            <v>県</v>
          </cell>
        </row>
        <row r="4">
          <cell r="K4">
            <v>1</v>
          </cell>
          <cell r="L4" t="str">
            <v>ＧＫ</v>
          </cell>
          <cell r="M4" t="str">
            <v>谷川　拓海</v>
          </cell>
          <cell r="N4" t="str">
            <v>たにかわ　たくみ</v>
          </cell>
          <cell r="O4">
            <v>3</v>
          </cell>
        </row>
        <row r="5">
          <cell r="K5">
            <v>2</v>
          </cell>
          <cell r="L5" t="str">
            <v>ＤＦ</v>
          </cell>
          <cell r="M5" t="str">
            <v>宮野　稜汰</v>
          </cell>
          <cell r="N5" t="str">
            <v>みやの　りょうた</v>
          </cell>
          <cell r="O5">
            <v>3</v>
          </cell>
        </row>
        <row r="6">
          <cell r="K6">
            <v>3</v>
          </cell>
          <cell r="L6" t="str">
            <v>ＤＦ</v>
          </cell>
          <cell r="M6" t="str">
            <v>末永　梓凪</v>
          </cell>
          <cell r="N6" t="str">
            <v>まつえ　しいな</v>
          </cell>
          <cell r="O6">
            <v>2</v>
          </cell>
        </row>
        <row r="7">
          <cell r="B7" t="str">
            <v>砺波市立出町</v>
          </cell>
          <cell r="F7" t="str">
            <v>中学校</v>
          </cell>
          <cell r="K7">
            <v>4</v>
          </cell>
          <cell r="L7" t="str">
            <v>ＤＦ</v>
          </cell>
          <cell r="M7" t="str">
            <v>池下　千尋</v>
          </cell>
          <cell r="N7" t="str">
            <v>いけした　ちひろ</v>
          </cell>
          <cell r="O7">
            <v>3</v>
          </cell>
        </row>
        <row r="8">
          <cell r="K8">
            <v>5</v>
          </cell>
          <cell r="L8" t="str">
            <v>ＤＦ</v>
          </cell>
          <cell r="M8" t="str">
            <v>岩﨑　陽平</v>
          </cell>
          <cell r="N8" t="str">
            <v>いわさき　ようへい</v>
          </cell>
          <cell r="O8">
            <v>2</v>
          </cell>
        </row>
        <row r="9">
          <cell r="K9">
            <v>6</v>
          </cell>
          <cell r="L9" t="str">
            <v>ＭＦ</v>
          </cell>
          <cell r="M9" t="str">
            <v>岡田　悠人</v>
          </cell>
          <cell r="N9" t="str">
            <v>おかだ　ゆうと</v>
          </cell>
          <cell r="O9">
            <v>2</v>
          </cell>
        </row>
        <row r="10">
          <cell r="K10">
            <v>7</v>
          </cell>
          <cell r="L10" t="str">
            <v>ＭＦ</v>
          </cell>
          <cell r="M10" t="str">
            <v>明瀬　晴矢</v>
          </cell>
          <cell r="N10" t="str">
            <v>あかせ　はるや</v>
          </cell>
          <cell r="O10">
            <v>2</v>
          </cell>
        </row>
        <row r="11">
          <cell r="B11" t="str">
            <v>砺波市表町18-29</v>
          </cell>
          <cell r="K11">
            <v>8</v>
          </cell>
          <cell r="L11" t="str">
            <v>ＭＦ</v>
          </cell>
          <cell r="M11" t="str">
            <v>武田　航太郎</v>
          </cell>
          <cell r="N11" t="str">
            <v>たけだ　こうたろう</v>
          </cell>
          <cell r="O11">
            <v>3</v>
          </cell>
        </row>
        <row r="12">
          <cell r="K12">
            <v>9</v>
          </cell>
          <cell r="L12" t="str">
            <v>ＦＷ</v>
          </cell>
          <cell r="M12" t="str">
            <v>松本　隼季</v>
          </cell>
          <cell r="N12" t="str">
            <v>まつもと　たかき</v>
          </cell>
          <cell r="O12">
            <v>3</v>
          </cell>
        </row>
        <row r="13">
          <cell r="K13">
            <v>10</v>
          </cell>
          <cell r="L13" t="str">
            <v>ＭＦ</v>
          </cell>
          <cell r="M13" t="str">
            <v>林　篤志</v>
          </cell>
          <cell r="N13" t="str">
            <v>はやし　あつし</v>
          </cell>
          <cell r="O13">
            <v>3</v>
          </cell>
          <cell r="T13">
            <v>1</v>
          </cell>
        </row>
        <row r="14">
          <cell r="B14" t="str">
            <v>島根　保夫</v>
          </cell>
          <cell r="D14" t="str">
            <v>教員</v>
          </cell>
          <cell r="K14">
            <v>11</v>
          </cell>
          <cell r="L14" t="str">
            <v>ＭＦ</v>
          </cell>
          <cell r="M14" t="str">
            <v>大矢　悠太郎</v>
          </cell>
          <cell r="N14" t="str">
            <v>おおや　ゆうたろう</v>
          </cell>
          <cell r="O14">
            <v>2</v>
          </cell>
        </row>
        <row r="15">
          <cell r="B15" t="str">
            <v>中居　洋一郎</v>
          </cell>
          <cell r="D15" t="str">
            <v>承認コーチ</v>
          </cell>
          <cell r="K15">
            <v>12</v>
          </cell>
          <cell r="L15" t="str">
            <v>ＭＦ</v>
          </cell>
          <cell r="M15" t="str">
            <v>沼田　将也</v>
          </cell>
          <cell r="N15" t="str">
            <v>ぬまだ　しょうや</v>
          </cell>
          <cell r="O15">
            <v>3</v>
          </cell>
        </row>
        <row r="16">
          <cell r="B16" t="str">
            <v>朝倉　優太</v>
          </cell>
          <cell r="D16" t="str">
            <v>教員</v>
          </cell>
          <cell r="K16">
            <v>13</v>
          </cell>
          <cell r="L16" t="str">
            <v>ＦＷ</v>
          </cell>
          <cell r="M16" t="str">
            <v>寺西　来</v>
          </cell>
          <cell r="N16" t="str">
            <v>てらにし　らい</v>
          </cell>
          <cell r="O16">
            <v>2</v>
          </cell>
        </row>
        <row r="17">
          <cell r="K17">
            <v>14</v>
          </cell>
          <cell r="L17" t="str">
            <v>ＦＷ</v>
          </cell>
          <cell r="M17" t="str">
            <v>境　一駿</v>
          </cell>
          <cell r="N17" t="str">
            <v>さかい　いっしゅん</v>
          </cell>
          <cell r="O17">
            <v>3</v>
          </cell>
        </row>
        <row r="18">
          <cell r="B18" t="str">
            <v>白</v>
          </cell>
          <cell r="D18" t="str">
            <v>ピンク</v>
          </cell>
          <cell r="F18" t="str">
            <v>緑</v>
          </cell>
          <cell r="H18" t="str">
            <v>黄</v>
          </cell>
          <cell r="K18">
            <v>15</v>
          </cell>
          <cell r="L18" t="str">
            <v>ＭＦ</v>
          </cell>
          <cell r="M18" t="str">
            <v>原田　央暁</v>
          </cell>
          <cell r="N18" t="str">
            <v>はらだ　ひろとし</v>
          </cell>
          <cell r="O18">
            <v>2</v>
          </cell>
        </row>
        <row r="19">
          <cell r="B19" t="str">
            <v>白</v>
          </cell>
          <cell r="D19" t="str">
            <v>ピンク</v>
          </cell>
          <cell r="F19" t="str">
            <v>緑</v>
          </cell>
          <cell r="H19" t="str">
            <v>黄</v>
          </cell>
          <cell r="K19">
            <v>16</v>
          </cell>
          <cell r="L19" t="str">
            <v>ＤＦ</v>
          </cell>
          <cell r="M19" t="str">
            <v>水口　洸誠</v>
          </cell>
          <cell r="N19" t="str">
            <v>みずぐち　こうせい</v>
          </cell>
          <cell r="O19">
            <v>2</v>
          </cell>
        </row>
        <row r="20">
          <cell r="B20" t="str">
            <v>白</v>
          </cell>
          <cell r="D20" t="str">
            <v>ピンク</v>
          </cell>
          <cell r="F20" t="str">
            <v>緑</v>
          </cell>
          <cell r="H20" t="str">
            <v>黄</v>
          </cell>
          <cell r="K20">
            <v>17</v>
          </cell>
          <cell r="L20" t="str">
            <v>ＤＦ</v>
          </cell>
          <cell r="M20" t="str">
            <v>中西　拓也</v>
          </cell>
          <cell r="N20" t="str">
            <v>なかにし　たくや</v>
          </cell>
          <cell r="O20">
            <v>2</v>
          </cell>
        </row>
        <row r="21">
          <cell r="K21">
            <v>18</v>
          </cell>
          <cell r="L21" t="str">
            <v>ＧＫ</v>
          </cell>
          <cell r="M21" t="str">
            <v>富田　玲詩</v>
          </cell>
          <cell r="N21" t="str">
            <v>とみた　れいじ</v>
          </cell>
          <cell r="O21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"/>
      <sheetName val="北信越申込書"/>
      <sheetName val="選手・スタッフ変更届"/>
      <sheetName val="プロ用"/>
      <sheetName val="大会名など"/>
    </sheetNames>
    <sheetDataSet>
      <sheetData sheetId="0">
        <row r="3">
          <cell r="B3" t="str">
            <v>長野</v>
          </cell>
          <cell r="C3" t="str">
            <v>県</v>
          </cell>
        </row>
        <row r="4">
          <cell r="K4">
            <v>83</v>
          </cell>
          <cell r="L4" t="str">
            <v>FW</v>
          </cell>
          <cell r="M4" t="str">
            <v>伊藤　陽祐</v>
          </cell>
          <cell r="N4" t="str">
            <v>いとう　ようすけ</v>
          </cell>
          <cell r="O4">
            <v>3</v>
          </cell>
        </row>
        <row r="5">
          <cell r="K5">
            <v>84</v>
          </cell>
          <cell r="L5" t="str">
            <v>DF</v>
          </cell>
          <cell r="M5" t="str">
            <v>松本　哲佳</v>
          </cell>
          <cell r="N5" t="str">
            <v>まつもと　のりよし</v>
          </cell>
          <cell r="O5">
            <v>3</v>
          </cell>
          <cell r="T5">
            <v>1</v>
          </cell>
        </row>
        <row r="6">
          <cell r="K6">
            <v>85</v>
          </cell>
          <cell r="L6" t="str">
            <v>DF</v>
          </cell>
          <cell r="M6" t="str">
            <v>草薙　颯也</v>
          </cell>
          <cell r="N6" t="str">
            <v>くさなぎ　そうや</v>
          </cell>
          <cell r="O6">
            <v>3</v>
          </cell>
        </row>
        <row r="7">
          <cell r="B7" t="str">
            <v>佐久市立浅間</v>
          </cell>
          <cell r="F7" t="str">
            <v>中学校</v>
          </cell>
          <cell r="K7">
            <v>86</v>
          </cell>
          <cell r="L7" t="str">
            <v>DF</v>
          </cell>
          <cell r="M7" t="str">
            <v>井出　蒼月</v>
          </cell>
          <cell r="N7" t="str">
            <v>いで　あつき</v>
          </cell>
          <cell r="O7">
            <v>3</v>
          </cell>
        </row>
        <row r="8">
          <cell r="K8">
            <v>87</v>
          </cell>
          <cell r="L8" t="str">
            <v>FW</v>
          </cell>
          <cell r="M8" t="str">
            <v>新田　晃大</v>
          </cell>
          <cell r="N8" t="str">
            <v>にった　あきひろ</v>
          </cell>
          <cell r="O8">
            <v>3</v>
          </cell>
        </row>
        <row r="9">
          <cell r="K9">
            <v>88</v>
          </cell>
          <cell r="L9" t="str">
            <v>MF</v>
          </cell>
          <cell r="M9" t="str">
            <v>玉置　陽翔</v>
          </cell>
          <cell r="N9" t="str">
            <v>たまおき　ひかる</v>
          </cell>
          <cell r="O9">
            <v>3</v>
          </cell>
        </row>
        <row r="10">
          <cell r="K10">
            <v>89</v>
          </cell>
          <cell r="L10" t="str">
            <v>FW</v>
          </cell>
          <cell r="M10" t="str">
            <v>高橋　空哉</v>
          </cell>
          <cell r="N10" t="str">
            <v>たかはし　くうや</v>
          </cell>
          <cell r="O10">
            <v>3</v>
          </cell>
        </row>
        <row r="11">
          <cell r="B11" t="str">
            <v>佐久市岩村田１３６１番地</v>
          </cell>
          <cell r="K11">
            <v>90</v>
          </cell>
          <cell r="L11" t="str">
            <v>DF</v>
          </cell>
          <cell r="M11" t="str">
            <v>窪田　洸希</v>
          </cell>
          <cell r="N11" t="str">
            <v>くぼた　こうき</v>
          </cell>
          <cell r="O11">
            <v>3</v>
          </cell>
        </row>
        <row r="12">
          <cell r="K12">
            <v>91</v>
          </cell>
          <cell r="L12" t="str">
            <v>DF</v>
          </cell>
          <cell r="M12" t="str">
            <v>林　祐斗</v>
          </cell>
          <cell r="N12" t="str">
            <v>はやし　ゆうと</v>
          </cell>
          <cell r="O12">
            <v>3</v>
          </cell>
        </row>
        <row r="13">
          <cell r="K13">
            <v>92</v>
          </cell>
          <cell r="L13" t="str">
            <v>MF</v>
          </cell>
          <cell r="M13" t="str">
            <v>長谷　朔弥</v>
          </cell>
          <cell r="N13" t="str">
            <v>はせ　さくや</v>
          </cell>
          <cell r="O13">
            <v>3</v>
          </cell>
        </row>
        <row r="14">
          <cell r="B14" t="str">
            <v>篠原　義光</v>
          </cell>
          <cell r="D14" t="str">
            <v>教員</v>
          </cell>
          <cell r="K14">
            <v>93</v>
          </cell>
          <cell r="L14" t="str">
            <v>MF</v>
          </cell>
          <cell r="M14" t="str">
            <v>新津　大斗</v>
          </cell>
          <cell r="N14" t="str">
            <v>にいつ　だいと</v>
          </cell>
          <cell r="O14">
            <v>3</v>
          </cell>
        </row>
        <row r="15">
          <cell r="B15" t="str">
            <v>中沢　俊幸</v>
          </cell>
          <cell r="D15" t="str">
            <v>教員</v>
          </cell>
          <cell r="K15">
            <v>35</v>
          </cell>
          <cell r="L15" t="str">
            <v>MF</v>
          </cell>
          <cell r="M15" t="str">
            <v>高橋　快世</v>
          </cell>
          <cell r="N15" t="str">
            <v>たかはし　かいせい</v>
          </cell>
          <cell r="O15">
            <v>3</v>
          </cell>
        </row>
        <row r="16">
          <cell r="K16">
            <v>1</v>
          </cell>
          <cell r="L16" t="str">
            <v>GK</v>
          </cell>
          <cell r="M16" t="str">
            <v>佐々木　洸輔</v>
          </cell>
          <cell r="N16" t="str">
            <v>ささき　こうすけ</v>
          </cell>
          <cell r="O16">
            <v>3</v>
          </cell>
        </row>
        <row r="17">
          <cell r="K17">
            <v>12</v>
          </cell>
          <cell r="L17" t="str">
            <v>GK</v>
          </cell>
          <cell r="M17" t="str">
            <v>梅澤　慈希</v>
          </cell>
          <cell r="N17" t="str">
            <v>うめざわ　いつき</v>
          </cell>
          <cell r="O17">
            <v>2</v>
          </cell>
        </row>
        <row r="18">
          <cell r="B18" t="str">
            <v>青</v>
          </cell>
          <cell r="D18" t="str">
            <v>白</v>
          </cell>
          <cell r="F18" t="str">
            <v>黄</v>
          </cell>
          <cell r="H18" t="str">
            <v>赤</v>
          </cell>
          <cell r="K18">
            <v>95</v>
          </cell>
          <cell r="L18" t="str">
            <v>DF</v>
          </cell>
          <cell r="M18" t="str">
            <v>古越　暖人</v>
          </cell>
          <cell r="N18" t="str">
            <v>ふるこし　はると</v>
          </cell>
          <cell r="O18">
            <v>2</v>
          </cell>
        </row>
        <row r="19">
          <cell r="B19" t="str">
            <v>紺</v>
          </cell>
          <cell r="D19" t="str">
            <v>白</v>
          </cell>
          <cell r="F19" t="str">
            <v>黄</v>
          </cell>
          <cell r="H19" t="str">
            <v>赤</v>
          </cell>
          <cell r="K19">
            <v>22</v>
          </cell>
          <cell r="L19" t="str">
            <v>FW</v>
          </cell>
          <cell r="M19" t="str">
            <v>木曽　琥白</v>
          </cell>
          <cell r="N19" t="str">
            <v>きそ　こはく</v>
          </cell>
          <cell r="O19">
            <v>2</v>
          </cell>
        </row>
        <row r="20">
          <cell r="B20" t="str">
            <v>青</v>
          </cell>
          <cell r="D20" t="str">
            <v>白</v>
          </cell>
          <cell r="F20" t="str">
            <v>黄</v>
          </cell>
          <cell r="H20" t="str">
            <v>赤</v>
          </cell>
          <cell r="K20">
            <v>23</v>
          </cell>
          <cell r="L20" t="str">
            <v>MF</v>
          </cell>
          <cell r="M20" t="str">
            <v>今井　悠宇</v>
          </cell>
          <cell r="N20" t="str">
            <v>いまい　ゆう</v>
          </cell>
          <cell r="O20">
            <v>2</v>
          </cell>
        </row>
        <row r="21">
          <cell r="K21">
            <v>40</v>
          </cell>
          <cell r="L21" t="str">
            <v>FW</v>
          </cell>
          <cell r="M21" t="str">
            <v>赤羽　慧心</v>
          </cell>
          <cell r="N21" t="str">
            <v>あかはね　けいしん</v>
          </cell>
          <cell r="O21">
            <v>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"/>
      <sheetName val="北信越申込書"/>
      <sheetName val="選手・スタッフ変更届"/>
      <sheetName val="プロ用"/>
      <sheetName val="大会名など"/>
    </sheetNames>
    <sheetDataSet>
      <sheetData sheetId="0">
        <row r="3">
          <cell r="B3" t="str">
            <v>長野</v>
          </cell>
          <cell r="C3" t="str">
            <v>県</v>
          </cell>
        </row>
        <row r="4">
          <cell r="K4">
            <v>1</v>
          </cell>
          <cell r="L4" t="str">
            <v>GK</v>
          </cell>
          <cell r="M4" t="str">
            <v>神山　如水</v>
          </cell>
          <cell r="N4" t="str">
            <v>かみやま　じょすい</v>
          </cell>
          <cell r="O4">
            <v>3</v>
          </cell>
        </row>
        <row r="5">
          <cell r="K5">
            <v>2</v>
          </cell>
          <cell r="L5" t="str">
            <v>DF</v>
          </cell>
          <cell r="M5" t="str">
            <v>牧島　慶士</v>
          </cell>
          <cell r="N5" t="str">
            <v>まきしま　けいじ</v>
          </cell>
          <cell r="O5">
            <v>3</v>
          </cell>
        </row>
        <row r="6">
          <cell r="K6">
            <v>3</v>
          </cell>
          <cell r="L6" t="str">
            <v>DF</v>
          </cell>
          <cell r="M6" t="str">
            <v>齋藤　望</v>
          </cell>
          <cell r="N6" t="str">
            <v>さいとう　のぞむ</v>
          </cell>
          <cell r="O6">
            <v>3</v>
          </cell>
        </row>
        <row r="7">
          <cell r="B7" t="str">
            <v>松川町立松川</v>
          </cell>
          <cell r="F7" t="str">
            <v>中学校</v>
          </cell>
          <cell r="K7">
            <v>4</v>
          </cell>
          <cell r="L7" t="str">
            <v>DF</v>
          </cell>
          <cell r="M7" t="str">
            <v>福沢　天仁</v>
          </cell>
          <cell r="N7" t="str">
            <v>ふくざわ　てんじん</v>
          </cell>
          <cell r="O7">
            <v>3</v>
          </cell>
        </row>
        <row r="8">
          <cell r="K8">
            <v>5</v>
          </cell>
          <cell r="L8" t="str">
            <v>MF</v>
          </cell>
          <cell r="M8" t="str">
            <v>塚原　涼矢</v>
          </cell>
          <cell r="N8" t="str">
            <v>つかはら　りょうや</v>
          </cell>
          <cell r="O8">
            <v>3</v>
          </cell>
        </row>
        <row r="9">
          <cell r="K9">
            <v>6</v>
          </cell>
          <cell r="L9" t="str">
            <v>MF</v>
          </cell>
          <cell r="M9" t="str">
            <v>米山　大空</v>
          </cell>
          <cell r="N9" t="str">
            <v>よねやま　たく</v>
          </cell>
          <cell r="O9">
            <v>3</v>
          </cell>
        </row>
        <row r="10">
          <cell r="K10">
            <v>7</v>
          </cell>
          <cell r="L10" t="str">
            <v>DF</v>
          </cell>
          <cell r="M10" t="str">
            <v>湯沢　敦志</v>
          </cell>
          <cell r="N10" t="str">
            <v>ゆざわ　あつし</v>
          </cell>
          <cell r="O10">
            <v>3</v>
          </cell>
          <cell r="T10">
            <v>1</v>
          </cell>
        </row>
        <row r="11">
          <cell r="B11" t="str">
            <v>下伊那郡松川町元大島3293</v>
          </cell>
          <cell r="K11">
            <v>8</v>
          </cell>
          <cell r="L11" t="str">
            <v>MF</v>
          </cell>
          <cell r="M11" t="str">
            <v>笹木　来朗</v>
          </cell>
          <cell r="N11" t="str">
            <v>ささき　らいお</v>
          </cell>
          <cell r="O11">
            <v>2</v>
          </cell>
        </row>
        <row r="12">
          <cell r="K12">
            <v>9</v>
          </cell>
          <cell r="L12" t="str">
            <v>FW</v>
          </cell>
          <cell r="M12" t="str">
            <v>奥田　航成</v>
          </cell>
          <cell r="N12" t="str">
            <v>おくた　こうせい</v>
          </cell>
          <cell r="O12">
            <v>3</v>
          </cell>
        </row>
        <row r="13">
          <cell r="K13">
            <v>10</v>
          </cell>
          <cell r="L13" t="str">
            <v>DF</v>
          </cell>
          <cell r="M13" t="str">
            <v>細田　綱忠</v>
          </cell>
          <cell r="N13" t="str">
            <v>ほそだ　つなただ</v>
          </cell>
          <cell r="O13">
            <v>3</v>
          </cell>
        </row>
        <row r="14">
          <cell r="B14" t="str">
            <v>小島　重樹</v>
          </cell>
          <cell r="D14" t="str">
            <v>教員</v>
          </cell>
          <cell r="K14">
            <v>11</v>
          </cell>
          <cell r="L14" t="str">
            <v>FW</v>
          </cell>
          <cell r="M14" t="str">
            <v>北沢　明未</v>
          </cell>
          <cell r="N14" t="str">
            <v>きたざわ　あみ</v>
          </cell>
          <cell r="O14">
            <v>3</v>
          </cell>
        </row>
        <row r="15">
          <cell r="B15" t="str">
            <v>窪田　昭仁</v>
          </cell>
          <cell r="D15" t="str">
            <v>承認コーチ</v>
          </cell>
          <cell r="K15">
            <v>12</v>
          </cell>
          <cell r="L15" t="str">
            <v>DF</v>
          </cell>
          <cell r="M15" t="str">
            <v>岡田　零央</v>
          </cell>
          <cell r="N15" t="str">
            <v>おかだ　れいあ</v>
          </cell>
          <cell r="O15">
            <v>3</v>
          </cell>
        </row>
        <row r="16">
          <cell r="B16" t="str">
            <v>堀内　健太</v>
          </cell>
          <cell r="D16" t="str">
            <v>生徒</v>
          </cell>
          <cell r="K16">
            <v>13</v>
          </cell>
          <cell r="L16" t="str">
            <v>DF</v>
          </cell>
          <cell r="M16" t="str">
            <v>宮下　朝陽</v>
          </cell>
          <cell r="N16" t="str">
            <v>みやした　あさひ</v>
          </cell>
          <cell r="O16">
            <v>3</v>
          </cell>
        </row>
        <row r="17">
          <cell r="K17">
            <v>14</v>
          </cell>
          <cell r="L17" t="str">
            <v>MF</v>
          </cell>
          <cell r="M17" t="str">
            <v>原　亮太</v>
          </cell>
          <cell r="N17" t="str">
            <v>はら　りょうた</v>
          </cell>
          <cell r="O17">
            <v>3</v>
          </cell>
        </row>
        <row r="18">
          <cell r="B18" t="str">
            <v>白</v>
          </cell>
          <cell r="D18" t="str">
            <v>緑</v>
          </cell>
          <cell r="F18" t="str">
            <v>赤</v>
          </cell>
          <cell r="H18" t="str">
            <v>グレー</v>
          </cell>
          <cell r="K18">
            <v>15</v>
          </cell>
          <cell r="L18" t="str">
            <v>MF</v>
          </cell>
          <cell r="M18" t="str">
            <v>柿木　康孝</v>
          </cell>
          <cell r="N18" t="str">
            <v>かきぎ　やすたか</v>
          </cell>
          <cell r="O18">
            <v>3</v>
          </cell>
        </row>
        <row r="19">
          <cell r="B19" t="str">
            <v>黒</v>
          </cell>
          <cell r="D19" t="str">
            <v>緑</v>
          </cell>
          <cell r="F19" t="str">
            <v>赤</v>
          </cell>
          <cell r="H19" t="str">
            <v>グレー</v>
          </cell>
          <cell r="K19">
            <v>16</v>
          </cell>
          <cell r="L19" t="str">
            <v>FW</v>
          </cell>
          <cell r="M19" t="str">
            <v>宮下　洸琉</v>
          </cell>
          <cell r="N19" t="str">
            <v>みやした　ひかる</v>
          </cell>
          <cell r="O19">
            <v>3</v>
          </cell>
        </row>
        <row r="20">
          <cell r="B20" t="str">
            <v>白</v>
          </cell>
          <cell r="D20" t="str">
            <v>緑</v>
          </cell>
          <cell r="F20" t="str">
            <v>赤</v>
          </cell>
          <cell r="H20" t="str">
            <v>グレー</v>
          </cell>
          <cell r="K20">
            <v>17</v>
          </cell>
          <cell r="L20" t="str">
            <v>MF</v>
          </cell>
          <cell r="M20" t="str">
            <v>大場　陽渡</v>
          </cell>
          <cell r="N20" t="str">
            <v>おおば　はると</v>
          </cell>
          <cell r="O20">
            <v>2</v>
          </cell>
        </row>
        <row r="21">
          <cell r="K21">
            <v>18</v>
          </cell>
          <cell r="L21" t="str">
            <v>GK</v>
          </cell>
          <cell r="M21" t="str">
            <v>細江　隼平</v>
          </cell>
          <cell r="N21" t="str">
            <v>ほそえ　しゅんぺい</v>
          </cell>
          <cell r="O21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"/>
      <sheetName val="北信越申込書"/>
      <sheetName val="選手・スタッフ変更届"/>
      <sheetName val="プロ用"/>
      <sheetName val="大会名など"/>
    </sheetNames>
    <sheetDataSet>
      <sheetData sheetId="0">
        <row r="3">
          <cell r="B3" t="str">
            <v>石川</v>
          </cell>
          <cell r="C3" t="str">
            <v>県</v>
          </cell>
        </row>
        <row r="4">
          <cell r="K4">
            <v>1</v>
          </cell>
          <cell r="L4" t="str">
            <v>GK</v>
          </cell>
          <cell r="M4" t="str">
            <v>西野　敬穂</v>
          </cell>
          <cell r="N4" t="str">
            <v>にしの　たかほ</v>
          </cell>
          <cell r="O4">
            <v>3</v>
          </cell>
        </row>
        <row r="5">
          <cell r="K5">
            <v>2</v>
          </cell>
          <cell r="L5" t="str">
            <v>DF</v>
          </cell>
          <cell r="M5" t="str">
            <v>佐野　芽生</v>
          </cell>
          <cell r="N5" t="str">
            <v>さの　めお</v>
          </cell>
          <cell r="O5">
            <v>3</v>
          </cell>
        </row>
        <row r="6">
          <cell r="K6">
            <v>3</v>
          </cell>
          <cell r="L6" t="str">
            <v>DF</v>
          </cell>
          <cell r="M6" t="str">
            <v>江戸　健</v>
          </cell>
          <cell r="N6" t="str">
            <v>えど　けん</v>
          </cell>
          <cell r="O6">
            <v>3</v>
          </cell>
        </row>
        <row r="7">
          <cell r="B7" t="str">
            <v>星稜</v>
          </cell>
          <cell r="F7" t="str">
            <v>中学校</v>
          </cell>
          <cell r="K7">
            <v>4</v>
          </cell>
          <cell r="L7" t="str">
            <v>DF</v>
          </cell>
          <cell r="M7" t="str">
            <v>山田　凌平</v>
          </cell>
          <cell r="N7" t="str">
            <v>やまだ　りょうへい</v>
          </cell>
          <cell r="O7">
            <v>3</v>
          </cell>
        </row>
        <row r="8">
          <cell r="K8">
            <v>5</v>
          </cell>
          <cell r="L8" t="str">
            <v>MF</v>
          </cell>
          <cell r="M8" t="str">
            <v>玉木　隆之祐</v>
          </cell>
          <cell r="N8" t="str">
            <v>たまき　りゅうのすけ</v>
          </cell>
          <cell r="O8">
            <v>3</v>
          </cell>
        </row>
        <row r="9">
          <cell r="K9">
            <v>6</v>
          </cell>
          <cell r="L9" t="str">
            <v>DF</v>
          </cell>
          <cell r="M9" t="str">
            <v>藺上　輝雄</v>
          </cell>
          <cell r="N9" t="str">
            <v>いのうえ　らいお</v>
          </cell>
          <cell r="O9">
            <v>3</v>
          </cell>
        </row>
        <row r="10">
          <cell r="K10">
            <v>7</v>
          </cell>
          <cell r="L10" t="str">
            <v>MF</v>
          </cell>
          <cell r="M10" t="str">
            <v>前出　悠杜</v>
          </cell>
          <cell r="N10" t="str">
            <v>まえで　ゆうと</v>
          </cell>
          <cell r="O10">
            <v>3</v>
          </cell>
          <cell r="T10">
            <v>1</v>
          </cell>
        </row>
        <row r="11">
          <cell r="B11" t="str">
            <v>金沢市小坂町南206番地</v>
          </cell>
          <cell r="K11">
            <v>8</v>
          </cell>
          <cell r="L11" t="str">
            <v>MF</v>
          </cell>
          <cell r="M11" t="str">
            <v>坂本　龍汰</v>
          </cell>
          <cell r="N11" t="str">
            <v>さかもと　りょうた</v>
          </cell>
          <cell r="O11">
            <v>3</v>
          </cell>
        </row>
        <row r="12">
          <cell r="K12">
            <v>9</v>
          </cell>
          <cell r="L12" t="str">
            <v>MF</v>
          </cell>
          <cell r="M12" t="str">
            <v>中谷　拓斗</v>
          </cell>
          <cell r="N12" t="str">
            <v>なかたに　たくと</v>
          </cell>
          <cell r="O12">
            <v>3</v>
          </cell>
        </row>
        <row r="13">
          <cell r="K13">
            <v>11</v>
          </cell>
          <cell r="L13" t="str">
            <v>FW</v>
          </cell>
          <cell r="M13" t="str">
            <v>川合　詩音</v>
          </cell>
          <cell r="N13" t="str">
            <v>かわい　しおん</v>
          </cell>
          <cell r="O13">
            <v>3</v>
          </cell>
        </row>
        <row r="14">
          <cell r="B14" t="str">
            <v>河合　伸幸</v>
          </cell>
          <cell r="D14" t="str">
            <v>教員</v>
          </cell>
          <cell r="K14">
            <v>12</v>
          </cell>
          <cell r="L14" t="str">
            <v>FW</v>
          </cell>
          <cell r="M14" t="str">
            <v>浅賀　香太</v>
          </cell>
          <cell r="N14" t="str">
            <v>あさが　こうた</v>
          </cell>
          <cell r="O14">
            <v>3</v>
          </cell>
        </row>
        <row r="15">
          <cell r="B15" t="str">
            <v>河二　尊</v>
          </cell>
          <cell r="D15" t="str">
            <v>教員</v>
          </cell>
          <cell r="K15">
            <v>13</v>
          </cell>
          <cell r="L15" t="str">
            <v>DF</v>
          </cell>
          <cell r="M15" t="str">
            <v>松原　有人夢</v>
          </cell>
          <cell r="N15" t="str">
            <v>まつばら　あとむ</v>
          </cell>
          <cell r="O15">
            <v>3</v>
          </cell>
        </row>
        <row r="16">
          <cell r="B16" t="str">
            <v>小松　豊</v>
          </cell>
          <cell r="D16" t="str">
            <v>教員</v>
          </cell>
          <cell r="K16">
            <v>14</v>
          </cell>
          <cell r="L16" t="str">
            <v>MF</v>
          </cell>
          <cell r="M16" t="str">
            <v>堀口　悠人</v>
          </cell>
          <cell r="N16" t="str">
            <v>ほりぐち　はると</v>
          </cell>
          <cell r="O16">
            <v>3</v>
          </cell>
        </row>
        <row r="17">
          <cell r="K17">
            <v>15</v>
          </cell>
          <cell r="L17" t="str">
            <v>DF</v>
          </cell>
          <cell r="M17" t="str">
            <v>上谷内　伶斗</v>
          </cell>
          <cell r="N17" t="str">
            <v>かみやち　れいと</v>
          </cell>
          <cell r="O17">
            <v>3</v>
          </cell>
        </row>
        <row r="18">
          <cell r="B18" t="str">
            <v>黄</v>
          </cell>
          <cell r="D18" t="str">
            <v>白</v>
          </cell>
          <cell r="F18" t="str">
            <v>赤</v>
          </cell>
          <cell r="H18" t="str">
            <v>水</v>
          </cell>
          <cell r="K18">
            <v>16</v>
          </cell>
          <cell r="L18" t="str">
            <v>FW</v>
          </cell>
          <cell r="M18" t="str">
            <v>山下　真虎</v>
          </cell>
          <cell r="N18" t="str">
            <v>やました　まこ</v>
          </cell>
          <cell r="O18">
            <v>2</v>
          </cell>
        </row>
        <row r="19">
          <cell r="B19" t="str">
            <v>緑</v>
          </cell>
          <cell r="D19" t="str">
            <v>白</v>
          </cell>
          <cell r="F19" t="str">
            <v>赤</v>
          </cell>
          <cell r="H19" t="str">
            <v>茶</v>
          </cell>
          <cell r="K19">
            <v>17</v>
          </cell>
          <cell r="L19" t="str">
            <v>GK</v>
          </cell>
          <cell r="M19" t="str">
            <v>山田　夏也</v>
          </cell>
          <cell r="N19" t="str">
            <v>やまだ　なつや</v>
          </cell>
          <cell r="O19">
            <v>2</v>
          </cell>
        </row>
        <row r="20">
          <cell r="B20" t="str">
            <v>黄</v>
          </cell>
          <cell r="D20" t="str">
            <v>白</v>
          </cell>
          <cell r="F20" t="str">
            <v>赤</v>
          </cell>
          <cell r="H20" t="str">
            <v>水</v>
          </cell>
          <cell r="K20">
            <v>18</v>
          </cell>
          <cell r="L20" t="str">
            <v>FW</v>
          </cell>
          <cell r="M20" t="str">
            <v>友影　相太</v>
          </cell>
          <cell r="N20" t="str">
            <v>ともかげ　そうた</v>
          </cell>
          <cell r="O20">
            <v>2</v>
          </cell>
        </row>
        <row r="21">
          <cell r="K21">
            <v>19</v>
          </cell>
          <cell r="L21" t="str">
            <v>MF</v>
          </cell>
          <cell r="M21" t="str">
            <v>松村　有祐</v>
          </cell>
          <cell r="N21" t="str">
            <v>まつむら　ゆうき</v>
          </cell>
          <cell r="O21">
            <v>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9"/>
  <sheetViews>
    <sheetView zoomScaleNormal="100" zoomScaleSheetLayoutView="100" workbookViewId="0">
      <selection activeCell="P15" sqref="P15"/>
    </sheetView>
  </sheetViews>
  <sheetFormatPr defaultRowHeight="13.5"/>
  <cols>
    <col min="1" max="1" width="12" style="4" customWidth="1"/>
    <col min="2" max="2" width="25.125" style="4" customWidth="1"/>
    <col min="3" max="3" width="10.75" style="4" bestFit="1" customWidth="1"/>
    <col min="4" max="4" width="25.125" style="4" customWidth="1"/>
    <col min="5" max="9" width="9" style="4"/>
    <col min="10" max="10" width="7.5" style="4" bestFit="1" customWidth="1"/>
    <col min="11" max="11" width="9.625" style="4" customWidth="1"/>
    <col min="12" max="12" width="6.75" style="4" bestFit="1" customWidth="1"/>
    <col min="13" max="13" width="9.625" style="4" customWidth="1"/>
    <col min="14" max="14" width="6.25" style="4" customWidth="1"/>
    <col min="15" max="15" width="7.5" style="4" bestFit="1" customWidth="1"/>
    <col min="16" max="16" width="9.625" style="4" customWidth="1"/>
    <col min="17" max="17" width="6.75" style="4" bestFit="1" customWidth="1"/>
    <col min="18" max="18" width="9.625" style="4" customWidth="1"/>
    <col min="19" max="19" width="6.75" style="4" bestFit="1" customWidth="1"/>
    <col min="20" max="16384" width="9" style="4"/>
  </cols>
  <sheetData>
    <row r="1" spans="1:4" s="2" customFormat="1" ht="17.25">
      <c r="A1" s="1" t="s">
        <v>96</v>
      </c>
    </row>
    <row r="2" spans="1:4" ht="7.5" customHeight="1">
      <c r="A2" s="3"/>
    </row>
    <row r="3" spans="1:4" ht="13.5" customHeight="1">
      <c r="A3" s="5" t="s">
        <v>435</v>
      </c>
    </row>
    <row r="4" spans="1:4" ht="13.5" customHeight="1">
      <c r="B4" s="6" t="s">
        <v>97</v>
      </c>
      <c r="C4" s="7">
        <v>0.58333333333333337</v>
      </c>
      <c r="D4" s="4" t="s">
        <v>460</v>
      </c>
    </row>
    <row r="5" spans="1:4" ht="13.5" customHeight="1">
      <c r="B5" s="6" t="s">
        <v>101</v>
      </c>
      <c r="C5" s="7">
        <v>0.58333333333333337</v>
      </c>
      <c r="D5" s="4" t="s">
        <v>461</v>
      </c>
    </row>
    <row r="6" spans="1:4" ht="13.5" customHeight="1">
      <c r="B6" s="6" t="s">
        <v>98</v>
      </c>
      <c r="C6" s="7">
        <v>0.61458333333333337</v>
      </c>
      <c r="D6" s="4" t="s">
        <v>461</v>
      </c>
    </row>
    <row r="7" spans="1:4" ht="13.5" customHeight="1">
      <c r="B7" s="6" t="s">
        <v>99</v>
      </c>
      <c r="C7" s="7">
        <v>0.66666666666666663</v>
      </c>
      <c r="D7" s="4" t="s">
        <v>443</v>
      </c>
    </row>
    <row r="8" spans="1:4" ht="7.5" customHeight="1">
      <c r="C8" s="7"/>
    </row>
    <row r="9" spans="1:4" ht="13.5" customHeight="1">
      <c r="A9" s="5" t="s">
        <v>436</v>
      </c>
    </row>
    <row r="10" spans="1:4" ht="13.5" customHeight="1">
      <c r="B10" s="6" t="s">
        <v>100</v>
      </c>
      <c r="C10" s="7">
        <v>0.33333333333333331</v>
      </c>
    </row>
    <row r="11" spans="1:4" ht="13.5" customHeight="1">
      <c r="B11" s="6" t="s">
        <v>102</v>
      </c>
      <c r="C11" s="7">
        <v>0.39583333333333331</v>
      </c>
    </row>
    <row r="12" spans="1:4" ht="13.5" customHeight="1">
      <c r="B12" s="6" t="s">
        <v>103</v>
      </c>
      <c r="C12" s="7">
        <v>0.6875</v>
      </c>
    </row>
    <row r="13" spans="1:4" ht="7.5" customHeight="1">
      <c r="C13" s="7"/>
    </row>
    <row r="14" spans="1:4" ht="13.5" customHeight="1">
      <c r="A14" s="5" t="s">
        <v>437</v>
      </c>
    </row>
    <row r="15" spans="1:4" ht="13.5" customHeight="1">
      <c r="B15" s="6" t="s">
        <v>100</v>
      </c>
      <c r="C15" s="7">
        <v>0.33333333333333331</v>
      </c>
    </row>
    <row r="16" spans="1:4" ht="13.5" customHeight="1">
      <c r="B16" s="6" t="s">
        <v>102</v>
      </c>
      <c r="C16" s="7">
        <v>0.39583333333333331</v>
      </c>
    </row>
    <row r="17" spans="1:4" ht="13.5" customHeight="1">
      <c r="B17" s="6" t="s">
        <v>103</v>
      </c>
      <c r="C17" s="7">
        <v>0.625</v>
      </c>
    </row>
    <row r="18" spans="1:4" ht="13.5" customHeight="1">
      <c r="B18" s="6" t="s">
        <v>104</v>
      </c>
      <c r="C18" s="7">
        <v>0.63888888888888895</v>
      </c>
      <c r="D18" s="4" t="s">
        <v>438</v>
      </c>
    </row>
    <row r="19" spans="1:4" ht="13.5" customHeight="1"/>
    <row r="20" spans="1:4" s="2" customFormat="1" ht="18.75" customHeight="1">
      <c r="B20" s="2" t="s">
        <v>105</v>
      </c>
      <c r="D20" s="2" t="s">
        <v>106</v>
      </c>
    </row>
    <row r="21" spans="1:4" ht="13.5" customHeight="1">
      <c r="B21" s="8" t="s">
        <v>107</v>
      </c>
      <c r="D21" s="8" t="s">
        <v>107</v>
      </c>
    </row>
    <row r="22" spans="1:4" ht="13.5" customHeight="1">
      <c r="A22" s="9" t="s">
        <v>108</v>
      </c>
      <c r="B22" s="6" t="s">
        <v>109</v>
      </c>
      <c r="C22" s="9" t="s">
        <v>110</v>
      </c>
      <c r="D22" s="6" t="s">
        <v>109</v>
      </c>
    </row>
    <row r="23" spans="1:4" ht="13.5" customHeight="1">
      <c r="A23" s="9" t="s">
        <v>111</v>
      </c>
      <c r="B23" s="6" t="s">
        <v>115</v>
      </c>
      <c r="C23" s="9" t="s">
        <v>112</v>
      </c>
      <c r="D23" s="6" t="s">
        <v>113</v>
      </c>
    </row>
    <row r="24" spans="1:4" ht="13.5" customHeight="1">
      <c r="A24" s="9" t="s">
        <v>92</v>
      </c>
      <c r="B24" s="6" t="s">
        <v>117</v>
      </c>
      <c r="C24" s="9" t="s">
        <v>92</v>
      </c>
      <c r="D24" s="6" t="s">
        <v>114</v>
      </c>
    </row>
    <row r="25" spans="1:4" ht="13.5" customHeight="1">
      <c r="A25" s="9" t="s">
        <v>93</v>
      </c>
      <c r="B25" s="6" t="s">
        <v>203</v>
      </c>
      <c r="C25" s="9" t="s">
        <v>93</v>
      </c>
      <c r="D25" s="6" t="s">
        <v>116</v>
      </c>
    </row>
    <row r="26" spans="1:4" ht="13.5" customHeight="1">
      <c r="A26" s="9" t="s">
        <v>94</v>
      </c>
      <c r="B26" s="6" t="s">
        <v>120</v>
      </c>
      <c r="C26" s="9" t="s">
        <v>94</v>
      </c>
      <c r="D26" s="6" t="s">
        <v>118</v>
      </c>
    </row>
    <row r="27" spans="1:4" ht="13.5" customHeight="1">
      <c r="A27" s="9" t="s">
        <v>95</v>
      </c>
      <c r="B27" s="6" t="s">
        <v>118</v>
      </c>
      <c r="C27" s="9"/>
      <c r="D27" s="4" t="s">
        <v>119</v>
      </c>
    </row>
    <row r="28" spans="1:4" ht="13.5" customHeight="1">
      <c r="A28" s="9"/>
      <c r="B28" s="4" t="s">
        <v>119</v>
      </c>
      <c r="C28" s="9"/>
      <c r="D28" s="6"/>
    </row>
    <row r="29" spans="1:4" ht="13.5" customHeight="1">
      <c r="A29" s="9"/>
      <c r="C29" s="9"/>
      <c r="D29" s="6"/>
    </row>
    <row r="30" spans="1:4" ht="13.5" customHeight="1">
      <c r="A30" s="9"/>
      <c r="B30" s="2"/>
      <c r="C30" s="9"/>
    </row>
    <row r="31" spans="1:4" ht="13.5" customHeight="1">
      <c r="D31" s="2"/>
    </row>
    <row r="32" spans="1:4" s="2" customFormat="1" ht="18.75" customHeight="1">
      <c r="A32" s="2" t="s">
        <v>121</v>
      </c>
      <c r="B32" s="4"/>
      <c r="D32" s="4"/>
    </row>
    <row r="33" spans="10:19" ht="7.5" customHeight="1" thickBot="1"/>
    <row r="34" spans="10:19" ht="15" customHeight="1">
      <c r="J34" s="10" t="s">
        <v>122</v>
      </c>
      <c r="K34" s="438" t="s">
        <v>442</v>
      </c>
      <c r="L34" s="439"/>
      <c r="M34" s="438" t="s">
        <v>123</v>
      </c>
      <c r="N34" s="440"/>
      <c r="O34" s="10" t="s">
        <v>122</v>
      </c>
      <c r="P34" s="438" t="s">
        <v>442</v>
      </c>
      <c r="Q34" s="439"/>
      <c r="R34" s="438" t="s">
        <v>123</v>
      </c>
      <c r="S34" s="440"/>
    </row>
    <row r="35" spans="10:19" ht="15" customHeight="1">
      <c r="J35" s="22" t="s">
        <v>124</v>
      </c>
      <c r="K35" s="19" t="str">
        <f>VLOOKUP(J35,歴代優勝校!$A$2:$F$101,2,FALSE)</f>
        <v>南　浜</v>
      </c>
      <c r="L35" s="172" t="str">
        <f>IF(VLOOKUP(J35,歴代優勝校!$A$2:$F$101,3,FALSE)="","","("&amp;VLOOKUP(J35,歴代優勝校!$A$2:$F$101,3,FALSE)&amp;")")</f>
        <v>(新潟)</v>
      </c>
      <c r="M35" s="16" t="str">
        <f>VLOOKUP(J35,歴代優勝校!$A$2:$F$101,4,FALSE)</f>
        <v>水　橋</v>
      </c>
      <c r="N35" s="173" t="str">
        <f>IF(VLOOKUP(J35,歴代優勝校!$A$2:$F$101,5,FALSE)="","","("&amp;VLOOKUP(J35,歴代優勝校!$A$2:$F$101,5,FALSE)&amp;")")</f>
        <v>(富山)</v>
      </c>
      <c r="O35" s="174" t="s">
        <v>174</v>
      </c>
      <c r="P35" s="19" t="str">
        <f>VLOOKUP(O35,歴代優勝校!$A$2:$F$101,2,FALSE)</f>
        <v>野々市</v>
      </c>
      <c r="Q35" s="172" t="str">
        <f>IF(VLOOKUP(O35,歴代優勝校!$A$2:$F$101,3,FALSE)="","","("&amp;VLOOKUP(O35,歴代優勝校!$A$2:$F$101,3,FALSE)&amp;")")</f>
        <v>(石川)</v>
      </c>
      <c r="R35" s="16" t="str">
        <f>VLOOKUP(O35,歴代優勝校!$A$2:$F$101,4,FALSE)</f>
        <v>丸　岡</v>
      </c>
      <c r="S35" s="173" t="str">
        <f>IF(VLOOKUP(O35,歴代優勝校!$A$2:$F$101,5,FALSE)="","","("&amp;VLOOKUP(O35,歴代優勝校!$A$2:$F$101,5,FALSE)&amp;")")</f>
        <v>(福井)</v>
      </c>
    </row>
    <row r="36" spans="10:19" ht="15" customHeight="1">
      <c r="J36" s="22" t="s">
        <v>125</v>
      </c>
      <c r="K36" s="19" t="str">
        <f>VLOOKUP(J36,歴代優勝校!$A$2:$F$101,2,FALSE)</f>
        <v>押　水</v>
      </c>
      <c r="L36" s="172" t="str">
        <f>IF(VLOOKUP(J36,歴代優勝校!$A$2:$F$101,3,FALSE)="","","("&amp;VLOOKUP(J36,歴代優勝校!$A$2:$F$101,3,FALSE)&amp;")")</f>
        <v>(石川)</v>
      </c>
      <c r="M36" s="16" t="str">
        <f>VLOOKUP(J36,歴代優勝校!$A$2:$F$101,4,FALSE)</f>
        <v>丸　岡</v>
      </c>
      <c r="N36" s="173" t="str">
        <f>IF(VLOOKUP(J36,歴代優勝校!$A$2:$F$101,5,FALSE)="","","("&amp;VLOOKUP(J36,歴代優勝校!$A$2:$F$101,5,FALSE)&amp;")")</f>
        <v>(福井)</v>
      </c>
      <c r="O36" s="174" t="s">
        <v>175</v>
      </c>
      <c r="P36" s="19" t="str">
        <f>VLOOKUP(O36,歴代優勝校!$A$2:$F$101,2,FALSE)</f>
        <v>上　松</v>
      </c>
      <c r="Q36" s="172" t="str">
        <f>IF(VLOOKUP(O36,歴代優勝校!$A$2:$F$101,3,FALSE)="","","("&amp;VLOOKUP(O36,歴代優勝校!$A$2:$F$101,3,FALSE)&amp;")")</f>
        <v>(長野)</v>
      </c>
      <c r="R36" s="16" t="str">
        <f>VLOOKUP(O36,歴代優勝校!$A$2:$F$101,4,FALSE)</f>
        <v>芦　原</v>
      </c>
      <c r="S36" s="173" t="str">
        <f>IF(VLOOKUP(O36,歴代優勝校!$A$2:$F$101,5,FALSE)="","","("&amp;VLOOKUP(O36,歴代優勝校!$A$2:$F$101,5,FALSE)&amp;")")</f>
        <v>(福井)</v>
      </c>
    </row>
    <row r="37" spans="10:19" ht="15" customHeight="1">
      <c r="J37" s="22" t="s">
        <v>126</v>
      </c>
      <c r="K37" s="19" t="str">
        <f>VLOOKUP(J37,歴代優勝校!$A$2:$F$101,2,FALSE)</f>
        <v>富山大学附属</v>
      </c>
      <c r="L37" s="172" t="str">
        <f>IF(VLOOKUP(J37,歴代優勝校!$A$2:$F$101,3,FALSE)="","","("&amp;VLOOKUP(J37,歴代優勝校!$A$2:$F$101,3,FALSE)&amp;")")</f>
        <v>(富山)</v>
      </c>
      <c r="M37" s="16" t="str">
        <f>VLOOKUP(J37,歴代優勝校!$A$2:$F$101,4,FALSE)</f>
        <v>内　野</v>
      </c>
      <c r="N37" s="173" t="str">
        <f>IF(VLOOKUP(J37,歴代優勝校!$A$2:$F$101,5,FALSE)="","","("&amp;VLOOKUP(J37,歴代優勝校!$A$2:$F$101,5,FALSE)&amp;")")</f>
        <v>(新潟)</v>
      </c>
      <c r="O37" s="174" t="s">
        <v>176</v>
      </c>
      <c r="P37" s="19" t="str">
        <f>VLOOKUP(O37,歴代優勝校!$A$2:$F$101,2,FALSE)</f>
        <v>上　松</v>
      </c>
      <c r="Q37" s="172" t="str">
        <f>IF(VLOOKUP(O37,歴代優勝校!$A$2:$F$101,3,FALSE)="","","("&amp;VLOOKUP(O37,歴代優勝校!$A$2:$F$101,3,FALSE)&amp;")")</f>
        <v>(長野)</v>
      </c>
      <c r="R37" s="16" t="str">
        <f>VLOOKUP(O37,歴代優勝校!$A$2:$F$101,4,FALSE)</f>
        <v>内　野</v>
      </c>
      <c r="S37" s="173" t="str">
        <f>IF(VLOOKUP(O37,歴代優勝校!$A$2:$F$101,5,FALSE)="","","("&amp;VLOOKUP(O37,歴代優勝校!$A$2:$F$101,5,FALSE)&amp;")")</f>
        <v>(新潟)</v>
      </c>
    </row>
    <row r="38" spans="10:19" ht="15" customHeight="1">
      <c r="J38" s="22" t="s">
        <v>127</v>
      </c>
      <c r="K38" s="19" t="str">
        <f>VLOOKUP(J38,歴代優勝校!$A$2:$F$101,2,FALSE)</f>
        <v>金　石</v>
      </c>
      <c r="L38" s="172" t="str">
        <f>IF(VLOOKUP(J38,歴代優勝校!$A$2:$F$101,3,FALSE)="","","("&amp;VLOOKUP(J38,歴代優勝校!$A$2:$F$101,3,FALSE)&amp;")")</f>
        <v>(石川)</v>
      </c>
      <c r="M38" s="16" t="str">
        <f>VLOOKUP(J38,歴代優勝校!$A$2:$F$101,4,FALSE)</f>
        <v>内　野</v>
      </c>
      <c r="N38" s="173" t="str">
        <f>IF(VLOOKUP(J38,歴代優勝校!$A$2:$F$101,5,FALSE)="","","("&amp;VLOOKUP(J38,歴代優勝校!$A$2:$F$101,5,FALSE)&amp;")")</f>
        <v>(新潟)</v>
      </c>
      <c r="O38" s="174" t="s">
        <v>177</v>
      </c>
      <c r="P38" s="19" t="str">
        <f>VLOOKUP(O38,歴代優勝校!$A$2:$F$101,2,FALSE)</f>
        <v>芦　原</v>
      </c>
      <c r="Q38" s="172" t="str">
        <f>IF(VLOOKUP(O38,歴代優勝校!$A$2:$F$101,3,FALSE)="","","("&amp;VLOOKUP(O38,歴代優勝校!$A$2:$F$101,3,FALSE)&amp;")")</f>
        <v>(福井)</v>
      </c>
      <c r="R38" s="16" t="str">
        <f>VLOOKUP(O38,歴代優勝校!$A$2:$F$101,4,FALSE)</f>
        <v>小　針</v>
      </c>
      <c r="S38" s="173" t="str">
        <f>IF(VLOOKUP(O38,歴代優勝校!$A$2:$F$101,5,FALSE)="","","("&amp;VLOOKUP(O38,歴代優勝校!$A$2:$F$101,5,FALSE)&amp;")")</f>
        <v>(新潟)</v>
      </c>
    </row>
    <row r="39" spans="10:19" ht="15" customHeight="1">
      <c r="J39" s="22" t="s">
        <v>128</v>
      </c>
      <c r="K39" s="19" t="str">
        <f>VLOOKUP(J39,歴代優勝校!$A$2:$F$101,2,FALSE)</f>
        <v>南　浜</v>
      </c>
      <c r="L39" s="172" t="str">
        <f>IF(VLOOKUP(J39,歴代優勝校!$A$2:$F$101,3,FALSE)="","","("&amp;VLOOKUP(J39,歴代優勝校!$A$2:$F$101,3,FALSE)&amp;")")</f>
        <v>(新潟)</v>
      </c>
      <c r="M39" s="16" t="str">
        <f>VLOOKUP(J39,歴代優勝校!$A$2:$F$101,4,FALSE)</f>
        <v>金　石</v>
      </c>
      <c r="N39" s="173" t="str">
        <f>IF(VLOOKUP(J39,歴代優勝校!$A$2:$F$101,5,FALSE)="","","("&amp;VLOOKUP(J39,歴代優勝校!$A$2:$F$101,5,FALSE)&amp;")")</f>
        <v>(石川)</v>
      </c>
      <c r="O39" s="174" t="s">
        <v>178</v>
      </c>
      <c r="P39" s="19" t="str">
        <f>VLOOKUP(O39,歴代優勝校!$A$2:$F$101,2,FALSE)</f>
        <v>星　稜</v>
      </c>
      <c r="Q39" s="172" t="str">
        <f>IF(VLOOKUP(O39,歴代優勝校!$A$2:$F$101,3,FALSE)="","","("&amp;VLOOKUP(O39,歴代優勝校!$A$2:$F$101,3,FALSE)&amp;")")</f>
        <v>(石川)</v>
      </c>
      <c r="R39" s="16" t="str">
        <f>VLOOKUP(O39,歴代優勝校!$A$2:$F$101,4,FALSE)</f>
        <v>鳥屋野</v>
      </c>
      <c r="S39" s="173" t="str">
        <f>IF(VLOOKUP(O39,歴代優勝校!$A$2:$F$101,5,FALSE)="","","("&amp;VLOOKUP(O39,歴代優勝校!$A$2:$F$101,5,FALSE)&amp;")")</f>
        <v>(新潟)</v>
      </c>
    </row>
    <row r="40" spans="10:19" ht="15" customHeight="1">
      <c r="J40" s="22" t="s">
        <v>129</v>
      </c>
      <c r="K40" s="19" t="str">
        <f>VLOOKUP(J40,歴代優勝校!$A$2:$F$101,2,FALSE)</f>
        <v>富山南部</v>
      </c>
      <c r="L40" s="172" t="str">
        <f>IF(VLOOKUP(J40,歴代優勝校!$A$2:$F$101,3,FALSE)="","","("&amp;VLOOKUP(J40,歴代優勝校!$A$2:$F$101,3,FALSE)&amp;")")</f>
        <v>(富山)</v>
      </c>
      <c r="M40" s="16" t="str">
        <f>VLOOKUP(J40,歴代優勝校!$A$2:$F$101,4,FALSE)</f>
        <v>金　石</v>
      </c>
      <c r="N40" s="173" t="str">
        <f>IF(VLOOKUP(J40,歴代優勝校!$A$2:$F$101,5,FALSE)="","","("&amp;VLOOKUP(J40,歴代優勝校!$A$2:$F$101,5,FALSE)&amp;")")</f>
        <v>(石川)</v>
      </c>
      <c r="O40" s="174" t="s">
        <v>179</v>
      </c>
      <c r="P40" s="19" t="str">
        <f>VLOOKUP(O40,歴代優勝校!$A$2:$F$101,2,FALSE)</f>
        <v>星　稜</v>
      </c>
      <c r="Q40" s="172" t="str">
        <f>IF(VLOOKUP(O40,歴代優勝校!$A$2:$F$101,3,FALSE)="","","("&amp;VLOOKUP(O40,歴代優勝校!$A$2:$F$101,3,FALSE)&amp;")")</f>
        <v>(石川)</v>
      </c>
      <c r="R40" s="16" t="str">
        <f>VLOOKUP(O40,歴代優勝校!$A$2:$F$101,4,FALSE)</f>
        <v>東　北</v>
      </c>
      <c r="S40" s="173" t="str">
        <f>IF(VLOOKUP(O40,歴代優勝校!$A$2:$F$101,5,FALSE)="","","("&amp;VLOOKUP(O40,歴代優勝校!$A$2:$F$101,5,FALSE)&amp;")")</f>
        <v>(長野)</v>
      </c>
    </row>
    <row r="41" spans="10:19" ht="15" customHeight="1">
      <c r="J41" s="22" t="s">
        <v>130</v>
      </c>
      <c r="K41" s="19" t="str">
        <f>VLOOKUP(J41,歴代優勝校!$A$2:$F$101,2,FALSE)</f>
        <v>水　橋</v>
      </c>
      <c r="L41" s="172" t="str">
        <f>IF(VLOOKUP(J41,歴代優勝校!$A$2:$F$101,3,FALSE)="","","("&amp;VLOOKUP(J41,歴代優勝校!$A$2:$F$101,3,FALSE)&amp;")")</f>
        <v>(富山)</v>
      </c>
      <c r="M41" s="16" t="str">
        <f>VLOOKUP(J41,歴代優勝校!$A$2:$F$101,4,FALSE)</f>
        <v>丸　岡</v>
      </c>
      <c r="N41" s="173" t="str">
        <f>IF(VLOOKUP(J41,歴代優勝校!$A$2:$F$101,5,FALSE)="","","("&amp;VLOOKUP(J41,歴代優勝校!$A$2:$F$101,5,FALSE)&amp;")")</f>
        <v>(福井)</v>
      </c>
      <c r="O41" s="174" t="s">
        <v>180</v>
      </c>
      <c r="P41" s="19" t="str">
        <f>VLOOKUP(O41,歴代優勝校!$A$2:$F$101,2,FALSE)</f>
        <v>星　稜</v>
      </c>
      <c r="Q41" s="172" t="str">
        <f>IF(VLOOKUP(O41,歴代優勝校!$A$2:$F$101,3,FALSE)="","","("&amp;VLOOKUP(O41,歴代優勝校!$A$2:$F$101,3,FALSE)&amp;")")</f>
        <v>(石川)</v>
      </c>
      <c r="R41" s="16" t="str">
        <f>VLOOKUP(O41,歴代優勝校!$A$2:$F$101,4,FALSE)</f>
        <v>戸倉上山田</v>
      </c>
      <c r="S41" s="173" t="str">
        <f>IF(VLOOKUP(O41,歴代優勝校!$A$2:$F$101,5,FALSE)="","","("&amp;VLOOKUP(O41,歴代優勝校!$A$2:$F$101,5,FALSE)&amp;")")</f>
        <v>(長野)</v>
      </c>
    </row>
    <row r="42" spans="10:19" ht="15" customHeight="1">
      <c r="J42" s="22" t="s">
        <v>131</v>
      </c>
      <c r="K42" s="19" t="str">
        <f>VLOOKUP(J42,歴代優勝校!$A$2:$F$101,2,FALSE)</f>
        <v>丸　岡</v>
      </c>
      <c r="L42" s="172" t="str">
        <f>IF(VLOOKUP(J42,歴代優勝校!$A$2:$F$101,3,FALSE)="","","("&amp;VLOOKUP(J42,歴代優勝校!$A$2:$F$101,3,FALSE)&amp;")")</f>
        <v>(福井)</v>
      </c>
      <c r="M42" s="16" t="str">
        <f>VLOOKUP(J42,歴代優勝校!$A$2:$F$101,4,FALSE)</f>
        <v>内　野</v>
      </c>
      <c r="N42" s="173" t="str">
        <f>IF(VLOOKUP(J42,歴代優勝校!$A$2:$F$101,5,FALSE)="","","("&amp;VLOOKUP(J42,歴代優勝校!$A$2:$F$101,5,FALSE)&amp;")")</f>
        <v>(新潟)</v>
      </c>
      <c r="O42" s="174" t="s">
        <v>181</v>
      </c>
      <c r="P42" s="19" t="str">
        <f>VLOOKUP(O42,歴代優勝校!$A$2:$F$101,2,FALSE)</f>
        <v>内　野</v>
      </c>
      <c r="Q42" s="172" t="str">
        <f>IF(VLOOKUP(O42,歴代優勝校!$A$2:$F$101,3,FALSE)="","","("&amp;VLOOKUP(O42,歴代優勝校!$A$2:$F$101,3,FALSE)&amp;")")</f>
        <v>(新潟)</v>
      </c>
      <c r="R42" s="16" t="str">
        <f>VLOOKUP(O42,歴代優勝校!$A$2:$F$101,4,FALSE)</f>
        <v>星　稜</v>
      </c>
      <c r="S42" s="173" t="str">
        <f>IF(VLOOKUP(O42,歴代優勝校!$A$2:$F$101,5,FALSE)="","","("&amp;VLOOKUP(O42,歴代優勝校!$A$2:$F$101,5,FALSE)&amp;")")</f>
        <v>(石川)</v>
      </c>
    </row>
    <row r="43" spans="10:19" ht="15" customHeight="1">
      <c r="J43" s="22" t="s">
        <v>132</v>
      </c>
      <c r="K43" s="19" t="str">
        <f>VLOOKUP(J43,歴代優勝校!$A$2:$F$101,2,FALSE)</f>
        <v>金　石</v>
      </c>
      <c r="L43" s="172" t="str">
        <f>IF(VLOOKUP(J43,歴代優勝校!$A$2:$F$101,3,FALSE)="","","("&amp;VLOOKUP(J43,歴代優勝校!$A$2:$F$101,3,FALSE)&amp;")")</f>
        <v>(石川)</v>
      </c>
      <c r="M43" s="16" t="str">
        <f>VLOOKUP(J43,歴代優勝校!$A$2:$F$101,4,FALSE)</f>
        <v>丸　岡</v>
      </c>
      <c r="N43" s="173" t="str">
        <f>IF(VLOOKUP(J43,歴代優勝校!$A$2:$F$101,5,FALSE)="","","("&amp;VLOOKUP(J43,歴代優勝校!$A$2:$F$101,5,FALSE)&amp;")")</f>
        <v>(福井)</v>
      </c>
      <c r="O43" s="174" t="s">
        <v>182</v>
      </c>
      <c r="P43" s="19" t="str">
        <f>VLOOKUP(O43,歴代優勝校!$A$2:$F$101,2,FALSE)</f>
        <v>速　星</v>
      </c>
      <c r="Q43" s="172" t="str">
        <f>IF(VLOOKUP(O43,歴代優勝校!$A$2:$F$101,3,FALSE)="","","("&amp;VLOOKUP(O43,歴代優勝校!$A$2:$F$101,3,FALSE)&amp;")")</f>
        <v>(富山)</v>
      </c>
      <c r="R43" s="16" t="str">
        <f>VLOOKUP(O43,歴代優勝校!$A$2:$F$101,4,FALSE)</f>
        <v>星　稜</v>
      </c>
      <c r="S43" s="173" t="str">
        <f>IF(VLOOKUP(O43,歴代優勝校!$A$2:$F$101,5,FALSE)="","","("&amp;VLOOKUP(O43,歴代優勝校!$A$2:$F$101,5,FALSE)&amp;")")</f>
        <v>(石川)</v>
      </c>
    </row>
    <row r="44" spans="10:19" ht="15" customHeight="1">
      <c r="J44" s="22" t="s">
        <v>133</v>
      </c>
      <c r="K44" s="19" t="str">
        <f>VLOOKUP(J44,歴代優勝校!$A$2:$F$101,2,FALSE)</f>
        <v>丸　岡</v>
      </c>
      <c r="L44" s="172" t="str">
        <f>IF(VLOOKUP(J44,歴代優勝校!$A$2:$F$101,3,FALSE)="","","("&amp;VLOOKUP(J44,歴代優勝校!$A$2:$F$101,3,FALSE)&amp;")")</f>
        <v>(福井)</v>
      </c>
      <c r="M44" s="16" t="str">
        <f>VLOOKUP(J44,歴代優勝校!$A$2:$F$101,4,FALSE)</f>
        <v>小　針</v>
      </c>
      <c r="N44" s="173" t="str">
        <f>IF(VLOOKUP(J44,歴代優勝校!$A$2:$F$101,5,FALSE)="","","("&amp;VLOOKUP(J44,歴代優勝校!$A$2:$F$101,5,FALSE)&amp;")")</f>
        <v>(新潟)</v>
      </c>
      <c r="O44" s="174" t="s">
        <v>183</v>
      </c>
      <c r="P44" s="19" t="str">
        <f>VLOOKUP(O44,歴代優勝校!$A$2:$F$101,2,FALSE)</f>
        <v>星　稜</v>
      </c>
      <c r="Q44" s="172" t="str">
        <f>IF(VLOOKUP(O44,歴代優勝校!$A$2:$F$101,3,FALSE)="","","("&amp;VLOOKUP(O44,歴代優勝校!$A$2:$F$101,3,FALSE)&amp;")")</f>
        <v>(石川)</v>
      </c>
      <c r="R44" s="16" t="str">
        <f>VLOOKUP(O44,歴代優勝校!$A$2:$F$101,4,FALSE)</f>
        <v>内　野</v>
      </c>
      <c r="S44" s="173" t="str">
        <f>IF(VLOOKUP(O44,歴代優勝校!$A$2:$F$101,5,FALSE)="","","("&amp;VLOOKUP(O44,歴代優勝校!$A$2:$F$101,5,FALSE)&amp;")")</f>
        <v>(新潟)</v>
      </c>
    </row>
    <row r="45" spans="10:19" ht="15" customHeight="1">
      <c r="J45" s="22" t="s">
        <v>134</v>
      </c>
      <c r="K45" s="19" t="str">
        <f>VLOOKUP(J45,歴代優勝校!$A$2:$F$101,2,FALSE)</f>
        <v>富山北部</v>
      </c>
      <c r="L45" s="172" t="str">
        <f>IF(VLOOKUP(J45,歴代優勝校!$A$2:$F$101,3,FALSE)="","","("&amp;VLOOKUP(J45,歴代優勝校!$A$2:$F$101,3,FALSE)&amp;")")</f>
        <v>(富山)</v>
      </c>
      <c r="M45" s="16" t="str">
        <f>VLOOKUP(J45,歴代優勝校!$A$2:$F$101,4,FALSE)</f>
        <v>金　津</v>
      </c>
      <c r="N45" s="173" t="str">
        <f>IF(VLOOKUP(J45,歴代優勝校!$A$2:$F$101,5,FALSE)="","","("&amp;VLOOKUP(J45,歴代優勝校!$A$2:$F$101,5,FALSE)&amp;")")</f>
        <v>(福井)</v>
      </c>
      <c r="O45" s="174" t="s">
        <v>184</v>
      </c>
      <c r="P45" s="19" t="str">
        <f>VLOOKUP(O45,歴代優勝校!$A$2:$F$101,2,FALSE)</f>
        <v>小　針</v>
      </c>
      <c r="Q45" s="172" t="str">
        <f>IF(VLOOKUP(O45,歴代優勝校!$A$2:$F$101,3,FALSE)="","","("&amp;VLOOKUP(O45,歴代優勝校!$A$2:$F$101,3,FALSE)&amp;")")</f>
        <v>(新潟)</v>
      </c>
      <c r="R45" s="16" t="str">
        <f>VLOOKUP(O45,歴代優勝校!$A$2:$F$101,4,FALSE)</f>
        <v>鳥屋野</v>
      </c>
      <c r="S45" s="173" t="str">
        <f>IF(VLOOKUP(O45,歴代優勝校!$A$2:$F$101,5,FALSE)="","","("&amp;VLOOKUP(O45,歴代優勝校!$A$2:$F$101,5,FALSE)&amp;")")</f>
        <v>(新潟)</v>
      </c>
    </row>
    <row r="46" spans="10:19" ht="15" customHeight="1">
      <c r="J46" s="22" t="s">
        <v>135</v>
      </c>
      <c r="K46" s="19" t="str">
        <f>VLOOKUP(J46,歴代優勝校!$A$2:$F$101,2,FALSE)</f>
        <v>水　橋</v>
      </c>
      <c r="L46" s="172" t="str">
        <f>IF(VLOOKUP(J46,歴代優勝校!$A$2:$F$101,3,FALSE)="","","("&amp;VLOOKUP(J46,歴代優勝校!$A$2:$F$101,3,FALSE)&amp;")")</f>
        <v>(富山)</v>
      </c>
      <c r="M46" s="16" t="str">
        <f>VLOOKUP(J46,歴代優勝校!$A$2:$F$101,4,FALSE)</f>
        <v>丸　岡</v>
      </c>
      <c r="N46" s="173" t="str">
        <f>IF(VLOOKUP(J46,歴代優勝校!$A$2:$F$101,5,FALSE)="","","("&amp;VLOOKUP(J46,歴代優勝校!$A$2:$F$101,5,FALSE)&amp;")")</f>
        <v>(福井)</v>
      </c>
      <c r="O46" s="174" t="s">
        <v>185</v>
      </c>
      <c r="P46" s="19" t="str">
        <f>VLOOKUP(O46,歴代優勝校!$A$2:$F$101,2,FALSE)</f>
        <v>山の下</v>
      </c>
      <c r="Q46" s="172" t="str">
        <f>IF(VLOOKUP(O46,歴代優勝校!$A$2:$F$101,3,FALSE)="","","("&amp;VLOOKUP(O46,歴代優勝校!$A$2:$F$101,3,FALSE)&amp;")")</f>
        <v>(新潟)</v>
      </c>
      <c r="R46" s="16" t="str">
        <f>VLOOKUP(O46,歴代優勝校!$A$2:$F$101,4,FALSE)</f>
        <v>大沢野</v>
      </c>
      <c r="S46" s="173" t="str">
        <f>IF(VLOOKUP(O46,歴代優勝校!$A$2:$F$101,5,FALSE)="","","("&amp;VLOOKUP(O46,歴代優勝校!$A$2:$F$101,5,FALSE)&amp;")")</f>
        <v>(富山)</v>
      </c>
    </row>
    <row r="47" spans="10:19" ht="15" customHeight="1">
      <c r="J47" s="22" t="s">
        <v>136</v>
      </c>
      <c r="K47" s="19" t="str">
        <f>VLOOKUP(J47,歴代優勝校!$A$2:$F$101,2,FALSE)</f>
        <v>小　針</v>
      </c>
      <c r="L47" s="172" t="str">
        <f>IF(VLOOKUP(J47,歴代優勝校!$A$2:$F$101,3,FALSE)="","","("&amp;VLOOKUP(J47,歴代優勝校!$A$2:$F$101,3,FALSE)&amp;")")</f>
        <v>(新潟)</v>
      </c>
      <c r="M47" s="16" t="str">
        <f>VLOOKUP(J47,歴代優勝校!$A$2:$F$101,4,FALSE)</f>
        <v>津　幡</v>
      </c>
      <c r="N47" s="173" t="str">
        <f>IF(VLOOKUP(J47,歴代優勝校!$A$2:$F$101,5,FALSE)="","","("&amp;VLOOKUP(J47,歴代優勝校!$A$2:$F$101,5,FALSE)&amp;")")</f>
        <v>(石川)</v>
      </c>
      <c r="O47" s="174" t="s">
        <v>186</v>
      </c>
      <c r="P47" s="19" t="str">
        <f>VLOOKUP(O47,歴代優勝校!$A$2:$F$101,2,FALSE)</f>
        <v>星　稜</v>
      </c>
      <c r="Q47" s="172" t="str">
        <f>IF(VLOOKUP(O47,歴代優勝校!$A$2:$F$101,3,FALSE)="","","("&amp;VLOOKUP(O47,歴代優勝校!$A$2:$F$101,3,FALSE)&amp;")")</f>
        <v>(石川)</v>
      </c>
      <c r="R47" s="16" t="str">
        <f>VLOOKUP(O47,歴代優勝校!$A$2:$F$101,4,FALSE)</f>
        <v>福井工大福井</v>
      </c>
      <c r="S47" s="173" t="str">
        <f>IF(VLOOKUP(O47,歴代優勝校!$A$2:$F$101,5,FALSE)="","","("&amp;VLOOKUP(O47,歴代優勝校!$A$2:$F$101,5,FALSE)&amp;")")</f>
        <v>(福井)</v>
      </c>
    </row>
    <row r="48" spans="10:19" ht="15" customHeight="1">
      <c r="J48" s="22" t="s">
        <v>137</v>
      </c>
      <c r="K48" s="19" t="str">
        <f>VLOOKUP(J48,歴代優勝校!$A$2:$F$101,2,FALSE)</f>
        <v>新湊南部</v>
      </c>
      <c r="L48" s="172" t="str">
        <f>IF(VLOOKUP(J48,歴代優勝校!$A$2:$F$101,3,FALSE)="","","("&amp;VLOOKUP(J48,歴代優勝校!$A$2:$F$101,3,FALSE)&amp;")")</f>
        <v>(富山)</v>
      </c>
      <c r="M48" s="16" t="str">
        <f>VLOOKUP(J48,歴代優勝校!$A$2:$F$101,4,FALSE)</f>
        <v>小　針</v>
      </c>
      <c r="N48" s="173" t="str">
        <f>IF(VLOOKUP(J48,歴代優勝校!$A$2:$F$101,5,FALSE)="","","("&amp;VLOOKUP(J48,歴代優勝校!$A$2:$F$101,5,FALSE)&amp;")")</f>
        <v>(新潟)</v>
      </c>
      <c r="O48" s="174" t="s">
        <v>187</v>
      </c>
      <c r="P48" s="19" t="str">
        <f ca="1">VLOOKUP(O48,歴代優勝校!$A$2:$F$101,2,FALSE)</f>
        <v/>
      </c>
      <c r="Q48" s="172" t="str">
        <f ca="1">IF(VLOOKUP(O48,歴代優勝校!$A$2:$F$101,3,FALSE)="","","("&amp;VLOOKUP(O48,歴代優勝校!$A$2:$F$101,3,FALSE)&amp;")")</f>
        <v/>
      </c>
      <c r="R48" s="16" t="str">
        <f ca="1">VLOOKUP(O48,歴代優勝校!$A$2:$F$101,4,FALSE)</f>
        <v/>
      </c>
      <c r="S48" s="173" t="str">
        <f ca="1">IF(VLOOKUP(O48,歴代優勝校!$A$2:$F$101,5,FALSE)="","","("&amp;VLOOKUP(O48,歴代優勝校!$A$2:$F$101,5,FALSE)&amp;")")</f>
        <v/>
      </c>
    </row>
    <row r="49" spans="10:19" ht="15" customHeight="1">
      <c r="J49" s="22" t="s">
        <v>138</v>
      </c>
      <c r="K49" s="19" t="str">
        <f>VLOOKUP(J49,歴代優勝校!$A$2:$F$101,2,FALSE)</f>
        <v>雄　山</v>
      </c>
      <c r="L49" s="172" t="str">
        <f>IF(VLOOKUP(J49,歴代優勝校!$A$2:$F$101,3,FALSE)="","","("&amp;VLOOKUP(J49,歴代優勝校!$A$2:$F$101,3,FALSE)&amp;")")</f>
        <v>(富山)</v>
      </c>
      <c r="M49" s="16" t="str">
        <f>VLOOKUP(J49,歴代優勝校!$A$2:$F$101,4,FALSE)</f>
        <v>小　針</v>
      </c>
      <c r="N49" s="173" t="str">
        <f>IF(VLOOKUP(J49,歴代優勝校!$A$2:$F$101,5,FALSE)="","","("&amp;VLOOKUP(J49,歴代優勝校!$A$2:$F$101,5,FALSE)&amp;")")</f>
        <v>(新潟)</v>
      </c>
      <c r="O49" s="174" t="s">
        <v>188</v>
      </c>
      <c r="P49" s="19" t="str">
        <f ca="1">VLOOKUP(O49,歴代優勝校!$A$2:$F$101,2,FALSE)</f>
        <v/>
      </c>
      <c r="Q49" s="172" t="str">
        <f ca="1">IF(VLOOKUP(O49,歴代優勝校!$A$2:$F$101,3,FALSE)="","","("&amp;VLOOKUP(O49,歴代優勝校!$A$2:$F$101,3,FALSE)&amp;")")</f>
        <v/>
      </c>
      <c r="R49" s="16" t="str">
        <f ca="1">VLOOKUP(O49,歴代優勝校!$A$2:$F$101,4,FALSE)</f>
        <v/>
      </c>
      <c r="S49" s="173" t="str">
        <f ca="1">IF(VLOOKUP(O49,歴代優勝校!$A$2:$F$101,5,FALSE)="","","("&amp;VLOOKUP(O49,歴代優勝校!$A$2:$F$101,5,FALSE)&amp;")")</f>
        <v/>
      </c>
    </row>
    <row r="50" spans="10:19" ht="15" customHeight="1">
      <c r="J50" s="22" t="s">
        <v>139</v>
      </c>
      <c r="K50" s="19" t="str">
        <f>VLOOKUP(J50,歴代優勝校!$A$2:$F$101,2,FALSE)</f>
        <v>丸　岡</v>
      </c>
      <c r="L50" s="172" t="str">
        <f>IF(VLOOKUP(J50,歴代優勝校!$A$2:$F$101,3,FALSE)="","","("&amp;VLOOKUP(J50,歴代優勝校!$A$2:$F$101,3,FALSE)&amp;")")</f>
        <v>(福井)</v>
      </c>
      <c r="M50" s="16" t="str">
        <f>VLOOKUP(J50,歴代優勝校!$A$2:$F$101,4,FALSE)</f>
        <v>上田第一</v>
      </c>
      <c r="N50" s="173" t="str">
        <f>IF(VLOOKUP(J50,歴代優勝校!$A$2:$F$101,5,FALSE)="","","("&amp;VLOOKUP(J50,歴代優勝校!$A$2:$F$101,5,FALSE)&amp;")")</f>
        <v>(長野)</v>
      </c>
      <c r="O50" s="174" t="s">
        <v>300</v>
      </c>
      <c r="P50" s="19" t="str">
        <f ca="1">VLOOKUP(O50,歴代優勝校!$A$2:$F$101,2,FALSE)</f>
        <v/>
      </c>
      <c r="Q50" s="172" t="str">
        <f ca="1">IF(VLOOKUP(O50,歴代優勝校!$A$2:$F$101,3,FALSE)="","","("&amp;VLOOKUP(O50,歴代優勝校!$A$2:$F$101,3,FALSE)&amp;")")</f>
        <v/>
      </c>
      <c r="R50" s="16" t="str">
        <f ca="1">VLOOKUP(O50,歴代優勝校!$A$2:$F$101,4,FALSE)</f>
        <v/>
      </c>
      <c r="S50" s="173" t="str">
        <f ca="1">IF(VLOOKUP(O50,歴代優勝校!$A$2:$F$101,5,FALSE)="","","("&amp;VLOOKUP(O50,歴代優勝校!$A$2:$F$101,5,FALSE)&amp;")")</f>
        <v/>
      </c>
    </row>
    <row r="51" spans="10:19" ht="15" customHeight="1">
      <c r="J51" s="22" t="s">
        <v>140</v>
      </c>
      <c r="K51" s="19" t="str">
        <f>VLOOKUP(J51,歴代優勝校!$A$2:$F$101,2,FALSE)</f>
        <v>新湊南部</v>
      </c>
      <c r="L51" s="172" t="str">
        <f>IF(VLOOKUP(J51,歴代優勝校!$A$2:$F$101,3,FALSE)="","","("&amp;VLOOKUP(J51,歴代優勝校!$A$2:$F$101,3,FALSE)&amp;")")</f>
        <v>(富山)</v>
      </c>
      <c r="M51" s="16" t="str">
        <f>VLOOKUP(J51,歴代優勝校!$A$2:$F$101,4,FALSE)</f>
        <v>芦　原</v>
      </c>
      <c r="N51" s="173" t="str">
        <f>IF(VLOOKUP(J51,歴代優勝校!$A$2:$F$101,5,FALSE)="","","("&amp;VLOOKUP(J51,歴代優勝校!$A$2:$F$101,5,FALSE)&amp;")")</f>
        <v>(福井)</v>
      </c>
      <c r="O51" s="174" t="s">
        <v>301</v>
      </c>
      <c r="P51" s="19" t="str">
        <f ca="1">VLOOKUP(O51,歴代優勝校!$A$2:$F$101,2,FALSE)</f>
        <v/>
      </c>
      <c r="Q51" s="172" t="str">
        <f ca="1">IF(VLOOKUP(O51,歴代優勝校!$A$2:$F$101,3,FALSE)="","","("&amp;VLOOKUP(O51,歴代優勝校!$A$2:$F$101,3,FALSE)&amp;")")</f>
        <v/>
      </c>
      <c r="R51" s="16" t="str">
        <f ca="1">VLOOKUP(O51,歴代優勝校!$A$2:$F$101,4,FALSE)</f>
        <v/>
      </c>
      <c r="S51" s="173" t="str">
        <f ca="1">IF(VLOOKUP(O51,歴代優勝校!$A$2:$F$101,5,FALSE)="","","("&amp;VLOOKUP(O51,歴代優勝校!$A$2:$F$101,5,FALSE)&amp;")")</f>
        <v/>
      </c>
    </row>
    <row r="52" spans="10:19" ht="15" customHeight="1">
      <c r="J52" s="22" t="s">
        <v>141</v>
      </c>
      <c r="K52" s="19" t="str">
        <f>VLOOKUP(J52,歴代優勝校!$A$2:$F$101,2,FALSE)</f>
        <v>旭　町</v>
      </c>
      <c r="L52" s="172" t="str">
        <f>IF(VLOOKUP(J52,歴代優勝校!$A$2:$F$101,3,FALSE)="","","("&amp;VLOOKUP(J52,歴代優勝校!$A$2:$F$101,3,FALSE)&amp;")")</f>
        <v>(長野)</v>
      </c>
      <c r="M52" s="16" t="str">
        <f>VLOOKUP(J52,歴代優勝校!$A$2:$F$101,4,FALSE)</f>
        <v>石　動</v>
      </c>
      <c r="N52" s="173" t="str">
        <f>IF(VLOOKUP(J52,歴代優勝校!$A$2:$F$101,5,FALSE)="","","("&amp;VLOOKUP(J52,歴代優勝校!$A$2:$F$101,5,FALSE)&amp;")")</f>
        <v>(富山)</v>
      </c>
      <c r="O52" s="174" t="s">
        <v>302</v>
      </c>
      <c r="P52" s="19" t="str">
        <f ca="1">VLOOKUP(O52,歴代優勝校!$A$2:$F$101,2,FALSE)</f>
        <v/>
      </c>
      <c r="Q52" s="172" t="str">
        <f ca="1">IF(VLOOKUP(O52,歴代優勝校!$A$2:$F$101,3,FALSE)="","","("&amp;VLOOKUP(O52,歴代優勝校!$A$2:$F$101,3,FALSE)&amp;")")</f>
        <v/>
      </c>
      <c r="R52" s="16" t="str">
        <f ca="1">VLOOKUP(O52,歴代優勝校!$A$2:$F$101,4,FALSE)</f>
        <v/>
      </c>
      <c r="S52" s="173" t="str">
        <f ca="1">IF(VLOOKUP(O52,歴代優勝校!$A$2:$F$101,5,FALSE)="","","("&amp;VLOOKUP(O52,歴代優勝校!$A$2:$F$101,5,FALSE)&amp;")")</f>
        <v/>
      </c>
    </row>
    <row r="53" spans="10:19" ht="15" customHeight="1">
      <c r="J53" s="22" t="s">
        <v>142</v>
      </c>
      <c r="K53" s="19" t="str">
        <f>VLOOKUP(J53,歴代優勝校!$A$2:$F$101,2,FALSE)</f>
        <v>信　明</v>
      </c>
      <c r="L53" s="172" t="str">
        <f>IF(VLOOKUP(J53,歴代優勝校!$A$2:$F$101,3,FALSE)="","","("&amp;VLOOKUP(J53,歴代優勝校!$A$2:$F$101,3,FALSE)&amp;")")</f>
        <v>(長野)</v>
      </c>
      <c r="M53" s="16" t="str">
        <f>VLOOKUP(J53,歴代優勝校!$A$2:$F$101,4,FALSE)</f>
        <v>丸　岡</v>
      </c>
      <c r="N53" s="173" t="str">
        <f>IF(VLOOKUP(J53,歴代優勝校!$A$2:$F$101,5,FALSE)="","","("&amp;VLOOKUP(J53,歴代優勝校!$A$2:$F$101,5,FALSE)&amp;")")</f>
        <v>(福井)</v>
      </c>
      <c r="O53" s="174" t="s">
        <v>303</v>
      </c>
      <c r="P53" s="19" t="str">
        <f ca="1">VLOOKUP(O53,歴代優勝校!$A$2:$F$101,2,FALSE)</f>
        <v/>
      </c>
      <c r="Q53" s="172" t="str">
        <f ca="1">IF(VLOOKUP(O53,歴代優勝校!$A$2:$F$101,3,FALSE)="","","("&amp;VLOOKUP(O53,歴代優勝校!$A$2:$F$101,3,FALSE)&amp;")")</f>
        <v/>
      </c>
      <c r="R53" s="16" t="str">
        <f ca="1">VLOOKUP(O53,歴代優勝校!$A$2:$F$101,4,FALSE)</f>
        <v/>
      </c>
      <c r="S53" s="173" t="str">
        <f ca="1">IF(VLOOKUP(O53,歴代優勝校!$A$2:$F$101,5,FALSE)="","","("&amp;VLOOKUP(O53,歴代優勝校!$A$2:$F$101,5,FALSE)&amp;")")</f>
        <v/>
      </c>
    </row>
    <row r="54" spans="10:19" ht="15" customHeight="1">
      <c r="J54" s="22" t="s">
        <v>143</v>
      </c>
      <c r="K54" s="19" t="str">
        <f>VLOOKUP(J54,歴代優勝校!$A$2:$F$101,2,FALSE)</f>
        <v>上　松</v>
      </c>
      <c r="L54" s="172" t="str">
        <f>IF(VLOOKUP(J54,歴代優勝校!$A$2:$F$101,3,FALSE)="","","("&amp;VLOOKUP(J54,歴代優勝校!$A$2:$F$101,3,FALSE)&amp;")")</f>
        <v>(長野)</v>
      </c>
      <c r="M54" s="16" t="str">
        <f>VLOOKUP(J54,歴代優勝校!$A$2:$F$101,4,FALSE)</f>
        <v>星　稜</v>
      </c>
      <c r="N54" s="173" t="str">
        <f>IF(VLOOKUP(J54,歴代優勝校!$A$2:$F$101,5,FALSE)="","","("&amp;VLOOKUP(J54,歴代優勝校!$A$2:$F$101,5,FALSE)&amp;")")</f>
        <v>(石川)</v>
      </c>
      <c r="O54" s="174" t="s">
        <v>304</v>
      </c>
      <c r="P54" s="19" t="str">
        <f ca="1">VLOOKUP(O54,歴代優勝校!$A$2:$F$101,2,FALSE)</f>
        <v/>
      </c>
      <c r="Q54" s="172" t="str">
        <f ca="1">IF(VLOOKUP(O54,歴代優勝校!$A$2:$F$101,3,FALSE)="","","("&amp;VLOOKUP(O54,歴代優勝校!$A$2:$F$101,3,FALSE)&amp;")")</f>
        <v/>
      </c>
      <c r="R54" s="16" t="str">
        <f ca="1">VLOOKUP(O54,歴代優勝校!$A$2:$F$101,4,FALSE)</f>
        <v/>
      </c>
      <c r="S54" s="173" t="str">
        <f ca="1">IF(VLOOKUP(O54,歴代優勝校!$A$2:$F$101,5,FALSE)="","","("&amp;VLOOKUP(O54,歴代優勝校!$A$2:$F$101,5,FALSE)&amp;")")</f>
        <v/>
      </c>
    </row>
    <row r="55" spans="10:19" ht="15" customHeight="1">
      <c r="J55" s="22" t="s">
        <v>144</v>
      </c>
      <c r="K55" s="19" t="str">
        <f>VLOOKUP(J55,歴代優勝校!$A$2:$F$101,2,FALSE)</f>
        <v>星　稜</v>
      </c>
      <c r="L55" s="172" t="str">
        <f>IF(VLOOKUP(J55,歴代優勝校!$A$2:$F$101,3,FALSE)="","","("&amp;VLOOKUP(J55,歴代優勝校!$A$2:$F$101,3,FALSE)&amp;")")</f>
        <v>(石川)</v>
      </c>
      <c r="M55" s="16" t="str">
        <f>VLOOKUP(J55,歴代優勝校!$A$2:$F$101,4,FALSE)</f>
        <v>小　針</v>
      </c>
      <c r="N55" s="173" t="str">
        <f>IF(VLOOKUP(J55,歴代優勝校!$A$2:$F$101,5,FALSE)="","","("&amp;VLOOKUP(J55,歴代優勝校!$A$2:$F$101,5,FALSE)&amp;")")</f>
        <v>(新潟)</v>
      </c>
      <c r="O55" s="174" t="s">
        <v>305</v>
      </c>
      <c r="P55" s="19" t="str">
        <f ca="1">VLOOKUP(O55,歴代優勝校!$A$2:$F$101,2,FALSE)</f>
        <v/>
      </c>
      <c r="Q55" s="172" t="str">
        <f ca="1">IF(VLOOKUP(O55,歴代優勝校!$A$2:$F$101,3,FALSE)="","","("&amp;VLOOKUP(O55,歴代優勝校!$A$2:$F$101,3,FALSE)&amp;")")</f>
        <v/>
      </c>
      <c r="R55" s="16" t="str">
        <f ca="1">VLOOKUP(O55,歴代優勝校!$A$2:$F$101,4,FALSE)</f>
        <v/>
      </c>
      <c r="S55" s="173" t="str">
        <f ca="1">IF(VLOOKUP(O55,歴代優勝校!$A$2:$F$101,5,FALSE)="","","("&amp;VLOOKUP(O55,歴代優勝校!$A$2:$F$101,5,FALSE)&amp;")")</f>
        <v/>
      </c>
    </row>
    <row r="56" spans="10:19" ht="15" customHeight="1">
      <c r="J56" s="22" t="s">
        <v>145</v>
      </c>
      <c r="K56" s="19" t="str">
        <f>VLOOKUP(J56,歴代優勝校!$A$2:$F$101,2,FALSE)</f>
        <v>内　野</v>
      </c>
      <c r="L56" s="172" t="str">
        <f>IF(VLOOKUP(J56,歴代優勝校!$A$2:$F$101,3,FALSE)="","","("&amp;VLOOKUP(J56,歴代優勝校!$A$2:$F$101,3,FALSE)&amp;")")</f>
        <v>(新潟)</v>
      </c>
      <c r="M56" s="16" t="str">
        <f>VLOOKUP(J56,歴代優勝校!$A$2:$F$101,4,FALSE)</f>
        <v>野々市</v>
      </c>
      <c r="N56" s="173" t="str">
        <f>IF(VLOOKUP(J56,歴代優勝校!$A$2:$F$101,5,FALSE)="","","("&amp;VLOOKUP(J56,歴代優勝校!$A$2:$F$101,5,FALSE)&amp;")")</f>
        <v>(石川)</v>
      </c>
      <c r="O56" s="174" t="s">
        <v>306</v>
      </c>
      <c r="P56" s="19" t="str">
        <f ca="1">VLOOKUP(O56,歴代優勝校!$A$2:$F$101,2,FALSE)</f>
        <v/>
      </c>
      <c r="Q56" s="172" t="str">
        <f ca="1">IF(VLOOKUP(O56,歴代優勝校!$A$2:$F$101,3,FALSE)="","","("&amp;VLOOKUP(O56,歴代優勝校!$A$2:$F$101,3,FALSE)&amp;")")</f>
        <v/>
      </c>
      <c r="R56" s="16" t="str">
        <f ca="1">VLOOKUP(O56,歴代優勝校!$A$2:$F$101,4,FALSE)</f>
        <v/>
      </c>
      <c r="S56" s="173" t="str">
        <f ca="1">IF(VLOOKUP(O56,歴代優勝校!$A$2:$F$101,5,FALSE)="","","("&amp;VLOOKUP(O56,歴代優勝校!$A$2:$F$101,5,FALSE)&amp;")")</f>
        <v/>
      </c>
    </row>
    <row r="57" spans="10:19" ht="15" customHeight="1">
      <c r="J57" s="22" t="s">
        <v>146</v>
      </c>
      <c r="K57" s="19" t="str">
        <f>VLOOKUP(J57,歴代優勝校!$A$2:$F$101,2,FALSE)</f>
        <v>丸　岡</v>
      </c>
      <c r="L57" s="172" t="str">
        <f>IF(VLOOKUP(J57,歴代優勝校!$A$2:$F$101,3,FALSE)="","","("&amp;VLOOKUP(J57,歴代優勝校!$A$2:$F$101,3,FALSE)&amp;")")</f>
        <v>(福井)</v>
      </c>
      <c r="M57" s="16" t="str">
        <f>VLOOKUP(J57,歴代優勝校!$A$2:$F$101,4,FALSE)</f>
        <v>松　任</v>
      </c>
      <c r="N57" s="173" t="str">
        <f>IF(VLOOKUP(J57,歴代優勝校!$A$2:$F$101,5,FALSE)="","","("&amp;VLOOKUP(J57,歴代優勝校!$A$2:$F$101,5,FALSE)&amp;")")</f>
        <v>(石川)</v>
      </c>
      <c r="O57" s="174" t="s">
        <v>307</v>
      </c>
      <c r="P57" s="19" t="str">
        <f ca="1">VLOOKUP(O57,歴代優勝校!$A$2:$F$101,2,FALSE)</f>
        <v/>
      </c>
      <c r="Q57" s="172" t="str">
        <f ca="1">IF(VLOOKUP(O57,歴代優勝校!$A$2:$F$101,3,FALSE)="","","("&amp;VLOOKUP(O57,歴代優勝校!$A$2:$F$101,3,FALSE)&amp;")")</f>
        <v/>
      </c>
      <c r="R57" s="16" t="str">
        <f ca="1">VLOOKUP(O57,歴代優勝校!$A$2:$F$101,4,FALSE)</f>
        <v/>
      </c>
      <c r="S57" s="173" t="str">
        <f ca="1">IF(VLOOKUP(O57,歴代優勝校!$A$2:$F$101,5,FALSE)="","","("&amp;VLOOKUP(O57,歴代優勝校!$A$2:$F$101,5,FALSE)&amp;")")</f>
        <v/>
      </c>
    </row>
    <row r="58" spans="10:19" ht="15" customHeight="1">
      <c r="J58" s="22" t="s">
        <v>147</v>
      </c>
      <c r="K58" s="19" t="str">
        <f>VLOOKUP(J58,歴代優勝校!$A$2:$F$101,2,FALSE)</f>
        <v>小　針</v>
      </c>
      <c r="L58" s="172" t="str">
        <f>IF(VLOOKUP(J58,歴代優勝校!$A$2:$F$101,3,FALSE)="","","("&amp;VLOOKUP(J58,歴代優勝校!$A$2:$F$101,3,FALSE)&amp;")")</f>
        <v>(新潟)</v>
      </c>
      <c r="M58" s="16" t="str">
        <f>VLOOKUP(J58,歴代優勝校!$A$2:$F$101,4,FALSE)</f>
        <v>芦　原</v>
      </c>
      <c r="N58" s="173" t="str">
        <f>IF(VLOOKUP(J58,歴代優勝校!$A$2:$F$101,5,FALSE)="","","("&amp;VLOOKUP(J58,歴代優勝校!$A$2:$F$101,5,FALSE)&amp;")")</f>
        <v>(福井)</v>
      </c>
      <c r="O58" s="174" t="s">
        <v>308</v>
      </c>
      <c r="P58" s="19" t="str">
        <f ca="1">VLOOKUP(O58,歴代優勝校!$A$2:$F$101,2,FALSE)</f>
        <v/>
      </c>
      <c r="Q58" s="172" t="str">
        <f ca="1">IF(VLOOKUP(O58,歴代優勝校!$A$2:$F$101,3,FALSE)="","","("&amp;VLOOKUP(O58,歴代優勝校!$A$2:$F$101,3,FALSE)&amp;")")</f>
        <v/>
      </c>
      <c r="R58" s="16" t="str">
        <f ca="1">VLOOKUP(O58,歴代優勝校!$A$2:$F$101,4,FALSE)</f>
        <v/>
      </c>
      <c r="S58" s="173" t="str">
        <f ca="1">IF(VLOOKUP(O58,歴代優勝校!$A$2:$F$101,5,FALSE)="","","("&amp;VLOOKUP(O58,歴代優勝校!$A$2:$F$101,5,FALSE)&amp;")")</f>
        <v/>
      </c>
    </row>
    <row r="59" spans="10:19" ht="14.25" thickBot="1">
      <c r="J59" s="23" t="s">
        <v>173</v>
      </c>
      <c r="K59" s="20" t="str">
        <f>VLOOKUP(J59,歴代優勝校!$A$2:$F$101,2,FALSE)</f>
        <v>泉</v>
      </c>
      <c r="L59" s="175" t="str">
        <f>IF(VLOOKUP(J59,歴代優勝校!$A$2:$F$101,3,FALSE)="","","("&amp;VLOOKUP(J59,歴代優勝校!$A$2:$F$101,3,FALSE)&amp;")")</f>
        <v>(石川)</v>
      </c>
      <c r="M59" s="15" t="str">
        <f>VLOOKUP(J59,歴代優勝校!$A$2:$F$101,4,FALSE)</f>
        <v>南　浜</v>
      </c>
      <c r="N59" s="176" t="str">
        <f>IF(VLOOKUP(J59,歴代優勝校!$A$2:$F$101,5,FALSE)="","","("&amp;VLOOKUP(J59,歴代優勝校!$A$2:$F$101,5,FALSE)&amp;")")</f>
        <v>(新潟)</v>
      </c>
      <c r="O59" s="177" t="s">
        <v>309</v>
      </c>
      <c r="P59" s="20" t="str">
        <f ca="1">VLOOKUP(O59,歴代優勝校!$A$2:$F$101,2,FALSE)</f>
        <v/>
      </c>
      <c r="Q59" s="175" t="str">
        <f ca="1">IF(VLOOKUP(O59,歴代優勝校!$A$2:$F$101,3,FALSE)="","","("&amp;VLOOKUP(O59,歴代優勝校!$A$2:$F$101,3,FALSE)&amp;")")</f>
        <v/>
      </c>
      <c r="R59" s="15" t="str">
        <f ca="1">VLOOKUP(O59,歴代優勝校!$A$2:$F$101,4,FALSE)</f>
        <v/>
      </c>
      <c r="S59" s="176" t="str">
        <f ca="1">IF(VLOOKUP(O59,歴代優勝校!$A$2:$F$101,5,FALSE)="","","("&amp;VLOOKUP(O59,歴代優勝校!$A$2:$F$101,5,FALSE)&amp;")")</f>
        <v/>
      </c>
    </row>
  </sheetData>
  <mergeCells count="4">
    <mergeCell ref="K34:L34"/>
    <mergeCell ref="M34:N34"/>
    <mergeCell ref="P34:Q34"/>
    <mergeCell ref="R34:S34"/>
  </mergeCells>
  <phoneticPr fontId="3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2"/>
  <sheetViews>
    <sheetView view="pageBreakPreview" topLeftCell="A74" zoomScaleNormal="100" zoomScaleSheetLayoutView="100" workbookViewId="0">
      <selection activeCell="N67" sqref="N67:S67"/>
    </sheetView>
  </sheetViews>
  <sheetFormatPr defaultRowHeight="15"/>
  <cols>
    <col min="1" max="1" width="6.25" style="101" customWidth="1"/>
    <col min="2" max="2" width="6.25" style="103" customWidth="1"/>
    <col min="3" max="3" width="6.25" style="101" customWidth="1"/>
    <col min="4" max="4" width="8.75" style="101" customWidth="1"/>
    <col min="5" max="5" width="7.5" style="101" customWidth="1"/>
    <col min="6" max="6" width="1.25" style="101" customWidth="1"/>
    <col min="7" max="7" width="8.75" style="101" customWidth="1"/>
    <col min="8" max="8" width="2.5" style="101" customWidth="1"/>
    <col min="9" max="9" width="6.25" style="101" customWidth="1"/>
    <col min="10" max="10" width="2.5" style="101" customWidth="1"/>
    <col min="11" max="11" width="6.25" style="101" customWidth="1"/>
    <col min="12" max="12" width="6.25" style="103" customWidth="1"/>
    <col min="13" max="13" width="6.25" style="101" customWidth="1"/>
    <col min="14" max="14" width="8.75" style="101" customWidth="1"/>
    <col min="15" max="15" width="7.5" style="101" customWidth="1"/>
    <col min="16" max="16" width="1.25" style="101" customWidth="1"/>
    <col min="17" max="17" width="8.75" style="101" customWidth="1"/>
    <col min="18" max="18" width="2.5" style="101" customWidth="1"/>
    <col min="19" max="19" width="6.25" style="101" customWidth="1"/>
    <col min="20" max="20" width="2.5" style="101" customWidth="1"/>
    <col min="21" max="21" width="6.25" style="101" customWidth="1"/>
    <col min="22" max="22" width="6.25" style="103" customWidth="1"/>
    <col min="23" max="23" width="6.25" style="101" customWidth="1"/>
    <col min="24" max="24" width="8.75" style="101" customWidth="1"/>
    <col min="25" max="25" width="7.5" style="101" customWidth="1"/>
    <col min="26" max="26" width="1.25" style="101" customWidth="1"/>
    <col min="27" max="27" width="8.75" style="101" customWidth="1"/>
    <col min="28" max="28" width="2.5" style="101" customWidth="1"/>
    <col min="29" max="29" width="6.25" style="101" customWidth="1"/>
    <col min="30" max="30" width="2.5" style="101" customWidth="1"/>
    <col min="31" max="16384" width="9" style="101"/>
  </cols>
  <sheetData>
    <row r="1" spans="1:30" s="24" customFormat="1" ht="26.25" customHeight="1" thickBot="1">
      <c r="B1" s="599" t="s">
        <v>218</v>
      </c>
      <c r="C1" s="599"/>
      <c r="D1" s="599"/>
      <c r="E1" s="599"/>
      <c r="F1" s="599"/>
      <c r="G1" s="599"/>
      <c r="H1" s="599"/>
      <c r="I1" s="599"/>
      <c r="L1" s="599" t="s">
        <v>219</v>
      </c>
      <c r="M1" s="599"/>
      <c r="N1" s="599"/>
      <c r="O1" s="599"/>
      <c r="P1" s="599"/>
      <c r="Q1" s="599"/>
      <c r="R1" s="599"/>
      <c r="S1" s="599"/>
      <c r="U1" s="122"/>
      <c r="V1" s="621"/>
      <c r="W1" s="621"/>
      <c r="X1" s="621"/>
      <c r="Y1" s="621"/>
      <c r="Z1" s="621"/>
      <c r="AA1" s="621"/>
      <c r="AB1" s="621"/>
      <c r="AC1" s="621"/>
    </row>
    <row r="2" spans="1:30" s="123" customFormat="1" ht="27" customHeight="1" thickBot="1">
      <c r="B2" s="589" t="str">
        <f>[1]入力用!$B$7&amp;[1]入力用!$F$7</f>
        <v>新潟市立山の下中学校</v>
      </c>
      <c r="C2" s="590"/>
      <c r="D2" s="590"/>
      <c r="E2" s="590"/>
      <c r="F2" s="590"/>
      <c r="G2" s="590"/>
      <c r="H2" s="590"/>
      <c r="I2" s="591"/>
      <c r="L2" s="589" t="str">
        <f>[2]入力用!$B$7&amp;[2]入力用!$F$7</f>
        <v>新潟市立鳥屋野中学校</v>
      </c>
      <c r="M2" s="590"/>
      <c r="N2" s="590"/>
      <c r="O2" s="590"/>
      <c r="P2" s="590"/>
      <c r="Q2" s="590"/>
      <c r="R2" s="590"/>
      <c r="S2" s="591"/>
      <c r="U2" s="124"/>
      <c r="V2" s="622"/>
      <c r="W2" s="623"/>
      <c r="X2" s="623"/>
      <c r="Y2" s="623"/>
      <c r="Z2" s="623"/>
      <c r="AA2" s="623"/>
      <c r="AB2" s="623"/>
      <c r="AC2" s="623"/>
    </row>
    <row r="3" spans="1:30" ht="27" customHeight="1">
      <c r="B3" s="592" t="s">
        <v>162</v>
      </c>
      <c r="C3" s="593"/>
      <c r="D3" s="594" t="str">
        <f>[1]入力用!$B$3&amp;[1]入力用!$C$3&amp;[1]入力用!$B$11</f>
        <v>新潟県新潟市東区秋葉通２丁目３７２２の７</v>
      </c>
      <c r="E3" s="595"/>
      <c r="F3" s="595"/>
      <c r="G3" s="595"/>
      <c r="H3" s="595"/>
      <c r="I3" s="596"/>
      <c r="L3" s="592" t="s">
        <v>162</v>
      </c>
      <c r="M3" s="593"/>
      <c r="N3" s="594" t="str">
        <f>[2]入力用!$B$3&amp;[2]入力用!$C$3&amp;[2]入力用!$B$11</f>
        <v>新潟県新潟市中央区女池４丁目３１－１</v>
      </c>
      <c r="O3" s="595"/>
      <c r="P3" s="595"/>
      <c r="Q3" s="595"/>
      <c r="R3" s="595"/>
      <c r="S3" s="596"/>
      <c r="U3" s="102"/>
      <c r="V3" s="624"/>
      <c r="W3" s="624"/>
      <c r="X3" s="615"/>
      <c r="Y3" s="615"/>
      <c r="Z3" s="615"/>
      <c r="AA3" s="615"/>
      <c r="AB3" s="615"/>
      <c r="AC3" s="615"/>
    </row>
    <row r="4" spans="1:30" ht="27" customHeight="1">
      <c r="B4" s="597" t="s">
        <v>163</v>
      </c>
      <c r="C4" s="598"/>
      <c r="D4" s="578" t="str">
        <f>[1]入力用!$B$14</f>
        <v>梅津　雅史</v>
      </c>
      <c r="E4" s="579"/>
      <c r="F4" s="579"/>
      <c r="G4" s="579"/>
      <c r="H4" s="580" t="str">
        <f>[1]入力用!$D$14</f>
        <v>教員</v>
      </c>
      <c r="I4" s="581"/>
      <c r="L4" s="597" t="s">
        <v>163</v>
      </c>
      <c r="M4" s="598"/>
      <c r="N4" s="578" t="str">
        <f>[2]入力用!$B$14</f>
        <v>大坂　圭</v>
      </c>
      <c r="O4" s="579"/>
      <c r="P4" s="579"/>
      <c r="Q4" s="579"/>
      <c r="R4" s="580" t="str">
        <f>[2]入力用!$D$14</f>
        <v>教員</v>
      </c>
      <c r="S4" s="581"/>
      <c r="U4" s="102"/>
      <c r="V4" s="624"/>
      <c r="W4" s="624"/>
      <c r="X4" s="616"/>
      <c r="Y4" s="616"/>
      <c r="Z4" s="616"/>
      <c r="AA4" s="616"/>
      <c r="AB4" s="617"/>
      <c r="AC4" s="617"/>
    </row>
    <row r="5" spans="1:30" ht="27" customHeight="1">
      <c r="B5" s="597" t="s">
        <v>213</v>
      </c>
      <c r="C5" s="598"/>
      <c r="D5" s="578" t="str">
        <f>[1]入力用!$B$15</f>
        <v>内藤　皓</v>
      </c>
      <c r="E5" s="579"/>
      <c r="F5" s="579"/>
      <c r="G5" s="579"/>
      <c r="H5" s="580" t="str">
        <f>ASC([1]入力用!$D$15)</f>
        <v>承認ｺｰﾁ</v>
      </c>
      <c r="I5" s="581"/>
      <c r="L5" s="597" t="s">
        <v>213</v>
      </c>
      <c r="M5" s="598"/>
      <c r="N5" s="578" t="str">
        <f>[2]入力用!$B$15</f>
        <v>山際　勇也</v>
      </c>
      <c r="O5" s="579"/>
      <c r="P5" s="579"/>
      <c r="Q5" s="579"/>
      <c r="R5" s="580" t="str">
        <f>ASC([2]入力用!$D$15)</f>
        <v>教員</v>
      </c>
      <c r="S5" s="581"/>
      <c r="U5" s="102"/>
      <c r="V5" s="624"/>
      <c r="W5" s="624"/>
      <c r="X5" s="616"/>
      <c r="Y5" s="616"/>
      <c r="Z5" s="616"/>
      <c r="AA5" s="616"/>
      <c r="AB5" s="617"/>
      <c r="AC5" s="617"/>
    </row>
    <row r="6" spans="1:30" ht="27" customHeight="1">
      <c r="B6" s="582" t="s">
        <v>214</v>
      </c>
      <c r="C6" s="583"/>
      <c r="D6" s="584" t="str">
        <f>[1]入力用!$B$16</f>
        <v>本間　陽向</v>
      </c>
      <c r="E6" s="585"/>
      <c r="F6" s="585"/>
      <c r="G6" s="585"/>
      <c r="H6" s="583" t="str">
        <f>[1]入力用!$D$16</f>
        <v>生徒</v>
      </c>
      <c r="I6" s="586"/>
      <c r="L6" s="582" t="s">
        <v>214</v>
      </c>
      <c r="M6" s="583"/>
      <c r="N6" s="584" t="str">
        <f>[2]入力用!$B$16</f>
        <v>丸山　大輔</v>
      </c>
      <c r="O6" s="585"/>
      <c r="P6" s="585"/>
      <c r="Q6" s="585"/>
      <c r="R6" s="583" t="str">
        <f>[2]入力用!$D$16</f>
        <v>生徒</v>
      </c>
      <c r="S6" s="586"/>
      <c r="U6" s="102"/>
      <c r="V6" s="615"/>
      <c r="W6" s="615"/>
      <c r="X6" s="616"/>
      <c r="Y6" s="616"/>
      <c r="Z6" s="616"/>
      <c r="AA6" s="616"/>
      <c r="AB6" s="617"/>
      <c r="AC6" s="617"/>
    </row>
    <row r="7" spans="1:30" ht="27" customHeight="1" thickBot="1">
      <c r="B7" s="625" t="s">
        <v>465</v>
      </c>
      <c r="C7" s="626"/>
      <c r="D7" s="600" t="str">
        <f>INDEX([1]入力用!$M$4:$M$21,MATCH(1,[1]入力用!$T$4:$T$21))</f>
        <v>浅野　遼太</v>
      </c>
      <c r="E7" s="601"/>
      <c r="F7" s="601"/>
      <c r="G7" s="601"/>
      <c r="H7" s="602"/>
      <c r="I7" s="550"/>
      <c r="L7" s="625" t="s">
        <v>465</v>
      </c>
      <c r="M7" s="626"/>
      <c r="N7" s="600" t="str">
        <f>INDEX([2]入力用!$M$4:$M$21,MATCH(1,[2]入力用!$T$4:$T$21))</f>
        <v>麩沢　洲</v>
      </c>
      <c r="O7" s="601"/>
      <c r="P7" s="601"/>
      <c r="Q7" s="601"/>
      <c r="R7" s="602"/>
      <c r="S7" s="550"/>
      <c r="U7" s="102"/>
      <c r="V7" s="384"/>
      <c r="W7" s="384"/>
      <c r="X7" s="385"/>
      <c r="Y7" s="385"/>
      <c r="Z7" s="385"/>
      <c r="AA7" s="385"/>
      <c r="AB7" s="386"/>
      <c r="AC7" s="386"/>
    </row>
    <row r="8" spans="1:30" ht="27" customHeight="1" thickBot="1">
      <c r="D8" s="587"/>
      <c r="E8" s="587"/>
      <c r="F8" s="587"/>
      <c r="G8" s="587"/>
      <c r="H8" s="587"/>
      <c r="I8" s="587"/>
      <c r="N8" s="587"/>
      <c r="O8" s="587"/>
      <c r="P8" s="587"/>
      <c r="Q8" s="587"/>
      <c r="R8" s="587"/>
      <c r="S8" s="587"/>
      <c r="U8" s="102"/>
      <c r="V8" s="104"/>
      <c r="W8" s="102"/>
      <c r="X8" s="618"/>
      <c r="Y8" s="618"/>
      <c r="Z8" s="618"/>
      <c r="AA8" s="618"/>
      <c r="AB8" s="618"/>
      <c r="AC8" s="618"/>
    </row>
    <row r="9" spans="1:30" s="103" customFormat="1" ht="26.25" customHeight="1">
      <c r="A9" s="105" t="s">
        <v>164</v>
      </c>
      <c r="B9" s="106" t="s">
        <v>160</v>
      </c>
      <c r="C9" s="387" t="s">
        <v>165</v>
      </c>
      <c r="D9" s="576" t="s">
        <v>166</v>
      </c>
      <c r="E9" s="576"/>
      <c r="F9" s="577" t="s">
        <v>215</v>
      </c>
      <c r="G9" s="577"/>
      <c r="H9" s="577"/>
      <c r="I9" s="108" t="s">
        <v>167</v>
      </c>
      <c r="J9" s="109"/>
      <c r="K9" s="105" t="s">
        <v>164</v>
      </c>
      <c r="L9" s="106" t="s">
        <v>160</v>
      </c>
      <c r="M9" s="387" t="s">
        <v>165</v>
      </c>
      <c r="N9" s="576" t="s">
        <v>166</v>
      </c>
      <c r="O9" s="576"/>
      <c r="P9" s="577" t="s">
        <v>215</v>
      </c>
      <c r="Q9" s="577"/>
      <c r="R9" s="577"/>
      <c r="S9" s="108" t="s">
        <v>167</v>
      </c>
      <c r="U9" s="110"/>
      <c r="V9" s="110"/>
      <c r="W9" s="110"/>
      <c r="X9" s="619"/>
      <c r="Y9" s="619"/>
      <c r="Z9" s="620"/>
      <c r="AA9" s="620"/>
      <c r="AB9" s="620"/>
      <c r="AC9" s="110"/>
      <c r="AD9" s="109"/>
    </row>
    <row r="10" spans="1:30" ht="27" customHeight="1">
      <c r="A10" s="111"/>
      <c r="B10" s="112">
        <f>[1]入力用!$K$4</f>
        <v>1</v>
      </c>
      <c r="C10" s="113" t="str">
        <f>[1]入力用!$L$4</f>
        <v>GK</v>
      </c>
      <c r="D10" s="571" t="str">
        <f>" "&amp;[1]入力用!$M$4</f>
        <v xml:space="preserve"> 小林　大朗</v>
      </c>
      <c r="E10" s="572"/>
      <c r="F10" s="573" t="str">
        <f>" "&amp;[1]入力用!$N$4</f>
        <v xml:space="preserve"> こばやし　まさあき</v>
      </c>
      <c r="G10" s="574"/>
      <c r="H10" s="575"/>
      <c r="I10" s="388">
        <f>[1]入力用!$O$4</f>
        <v>3</v>
      </c>
      <c r="K10" s="111"/>
      <c r="L10" s="112">
        <f>[2]入力用!$K$4</f>
        <v>1</v>
      </c>
      <c r="M10" s="113" t="str">
        <f>[2]入力用!$L$4</f>
        <v>GK</v>
      </c>
      <c r="N10" s="571" t="str">
        <f>" "&amp;[2]入力用!$M$4</f>
        <v xml:space="preserve"> 神田　雅臣</v>
      </c>
      <c r="O10" s="572"/>
      <c r="P10" s="573" t="str">
        <f>" "&amp;[2]入力用!$N$4</f>
        <v xml:space="preserve"> かんだ　まさおみ</v>
      </c>
      <c r="Q10" s="574"/>
      <c r="R10" s="575"/>
      <c r="S10" s="388">
        <f>[2]入力用!$O$4</f>
        <v>3</v>
      </c>
      <c r="U10" s="102"/>
      <c r="V10" s="110"/>
      <c r="W10" s="114"/>
      <c r="X10" s="614"/>
      <c r="Y10" s="614"/>
      <c r="Z10" s="615"/>
      <c r="AA10" s="615"/>
      <c r="AB10" s="615"/>
      <c r="AC10" s="114"/>
    </row>
    <row r="11" spans="1:30" ht="27" customHeight="1">
      <c r="A11" s="111"/>
      <c r="B11" s="112">
        <f>[1]入力用!$K$5</f>
        <v>2</v>
      </c>
      <c r="C11" s="113" t="str">
        <f>[1]入力用!$L$5</f>
        <v>DF</v>
      </c>
      <c r="D11" s="571" t="str">
        <f>" "&amp;[1]入力用!$M$5</f>
        <v xml:space="preserve"> 風間　樹</v>
      </c>
      <c r="E11" s="572"/>
      <c r="F11" s="573" t="str">
        <f>" "&amp;[1]入力用!$N$5</f>
        <v xml:space="preserve"> かざま　いつき</v>
      </c>
      <c r="G11" s="574"/>
      <c r="H11" s="575"/>
      <c r="I11" s="388">
        <f>[1]入力用!$O$5</f>
        <v>2</v>
      </c>
      <c r="K11" s="111"/>
      <c r="L11" s="112">
        <f>[2]入力用!$K$5</f>
        <v>2</v>
      </c>
      <c r="M11" s="113" t="str">
        <f>[2]入力用!$L$5</f>
        <v>DF</v>
      </c>
      <c r="N11" s="571" t="str">
        <f>" "&amp;[2]入力用!$M$5</f>
        <v xml:space="preserve"> 小池　葉響</v>
      </c>
      <c r="O11" s="572"/>
      <c r="P11" s="573" t="str">
        <f>" "&amp;[2]入力用!$N$5</f>
        <v xml:space="preserve"> こいけ　はおと</v>
      </c>
      <c r="Q11" s="574"/>
      <c r="R11" s="575"/>
      <c r="S11" s="388">
        <f>[2]入力用!$O$5</f>
        <v>2</v>
      </c>
      <c r="U11" s="102"/>
      <c r="V11" s="110"/>
      <c r="W11" s="114"/>
      <c r="X11" s="614"/>
      <c r="Y11" s="614"/>
      <c r="Z11" s="615"/>
      <c r="AA11" s="615"/>
      <c r="AB11" s="615"/>
      <c r="AC11" s="114"/>
    </row>
    <row r="12" spans="1:30" ht="27" customHeight="1">
      <c r="A12" s="111"/>
      <c r="B12" s="112">
        <f>[1]入力用!$K$6</f>
        <v>3</v>
      </c>
      <c r="C12" s="113" t="str">
        <f>[1]入力用!$L$6</f>
        <v>DF</v>
      </c>
      <c r="D12" s="571" t="str">
        <f>" "&amp;[1]入力用!$M$6</f>
        <v xml:space="preserve"> 田部　晴暉</v>
      </c>
      <c r="E12" s="572"/>
      <c r="F12" s="573" t="str">
        <f>" "&amp;[1]入力用!$N$6</f>
        <v xml:space="preserve"> たべ　はるき</v>
      </c>
      <c r="G12" s="574"/>
      <c r="H12" s="575"/>
      <c r="I12" s="388">
        <f>[1]入力用!$O$6</f>
        <v>3</v>
      </c>
      <c r="K12" s="111"/>
      <c r="L12" s="112">
        <f>[2]入力用!$K$6</f>
        <v>3</v>
      </c>
      <c r="M12" s="113" t="str">
        <f>[2]入力用!$L$6</f>
        <v>DF</v>
      </c>
      <c r="N12" s="571" t="str">
        <f>" "&amp;[2]入力用!$M$6</f>
        <v xml:space="preserve"> 野尻　悠太</v>
      </c>
      <c r="O12" s="572"/>
      <c r="P12" s="573" t="str">
        <f>" "&amp;[2]入力用!$N$6</f>
        <v xml:space="preserve"> のじり　ゆうた</v>
      </c>
      <c r="Q12" s="574"/>
      <c r="R12" s="575"/>
      <c r="S12" s="388">
        <f>[2]入力用!$O$6</f>
        <v>3</v>
      </c>
      <c r="U12" s="102"/>
      <c r="V12" s="110"/>
      <c r="W12" s="114"/>
      <c r="X12" s="614"/>
      <c r="Y12" s="614"/>
      <c r="Z12" s="615"/>
      <c r="AA12" s="615"/>
      <c r="AB12" s="615"/>
      <c r="AC12" s="114"/>
    </row>
    <row r="13" spans="1:30" ht="27" customHeight="1">
      <c r="A13" s="111"/>
      <c r="B13" s="112">
        <f>[1]入力用!$K$7</f>
        <v>4</v>
      </c>
      <c r="C13" s="113" t="str">
        <f>[1]入力用!$L$7</f>
        <v>DF</v>
      </c>
      <c r="D13" s="571" t="str">
        <f>" "&amp;[1]入力用!$M$7</f>
        <v xml:space="preserve"> 石附　晃太</v>
      </c>
      <c r="E13" s="572"/>
      <c r="F13" s="573" t="str">
        <f>" "&amp;[1]入力用!$N$7</f>
        <v xml:space="preserve"> いしづき　こうた</v>
      </c>
      <c r="G13" s="574"/>
      <c r="H13" s="575"/>
      <c r="I13" s="388">
        <f>[1]入力用!$O$7</f>
        <v>3</v>
      </c>
      <c r="K13" s="111"/>
      <c r="L13" s="112">
        <f>[2]入力用!$K$7</f>
        <v>4</v>
      </c>
      <c r="M13" s="113" t="str">
        <f>[2]入力用!$L$7</f>
        <v>DF</v>
      </c>
      <c r="N13" s="571" t="str">
        <f>" "&amp;[2]入力用!$M$7</f>
        <v xml:space="preserve"> 源甲斐　信哉</v>
      </c>
      <c r="O13" s="572"/>
      <c r="P13" s="573" t="str">
        <f>" "&amp;[2]入力用!$N$7</f>
        <v xml:space="preserve"> げんかい　しんや</v>
      </c>
      <c r="Q13" s="574"/>
      <c r="R13" s="575"/>
      <c r="S13" s="388">
        <f>[2]入力用!$O$7</f>
        <v>3</v>
      </c>
      <c r="U13" s="102"/>
      <c r="V13" s="110"/>
      <c r="W13" s="114"/>
      <c r="X13" s="614"/>
      <c r="Y13" s="614"/>
      <c r="Z13" s="615"/>
      <c r="AA13" s="615"/>
      <c r="AB13" s="615"/>
      <c r="AC13" s="114"/>
    </row>
    <row r="14" spans="1:30" ht="27" customHeight="1">
      <c r="A14" s="111"/>
      <c r="B14" s="112">
        <f>[1]入力用!$K$8</f>
        <v>5</v>
      </c>
      <c r="C14" s="113" t="str">
        <f>[1]入力用!$L$8</f>
        <v>DF</v>
      </c>
      <c r="D14" s="571" t="str">
        <f>" "&amp;[1]入力用!$M$8</f>
        <v xml:space="preserve"> 星野　佑斗</v>
      </c>
      <c r="E14" s="572"/>
      <c r="F14" s="573" t="str">
        <f>" "&amp;[1]入力用!$N$8</f>
        <v xml:space="preserve"> ほしの　ゆうと</v>
      </c>
      <c r="G14" s="574"/>
      <c r="H14" s="575"/>
      <c r="I14" s="388">
        <f>[1]入力用!$O$8</f>
        <v>3</v>
      </c>
      <c r="K14" s="111"/>
      <c r="L14" s="112">
        <f>[2]入力用!$K$8</f>
        <v>5</v>
      </c>
      <c r="M14" s="113" t="str">
        <f>[2]入力用!$L$8</f>
        <v>DF</v>
      </c>
      <c r="N14" s="571" t="str">
        <f>" "&amp;[2]入力用!$M$8</f>
        <v xml:space="preserve"> 松鷹　直央</v>
      </c>
      <c r="O14" s="572"/>
      <c r="P14" s="573" t="str">
        <f>" "&amp;[2]入力用!$N$8</f>
        <v xml:space="preserve"> まつたか　なお</v>
      </c>
      <c r="Q14" s="574"/>
      <c r="R14" s="575"/>
      <c r="S14" s="388">
        <f>[2]入力用!$O$8</f>
        <v>3</v>
      </c>
      <c r="U14" s="102"/>
      <c r="V14" s="110"/>
      <c r="W14" s="114"/>
      <c r="X14" s="614"/>
      <c r="Y14" s="614"/>
      <c r="Z14" s="615"/>
      <c r="AA14" s="615"/>
      <c r="AB14" s="615"/>
      <c r="AC14" s="114"/>
    </row>
    <row r="15" spans="1:30" ht="27" customHeight="1">
      <c r="A15" s="111"/>
      <c r="B15" s="112">
        <f>[1]入力用!$K$9</f>
        <v>6</v>
      </c>
      <c r="C15" s="113" t="str">
        <f>[1]入力用!$L$9</f>
        <v>MF</v>
      </c>
      <c r="D15" s="571" t="str">
        <f>" "&amp;[1]入力用!$M$9</f>
        <v xml:space="preserve"> 浅野　遼太</v>
      </c>
      <c r="E15" s="572"/>
      <c r="F15" s="573" t="str">
        <f>" "&amp;[1]入力用!$N$9</f>
        <v xml:space="preserve"> あさの　りょうた</v>
      </c>
      <c r="G15" s="574"/>
      <c r="H15" s="575"/>
      <c r="I15" s="388">
        <f>[1]入力用!$O$9</f>
        <v>3</v>
      </c>
      <c r="K15" s="111"/>
      <c r="L15" s="112">
        <f>[2]入力用!$K$9</f>
        <v>6</v>
      </c>
      <c r="M15" s="113" t="str">
        <f>[2]入力用!$L$9</f>
        <v>MF</v>
      </c>
      <c r="N15" s="571" t="str">
        <f>" "&amp;[2]入力用!$M$9</f>
        <v xml:space="preserve"> 高津　果生</v>
      </c>
      <c r="O15" s="572"/>
      <c r="P15" s="573" t="str">
        <f>" "&amp;[2]入力用!$N$9</f>
        <v xml:space="preserve"> たかつ　かい</v>
      </c>
      <c r="Q15" s="574"/>
      <c r="R15" s="575"/>
      <c r="S15" s="388">
        <f>[2]入力用!$O$9</f>
        <v>3</v>
      </c>
      <c r="U15" s="102"/>
      <c r="V15" s="110"/>
      <c r="W15" s="114"/>
      <c r="X15" s="614"/>
      <c r="Y15" s="614"/>
      <c r="Z15" s="615"/>
      <c r="AA15" s="615"/>
      <c r="AB15" s="615"/>
      <c r="AC15" s="114"/>
    </row>
    <row r="16" spans="1:30" ht="27" customHeight="1">
      <c r="A16" s="111"/>
      <c r="B16" s="112">
        <f>[1]入力用!$K$10</f>
        <v>7</v>
      </c>
      <c r="C16" s="113" t="str">
        <f>[1]入力用!$L$10</f>
        <v>MF</v>
      </c>
      <c r="D16" s="571" t="str">
        <f>" "&amp;[1]入力用!$M$10</f>
        <v xml:space="preserve"> 平島　和</v>
      </c>
      <c r="E16" s="572"/>
      <c r="F16" s="573" t="str">
        <f>" "&amp;[1]入力用!$N$10</f>
        <v xml:space="preserve"> ひらしま　やまと</v>
      </c>
      <c r="G16" s="574"/>
      <c r="H16" s="575"/>
      <c r="I16" s="388">
        <f>[1]入力用!$O$10</f>
        <v>3</v>
      </c>
      <c r="K16" s="111"/>
      <c r="L16" s="112">
        <f>[2]入力用!$K$10</f>
        <v>7</v>
      </c>
      <c r="M16" s="113" t="str">
        <f>[2]入力用!$L$10</f>
        <v>MF</v>
      </c>
      <c r="N16" s="571" t="str">
        <f>" "&amp;[2]入力用!$M$10</f>
        <v xml:space="preserve"> 麩沢　洲</v>
      </c>
      <c r="O16" s="572"/>
      <c r="P16" s="573" t="str">
        <f>" "&amp;[2]入力用!$N$10</f>
        <v xml:space="preserve"> ふざわ　しゅう</v>
      </c>
      <c r="Q16" s="574"/>
      <c r="R16" s="575"/>
      <c r="S16" s="388">
        <f>[2]入力用!$O$10</f>
        <v>3</v>
      </c>
      <c r="U16" s="102"/>
      <c r="V16" s="110"/>
      <c r="W16" s="114"/>
      <c r="X16" s="614"/>
      <c r="Y16" s="614"/>
      <c r="Z16" s="615"/>
      <c r="AA16" s="615"/>
      <c r="AB16" s="615"/>
      <c r="AC16" s="114"/>
    </row>
    <row r="17" spans="1:29" ht="27" customHeight="1">
      <c r="A17" s="111"/>
      <c r="B17" s="112">
        <f>[1]入力用!$K$11</f>
        <v>8</v>
      </c>
      <c r="C17" s="113" t="str">
        <f>[1]入力用!$L$11</f>
        <v>MF</v>
      </c>
      <c r="D17" s="571" t="str">
        <f>" "&amp;[1]入力用!$M$11</f>
        <v xml:space="preserve"> 大井　巧真</v>
      </c>
      <c r="E17" s="572"/>
      <c r="F17" s="573" t="str">
        <f>" "&amp;[1]入力用!$N$11</f>
        <v xml:space="preserve"> おおい　たくま</v>
      </c>
      <c r="G17" s="574"/>
      <c r="H17" s="575"/>
      <c r="I17" s="388">
        <f>[1]入力用!$O$11</f>
        <v>3</v>
      </c>
      <c r="K17" s="111"/>
      <c r="L17" s="112">
        <f>[2]入力用!$K$11</f>
        <v>8</v>
      </c>
      <c r="M17" s="113" t="str">
        <f>[2]入力用!$L$11</f>
        <v>MF</v>
      </c>
      <c r="N17" s="571" t="str">
        <f>" "&amp;[2]入力用!$M$11</f>
        <v xml:space="preserve"> 田村　隆之介</v>
      </c>
      <c r="O17" s="572"/>
      <c r="P17" s="573" t="str">
        <f>" "&amp;[2]入力用!$N$11</f>
        <v xml:space="preserve"> たむら　りゅうのすけ</v>
      </c>
      <c r="Q17" s="574"/>
      <c r="R17" s="575"/>
      <c r="S17" s="388">
        <f>[2]入力用!$O$11</f>
        <v>3</v>
      </c>
      <c r="U17" s="102"/>
      <c r="V17" s="110"/>
      <c r="W17" s="114"/>
      <c r="X17" s="614"/>
      <c r="Y17" s="614"/>
      <c r="Z17" s="615"/>
      <c r="AA17" s="615"/>
      <c r="AB17" s="615"/>
      <c r="AC17" s="114"/>
    </row>
    <row r="18" spans="1:29" ht="27" customHeight="1">
      <c r="A18" s="111"/>
      <c r="B18" s="112">
        <f>[1]入力用!$K$12</f>
        <v>9</v>
      </c>
      <c r="C18" s="113" t="str">
        <f>[1]入力用!$L$12</f>
        <v>MF</v>
      </c>
      <c r="D18" s="571" t="str">
        <f>" "&amp;[1]入力用!$M$12</f>
        <v xml:space="preserve"> 竹野　陸</v>
      </c>
      <c r="E18" s="572"/>
      <c r="F18" s="573" t="str">
        <f>" "&amp;[1]入力用!$N$12</f>
        <v xml:space="preserve"> たけの　りく</v>
      </c>
      <c r="G18" s="574"/>
      <c r="H18" s="575"/>
      <c r="I18" s="388">
        <f>[1]入力用!$O$12</f>
        <v>2</v>
      </c>
      <c r="K18" s="111"/>
      <c r="L18" s="112">
        <f>[2]入力用!$K$12</f>
        <v>9</v>
      </c>
      <c r="M18" s="113" t="str">
        <f>[2]入力用!$L$12</f>
        <v>MF</v>
      </c>
      <c r="N18" s="571" t="str">
        <f>" "&amp;[2]入力用!$M$12</f>
        <v xml:space="preserve"> 丸山　俊介</v>
      </c>
      <c r="O18" s="572"/>
      <c r="P18" s="573" t="str">
        <f>" "&amp;[2]入力用!$N$12</f>
        <v xml:space="preserve"> まるやま　しゅんすけ</v>
      </c>
      <c r="Q18" s="574"/>
      <c r="R18" s="575"/>
      <c r="S18" s="388">
        <f>[2]入力用!$O$12</f>
        <v>3</v>
      </c>
      <c r="U18" s="102"/>
      <c r="V18" s="110"/>
      <c r="W18" s="114"/>
      <c r="X18" s="614"/>
      <c r="Y18" s="614"/>
      <c r="Z18" s="615"/>
      <c r="AA18" s="615"/>
      <c r="AB18" s="615"/>
      <c r="AC18" s="114"/>
    </row>
    <row r="19" spans="1:29" ht="27" customHeight="1">
      <c r="A19" s="111"/>
      <c r="B19" s="112">
        <f>[1]入力用!$K$13</f>
        <v>10</v>
      </c>
      <c r="C19" s="113" t="str">
        <f>[1]入力用!$L$13</f>
        <v>FW</v>
      </c>
      <c r="D19" s="571" t="str">
        <f>" "&amp;[1]入力用!$M$13</f>
        <v xml:space="preserve"> 田中　亮</v>
      </c>
      <c r="E19" s="572"/>
      <c r="F19" s="573" t="str">
        <f>" "&amp;[1]入力用!$N$13</f>
        <v xml:space="preserve"> たなか　りょう</v>
      </c>
      <c r="G19" s="574"/>
      <c r="H19" s="575"/>
      <c r="I19" s="388">
        <f>[1]入力用!$O$13</f>
        <v>3</v>
      </c>
      <c r="K19" s="111"/>
      <c r="L19" s="112">
        <f>[2]入力用!$K$13</f>
        <v>10</v>
      </c>
      <c r="M19" s="113" t="str">
        <f>[2]入力用!$L$13</f>
        <v>FW</v>
      </c>
      <c r="N19" s="571" t="str">
        <f>" "&amp;[2]入力用!$M$13</f>
        <v xml:space="preserve"> 渡邉　大斗</v>
      </c>
      <c r="O19" s="572"/>
      <c r="P19" s="573" t="str">
        <f>" "&amp;[2]入力用!$N$13</f>
        <v xml:space="preserve"> わたなべ　やまと</v>
      </c>
      <c r="Q19" s="574"/>
      <c r="R19" s="575"/>
      <c r="S19" s="388">
        <f>[2]入力用!$O$13</f>
        <v>3</v>
      </c>
      <c r="U19" s="102"/>
      <c r="V19" s="110"/>
      <c r="W19" s="114"/>
      <c r="X19" s="614"/>
      <c r="Y19" s="614"/>
      <c r="Z19" s="615"/>
      <c r="AA19" s="615"/>
      <c r="AB19" s="615"/>
      <c r="AC19" s="114"/>
    </row>
    <row r="20" spans="1:29" ht="27" customHeight="1">
      <c r="A20" s="111"/>
      <c r="B20" s="112">
        <f>[1]入力用!$K$14</f>
        <v>11</v>
      </c>
      <c r="C20" s="113" t="str">
        <f>[1]入力用!$L$14</f>
        <v>FW</v>
      </c>
      <c r="D20" s="571" t="str">
        <f>" "&amp;[1]入力用!$M$14</f>
        <v xml:space="preserve"> 竹内　愛翔</v>
      </c>
      <c r="E20" s="572"/>
      <c r="F20" s="573" t="str">
        <f>" "&amp;[1]入力用!$N$14</f>
        <v xml:space="preserve"> たけうち　まなと</v>
      </c>
      <c r="G20" s="574"/>
      <c r="H20" s="575"/>
      <c r="I20" s="388">
        <f>[1]入力用!$O$14</f>
        <v>2</v>
      </c>
      <c r="K20" s="111"/>
      <c r="L20" s="112">
        <f>[2]入力用!$K$14</f>
        <v>11</v>
      </c>
      <c r="M20" s="113" t="str">
        <f>[2]入力用!$L$14</f>
        <v>FW</v>
      </c>
      <c r="N20" s="571" t="str">
        <f>" "&amp;[2]入力用!$M$14</f>
        <v xml:space="preserve"> 本間　周汰</v>
      </c>
      <c r="O20" s="572"/>
      <c r="P20" s="573" t="str">
        <f>" "&amp;[2]入力用!$N$14</f>
        <v xml:space="preserve"> ほんま　しゅうた</v>
      </c>
      <c r="Q20" s="574"/>
      <c r="R20" s="575"/>
      <c r="S20" s="388">
        <f>[2]入力用!$O$14</f>
        <v>3</v>
      </c>
      <c r="U20" s="102"/>
      <c r="V20" s="110"/>
      <c r="W20" s="114"/>
      <c r="X20" s="614"/>
      <c r="Y20" s="614"/>
      <c r="Z20" s="615"/>
      <c r="AA20" s="615"/>
      <c r="AB20" s="615"/>
      <c r="AC20" s="114"/>
    </row>
    <row r="21" spans="1:29" ht="27" customHeight="1">
      <c r="A21" s="111"/>
      <c r="B21" s="112">
        <f>[1]入力用!$K$15</f>
        <v>12</v>
      </c>
      <c r="C21" s="113" t="str">
        <f>[1]入力用!$L$15</f>
        <v>DF</v>
      </c>
      <c r="D21" s="571" t="str">
        <f>" "&amp;[1]入力用!$M$15</f>
        <v xml:space="preserve"> 近藤　征爾</v>
      </c>
      <c r="E21" s="572"/>
      <c r="F21" s="573" t="str">
        <f>" "&amp;[1]入力用!$N$15</f>
        <v xml:space="preserve"> こんどう　せいじ</v>
      </c>
      <c r="G21" s="574"/>
      <c r="H21" s="575"/>
      <c r="I21" s="388">
        <f>[1]入力用!$O$15</f>
        <v>3</v>
      </c>
      <c r="K21" s="111"/>
      <c r="L21" s="112">
        <f>[2]入力用!$K$15</f>
        <v>12</v>
      </c>
      <c r="M21" s="113" t="str">
        <f>[2]入力用!$L$15</f>
        <v>DF</v>
      </c>
      <c r="N21" s="571" t="str">
        <f>" "&amp;[2]入力用!$M$15</f>
        <v xml:space="preserve"> 小林　龍生</v>
      </c>
      <c r="O21" s="572"/>
      <c r="P21" s="573" t="str">
        <f>" "&amp;[2]入力用!$N$15</f>
        <v xml:space="preserve"> こばやし　りゅうせい</v>
      </c>
      <c r="Q21" s="574"/>
      <c r="R21" s="575"/>
      <c r="S21" s="388">
        <f>[2]入力用!$O$15</f>
        <v>3</v>
      </c>
      <c r="U21" s="102"/>
      <c r="V21" s="110"/>
      <c r="W21" s="114"/>
      <c r="X21" s="614"/>
      <c r="Y21" s="614"/>
      <c r="Z21" s="615"/>
      <c r="AA21" s="615"/>
      <c r="AB21" s="615"/>
      <c r="AC21" s="114"/>
    </row>
    <row r="22" spans="1:29" ht="27" customHeight="1">
      <c r="A22" s="111"/>
      <c r="B22" s="112">
        <f>[1]入力用!$K$16</f>
        <v>13</v>
      </c>
      <c r="C22" s="113" t="str">
        <f>[1]入力用!$L$16</f>
        <v>MF</v>
      </c>
      <c r="D22" s="571" t="str">
        <f>" "&amp;[1]入力用!$M$16</f>
        <v xml:space="preserve"> 上野　裕次郎</v>
      </c>
      <c r="E22" s="572"/>
      <c r="F22" s="573" t="str">
        <f>" "&amp;[1]入力用!$N$16</f>
        <v xml:space="preserve"> うえの　ゆうじろう</v>
      </c>
      <c r="G22" s="574"/>
      <c r="H22" s="575"/>
      <c r="I22" s="388">
        <f>[1]入力用!$O$16</f>
        <v>2</v>
      </c>
      <c r="K22" s="111"/>
      <c r="L22" s="112">
        <f>[2]入力用!$K$16</f>
        <v>13</v>
      </c>
      <c r="M22" s="113" t="str">
        <f>[2]入力用!$L$16</f>
        <v>DF</v>
      </c>
      <c r="N22" s="571" t="str">
        <f>" "&amp;[2]入力用!$M$16</f>
        <v xml:space="preserve"> 遠藤　陽大</v>
      </c>
      <c r="O22" s="572"/>
      <c r="P22" s="573" t="str">
        <f>" "&amp;[2]入力用!$N$16</f>
        <v xml:space="preserve"> えんどう　はると</v>
      </c>
      <c r="Q22" s="574"/>
      <c r="R22" s="575"/>
      <c r="S22" s="388">
        <f>[2]入力用!$O$16</f>
        <v>3</v>
      </c>
      <c r="U22" s="102"/>
      <c r="V22" s="110"/>
      <c r="W22" s="114"/>
      <c r="X22" s="614"/>
      <c r="Y22" s="614"/>
      <c r="Z22" s="615"/>
      <c r="AA22" s="615"/>
      <c r="AB22" s="615"/>
      <c r="AC22" s="114"/>
    </row>
    <row r="23" spans="1:29" ht="27" customHeight="1">
      <c r="A23" s="111"/>
      <c r="B23" s="112">
        <f>[1]入力用!$K$17</f>
        <v>14</v>
      </c>
      <c r="C23" s="113" t="str">
        <f>[1]入力用!$L$17</f>
        <v>FW</v>
      </c>
      <c r="D23" s="571" t="str">
        <f>" "&amp;[1]入力用!$M$17</f>
        <v xml:space="preserve"> 藤原　優真</v>
      </c>
      <c r="E23" s="572"/>
      <c r="F23" s="573" t="str">
        <f>" "&amp;[1]入力用!$N$17</f>
        <v xml:space="preserve"> ふじはら　ゆうま</v>
      </c>
      <c r="G23" s="574"/>
      <c r="H23" s="575"/>
      <c r="I23" s="388">
        <f>[1]入力用!$O$17</f>
        <v>2</v>
      </c>
      <c r="K23" s="111"/>
      <c r="L23" s="112">
        <f>[2]入力用!$K$17</f>
        <v>14</v>
      </c>
      <c r="M23" s="113" t="str">
        <f>[2]入力用!$L$17</f>
        <v>DF</v>
      </c>
      <c r="N23" s="571" t="str">
        <f>" "&amp;[2]入力用!$M$17</f>
        <v xml:space="preserve"> 瀬野　史也</v>
      </c>
      <c r="O23" s="572"/>
      <c r="P23" s="573" t="str">
        <f>" "&amp;[2]入力用!$N$17</f>
        <v xml:space="preserve"> せの　ふみや</v>
      </c>
      <c r="Q23" s="574"/>
      <c r="R23" s="575"/>
      <c r="S23" s="388">
        <f>[2]入力用!$O$17</f>
        <v>3</v>
      </c>
      <c r="U23" s="102"/>
      <c r="V23" s="110"/>
      <c r="W23" s="114"/>
      <c r="X23" s="614"/>
      <c r="Y23" s="614"/>
      <c r="Z23" s="615"/>
      <c r="AA23" s="615"/>
      <c r="AB23" s="615"/>
      <c r="AC23" s="114"/>
    </row>
    <row r="24" spans="1:29" ht="27" customHeight="1">
      <c r="A24" s="111"/>
      <c r="B24" s="112">
        <f>[1]入力用!$K$18</f>
        <v>15</v>
      </c>
      <c r="C24" s="113" t="str">
        <f>[1]入力用!$L$18</f>
        <v>GK</v>
      </c>
      <c r="D24" s="571" t="str">
        <f>" "&amp;[1]入力用!$M$18</f>
        <v xml:space="preserve"> 長谷川　翔太</v>
      </c>
      <c r="E24" s="572"/>
      <c r="F24" s="573" t="str">
        <f>" "&amp;[1]入力用!$N$18</f>
        <v xml:space="preserve"> はせがわ　しょうた</v>
      </c>
      <c r="G24" s="574"/>
      <c r="H24" s="575"/>
      <c r="I24" s="388">
        <f>[1]入力用!$O$18</f>
        <v>2</v>
      </c>
      <c r="K24" s="111"/>
      <c r="L24" s="112">
        <f>[2]入力用!$K$18</f>
        <v>15</v>
      </c>
      <c r="M24" s="113" t="str">
        <f>[2]入力用!$L$18</f>
        <v>GK</v>
      </c>
      <c r="N24" s="571" t="str">
        <f>" "&amp;[2]入力用!$M$18</f>
        <v xml:space="preserve"> 宮坂　元</v>
      </c>
      <c r="O24" s="572"/>
      <c r="P24" s="573" t="str">
        <f>" "&amp;[2]入力用!$N$18</f>
        <v xml:space="preserve"> みやさか　げん</v>
      </c>
      <c r="Q24" s="574"/>
      <c r="R24" s="575"/>
      <c r="S24" s="388">
        <f>[2]入力用!$O$18</f>
        <v>3</v>
      </c>
      <c r="U24" s="102"/>
      <c r="V24" s="110"/>
      <c r="W24" s="114"/>
      <c r="X24" s="614"/>
      <c r="Y24" s="614"/>
      <c r="Z24" s="615"/>
      <c r="AA24" s="615"/>
      <c r="AB24" s="615"/>
      <c r="AC24" s="114"/>
    </row>
    <row r="25" spans="1:29" ht="27" customHeight="1">
      <c r="A25" s="111"/>
      <c r="B25" s="112">
        <f>[1]入力用!$K$19</f>
        <v>16</v>
      </c>
      <c r="C25" s="113" t="str">
        <f>[1]入力用!$L$19</f>
        <v>MF</v>
      </c>
      <c r="D25" s="571" t="str">
        <f>" "&amp;[1]入力用!$M$19</f>
        <v xml:space="preserve"> 清野　大成</v>
      </c>
      <c r="E25" s="572"/>
      <c r="F25" s="573" t="str">
        <f>" "&amp;[1]入力用!$N$19</f>
        <v xml:space="preserve"> せいの　たいせい</v>
      </c>
      <c r="G25" s="574"/>
      <c r="H25" s="575"/>
      <c r="I25" s="388">
        <f>[1]入力用!$O$19</f>
        <v>3</v>
      </c>
      <c r="K25" s="111"/>
      <c r="L25" s="112">
        <f>[2]入力用!$K$19</f>
        <v>16</v>
      </c>
      <c r="M25" s="113" t="str">
        <f>[2]入力用!$L$19</f>
        <v>MF</v>
      </c>
      <c r="N25" s="571" t="str">
        <f>" "&amp;[2]入力用!$M$19</f>
        <v xml:space="preserve"> 三上　尊矢</v>
      </c>
      <c r="O25" s="572"/>
      <c r="P25" s="573" t="str">
        <f>" "&amp;[2]入力用!$N$19</f>
        <v xml:space="preserve"> みかみ　たかや</v>
      </c>
      <c r="Q25" s="574"/>
      <c r="R25" s="575"/>
      <c r="S25" s="388">
        <f>[2]入力用!$O$19</f>
        <v>3</v>
      </c>
      <c r="U25" s="102"/>
      <c r="V25" s="110"/>
      <c r="W25" s="114"/>
      <c r="X25" s="614"/>
      <c r="Y25" s="614"/>
      <c r="Z25" s="615"/>
      <c r="AA25" s="615"/>
      <c r="AB25" s="615"/>
      <c r="AC25" s="114"/>
    </row>
    <row r="26" spans="1:29" ht="27" customHeight="1">
      <c r="A26" s="111"/>
      <c r="B26" s="112">
        <f>[1]入力用!$K$20</f>
        <v>17</v>
      </c>
      <c r="C26" s="113" t="str">
        <f>[1]入力用!$L$20</f>
        <v>MF</v>
      </c>
      <c r="D26" s="571" t="str">
        <f>" "&amp;[1]入力用!$M$20</f>
        <v xml:space="preserve"> 足田　息吹</v>
      </c>
      <c r="E26" s="572"/>
      <c r="F26" s="573" t="str">
        <f>" "&amp;[1]入力用!$N$20</f>
        <v xml:space="preserve"> あしだ　いぶき</v>
      </c>
      <c r="G26" s="574"/>
      <c r="H26" s="575"/>
      <c r="I26" s="388">
        <f>[1]入力用!$O$20</f>
        <v>3</v>
      </c>
      <c r="K26" s="111"/>
      <c r="L26" s="112">
        <f>[2]入力用!$K$20</f>
        <v>17</v>
      </c>
      <c r="M26" s="113" t="str">
        <f>[2]入力用!$L$20</f>
        <v>FW</v>
      </c>
      <c r="N26" s="571" t="str">
        <f>" "&amp;[2]入力用!$M$20</f>
        <v xml:space="preserve"> 長谷川　暢洋</v>
      </c>
      <c r="O26" s="572"/>
      <c r="P26" s="573" t="str">
        <f>" "&amp;[2]入力用!$N$20</f>
        <v xml:space="preserve"> はせがわ　のぶひろ</v>
      </c>
      <c r="Q26" s="574"/>
      <c r="R26" s="575"/>
      <c r="S26" s="388">
        <f>[2]入力用!$O$20</f>
        <v>2</v>
      </c>
      <c r="U26" s="102"/>
      <c r="V26" s="110"/>
      <c r="W26" s="114"/>
      <c r="X26" s="614"/>
      <c r="Y26" s="614"/>
      <c r="Z26" s="615"/>
      <c r="AA26" s="615"/>
      <c r="AB26" s="615"/>
      <c r="AC26" s="114"/>
    </row>
    <row r="27" spans="1:29" ht="27" customHeight="1" thickBot="1">
      <c r="A27" s="115"/>
      <c r="B27" s="116">
        <f>[1]入力用!$K$21</f>
        <v>18</v>
      </c>
      <c r="C27" s="117" t="str">
        <f>[1]入力用!$L$21</f>
        <v>FW</v>
      </c>
      <c r="D27" s="561" t="str">
        <f>" "&amp;[1]入力用!$M$21</f>
        <v xml:space="preserve"> 近藤　雄太</v>
      </c>
      <c r="E27" s="562"/>
      <c r="F27" s="563" t="str">
        <f>" "&amp;[1]入力用!$N$21</f>
        <v xml:space="preserve"> こんどう　ゆうた</v>
      </c>
      <c r="G27" s="564"/>
      <c r="H27" s="565"/>
      <c r="I27" s="389">
        <f>[1]入力用!$O$21</f>
        <v>1</v>
      </c>
      <c r="K27" s="115"/>
      <c r="L27" s="116">
        <f>[2]入力用!$K$21</f>
        <v>18</v>
      </c>
      <c r="M27" s="117" t="str">
        <f>[2]入力用!$L$21</f>
        <v>FW</v>
      </c>
      <c r="N27" s="561" t="str">
        <f>" "&amp;[2]入力用!$M$21</f>
        <v xml:space="preserve"> 須藤　伶健</v>
      </c>
      <c r="O27" s="562"/>
      <c r="P27" s="563" t="str">
        <f>" "&amp;[2]入力用!$N$21</f>
        <v xml:space="preserve"> すとう　りつ</v>
      </c>
      <c r="Q27" s="564"/>
      <c r="R27" s="565"/>
      <c r="S27" s="389">
        <f>[2]入力用!$O$21</f>
        <v>3</v>
      </c>
      <c r="U27" s="102"/>
      <c r="V27" s="110"/>
      <c r="W27" s="114"/>
      <c r="X27" s="614"/>
      <c r="Y27" s="614"/>
      <c r="Z27" s="615"/>
      <c r="AA27" s="615"/>
      <c r="AB27" s="615"/>
      <c r="AC27" s="114"/>
    </row>
    <row r="28" spans="1:29" ht="27" customHeight="1" thickBot="1">
      <c r="U28" s="102"/>
      <c r="V28" s="104"/>
      <c r="W28" s="102"/>
      <c r="X28" s="102"/>
      <c r="Y28" s="102"/>
      <c r="Z28" s="102"/>
      <c r="AA28" s="102"/>
      <c r="AB28" s="102"/>
      <c r="AC28" s="102"/>
    </row>
    <row r="29" spans="1:29" ht="27" customHeight="1" thickBot="1">
      <c r="B29" s="566" t="s">
        <v>216</v>
      </c>
      <c r="C29" s="567"/>
      <c r="D29" s="118" t="s">
        <v>168</v>
      </c>
      <c r="E29" s="568" t="s">
        <v>169</v>
      </c>
      <c r="F29" s="569"/>
      <c r="G29" s="390" t="s">
        <v>170</v>
      </c>
      <c r="H29" s="568" t="s">
        <v>171</v>
      </c>
      <c r="I29" s="570"/>
      <c r="L29" s="566" t="s">
        <v>216</v>
      </c>
      <c r="M29" s="567"/>
      <c r="N29" s="118" t="s">
        <v>168</v>
      </c>
      <c r="O29" s="568" t="s">
        <v>169</v>
      </c>
      <c r="P29" s="569"/>
      <c r="Q29" s="390" t="s">
        <v>170</v>
      </c>
      <c r="R29" s="568" t="s">
        <v>171</v>
      </c>
      <c r="S29" s="570"/>
      <c r="U29" s="102"/>
      <c r="V29" s="613"/>
      <c r="W29" s="613"/>
      <c r="X29" s="114"/>
      <c r="Y29" s="613"/>
      <c r="Z29" s="613"/>
      <c r="AA29" s="114"/>
      <c r="AB29" s="613"/>
      <c r="AC29" s="613"/>
    </row>
    <row r="30" spans="1:29" ht="27" customHeight="1" thickTop="1">
      <c r="B30" s="551" t="s">
        <v>217</v>
      </c>
      <c r="C30" s="552"/>
      <c r="D30" s="119" t="str">
        <f>[1]入力用!$B$18</f>
        <v>青</v>
      </c>
      <c r="E30" s="553" t="str">
        <f>[1]入力用!$D$18</f>
        <v>白</v>
      </c>
      <c r="F30" s="554"/>
      <c r="G30" s="391" t="str">
        <f>[1]入力用!$F$18</f>
        <v>グレー</v>
      </c>
      <c r="H30" s="553" t="str">
        <f>[1]入力用!$H$18</f>
        <v>緑</v>
      </c>
      <c r="I30" s="555"/>
      <c r="L30" s="551" t="s">
        <v>217</v>
      </c>
      <c r="M30" s="552"/>
      <c r="N30" s="119" t="str">
        <f>[2]入力用!$B$18</f>
        <v>青</v>
      </c>
      <c r="O30" s="553" t="str">
        <f>[2]入力用!$D$18</f>
        <v>白</v>
      </c>
      <c r="P30" s="554"/>
      <c r="Q30" s="391" t="str">
        <f>[2]入力用!$F$18</f>
        <v>黄</v>
      </c>
      <c r="R30" s="553" t="str">
        <f>[2]入力用!$H$18</f>
        <v>緑</v>
      </c>
      <c r="S30" s="555"/>
      <c r="U30" s="102"/>
      <c r="V30" s="612"/>
      <c r="W30" s="612"/>
      <c r="X30" s="114"/>
      <c r="Y30" s="613"/>
      <c r="Z30" s="613"/>
      <c r="AA30" s="114"/>
      <c r="AB30" s="613"/>
      <c r="AC30" s="613"/>
    </row>
    <row r="31" spans="1:29" ht="27" customHeight="1">
      <c r="B31" s="556" t="s">
        <v>466</v>
      </c>
      <c r="C31" s="557"/>
      <c r="D31" s="120" t="str">
        <f>[1]入力用!$B$19</f>
        <v>青</v>
      </c>
      <c r="E31" s="558" t="str">
        <f>[1]入力用!$D$19</f>
        <v>白</v>
      </c>
      <c r="F31" s="559"/>
      <c r="G31" s="391" t="str">
        <f>[1]入力用!$F$19</f>
        <v>グレー</v>
      </c>
      <c r="H31" s="558" t="str">
        <f>[1]入力用!$H$19</f>
        <v>緑</v>
      </c>
      <c r="I31" s="560"/>
      <c r="L31" s="556" t="s">
        <v>466</v>
      </c>
      <c r="M31" s="557"/>
      <c r="N31" s="120" t="str">
        <f>[2]入力用!$B$19</f>
        <v>青</v>
      </c>
      <c r="O31" s="558" t="str">
        <f>[2]入力用!$D$19</f>
        <v>白</v>
      </c>
      <c r="P31" s="559"/>
      <c r="Q31" s="391" t="str">
        <f>[2]入力用!$F$19</f>
        <v>黒</v>
      </c>
      <c r="R31" s="558" t="str">
        <f>[2]入力用!$H$19</f>
        <v>緑</v>
      </c>
      <c r="S31" s="560"/>
      <c r="U31" s="102"/>
      <c r="V31" s="612"/>
      <c r="W31" s="612"/>
      <c r="X31" s="114"/>
      <c r="Y31" s="613"/>
      <c r="Z31" s="613"/>
      <c r="AA31" s="114"/>
      <c r="AB31" s="613"/>
      <c r="AC31" s="613"/>
    </row>
    <row r="32" spans="1:29" ht="27" customHeight="1" thickBot="1">
      <c r="B32" s="546" t="s">
        <v>467</v>
      </c>
      <c r="C32" s="547"/>
      <c r="D32" s="121" t="str">
        <f>[1]入力用!$B$20</f>
        <v>青</v>
      </c>
      <c r="E32" s="548" t="str">
        <f>[1]入力用!$D$20</f>
        <v>白</v>
      </c>
      <c r="F32" s="549"/>
      <c r="G32" s="392" t="str">
        <f>[1]入力用!$F$20</f>
        <v>グレー</v>
      </c>
      <c r="H32" s="548" t="str">
        <f>[1]入力用!$H$20</f>
        <v>緑</v>
      </c>
      <c r="I32" s="550"/>
      <c r="L32" s="546" t="s">
        <v>467</v>
      </c>
      <c r="M32" s="547"/>
      <c r="N32" s="121" t="str">
        <f>[2]入力用!$B$20</f>
        <v>青</v>
      </c>
      <c r="O32" s="548" t="str">
        <f>[2]入力用!$D$20</f>
        <v>白</v>
      </c>
      <c r="P32" s="549"/>
      <c r="Q32" s="392" t="str">
        <f>[2]入力用!$F$20</f>
        <v>黄</v>
      </c>
      <c r="R32" s="548" t="str">
        <f>[2]入力用!$H$20</f>
        <v>緑</v>
      </c>
      <c r="S32" s="550"/>
      <c r="U32" s="102"/>
      <c r="V32" s="613"/>
      <c r="W32" s="613"/>
      <c r="X32" s="114"/>
      <c r="Y32" s="613"/>
      <c r="Z32" s="613"/>
      <c r="AA32" s="114"/>
      <c r="AB32" s="613"/>
      <c r="AC32" s="613"/>
    </row>
    <row r="33" spans="1:36" s="24" customFormat="1" ht="27" customHeight="1" thickBot="1">
      <c r="B33" s="599" t="s">
        <v>220</v>
      </c>
      <c r="C33" s="599"/>
      <c r="D33" s="599"/>
      <c r="E33" s="599"/>
      <c r="F33" s="599"/>
      <c r="G33" s="599"/>
      <c r="H33" s="599"/>
      <c r="I33" s="599"/>
      <c r="L33" s="599" t="s">
        <v>221</v>
      </c>
      <c r="M33" s="599"/>
      <c r="N33" s="599"/>
      <c r="O33" s="599"/>
      <c r="P33" s="599"/>
      <c r="Q33" s="599"/>
      <c r="R33" s="599"/>
      <c r="S33" s="599"/>
      <c r="U33" s="122"/>
      <c r="V33" s="621"/>
      <c r="W33" s="621"/>
      <c r="X33" s="621"/>
      <c r="Y33" s="621"/>
      <c r="Z33" s="621"/>
      <c r="AA33" s="621"/>
      <c r="AB33" s="621"/>
      <c r="AC33" s="621"/>
    </row>
    <row r="34" spans="1:36" s="123" customFormat="1" ht="27" customHeight="1" thickBot="1">
      <c r="B34" s="589" t="str">
        <f>[3]入力用!$B$7&amp;[3]入力用!$F$7</f>
        <v>私立星稜中学校</v>
      </c>
      <c r="C34" s="590"/>
      <c r="D34" s="590"/>
      <c r="E34" s="590"/>
      <c r="F34" s="590"/>
      <c r="G34" s="590"/>
      <c r="H34" s="590"/>
      <c r="I34" s="591"/>
      <c r="L34" s="589" t="str">
        <f>[4]入力用!$B$7&amp;[4]入力用!$F$7</f>
        <v>小松市立南部中学校</v>
      </c>
      <c r="M34" s="590"/>
      <c r="N34" s="590"/>
      <c r="O34" s="590"/>
      <c r="P34" s="590"/>
      <c r="Q34" s="590"/>
      <c r="R34" s="590"/>
      <c r="S34" s="591"/>
      <c r="U34" s="124"/>
      <c r="V34" s="622"/>
      <c r="W34" s="623"/>
      <c r="X34" s="623"/>
      <c r="Y34" s="623"/>
      <c r="Z34" s="623"/>
      <c r="AA34" s="623"/>
      <c r="AB34" s="623"/>
      <c r="AC34" s="623"/>
    </row>
    <row r="35" spans="1:36" ht="27" customHeight="1">
      <c r="B35" s="592" t="s">
        <v>162</v>
      </c>
      <c r="C35" s="593"/>
      <c r="D35" s="594" t="str">
        <f>[3]入力用!$B$3&amp;[3]入力用!$C$3&amp;[3]入力用!$B$11</f>
        <v>石川県金沢市小坂町南206番地</v>
      </c>
      <c r="E35" s="595"/>
      <c r="F35" s="595"/>
      <c r="G35" s="595"/>
      <c r="H35" s="595"/>
      <c r="I35" s="596"/>
      <c r="L35" s="592" t="s">
        <v>162</v>
      </c>
      <c r="M35" s="593"/>
      <c r="N35" s="594" t="str">
        <f>[4]入力用!$B$3&amp;[4]入力用!$C$3&amp;[4]入力用!$B$11</f>
        <v>石川県小松市島町ヌ４３番地</v>
      </c>
      <c r="O35" s="595"/>
      <c r="P35" s="595"/>
      <c r="Q35" s="595"/>
      <c r="R35" s="595"/>
      <c r="S35" s="596"/>
      <c r="U35" s="102"/>
      <c r="V35" s="624"/>
      <c r="W35" s="624"/>
      <c r="X35" s="615"/>
      <c r="Y35" s="615"/>
      <c r="Z35" s="615"/>
      <c r="AA35" s="615"/>
      <c r="AB35" s="615"/>
      <c r="AC35" s="615"/>
    </row>
    <row r="36" spans="1:36" ht="27" customHeight="1">
      <c r="B36" s="597" t="s">
        <v>163</v>
      </c>
      <c r="C36" s="598"/>
      <c r="D36" s="578" t="str">
        <f>[3]入力用!$B$14</f>
        <v>河合　伸幸</v>
      </c>
      <c r="E36" s="579"/>
      <c r="F36" s="579"/>
      <c r="G36" s="579"/>
      <c r="H36" s="580" t="str">
        <f>[3]入力用!$D$14</f>
        <v>教員</v>
      </c>
      <c r="I36" s="581"/>
      <c r="L36" s="597" t="s">
        <v>163</v>
      </c>
      <c r="M36" s="598"/>
      <c r="N36" s="578" t="str">
        <f>[4]入力用!$B$14</f>
        <v>松村　賢一</v>
      </c>
      <c r="O36" s="579"/>
      <c r="P36" s="579"/>
      <c r="Q36" s="579"/>
      <c r="R36" s="580" t="str">
        <f>[4]入力用!$D$14</f>
        <v>教員</v>
      </c>
      <c r="S36" s="581"/>
      <c r="U36" s="102"/>
      <c r="V36" s="624"/>
      <c r="W36" s="624"/>
      <c r="X36" s="616"/>
      <c r="Y36" s="616"/>
      <c r="Z36" s="616"/>
      <c r="AA36" s="616"/>
      <c r="AB36" s="617"/>
      <c r="AC36" s="617"/>
    </row>
    <row r="37" spans="1:36" ht="27" customHeight="1">
      <c r="B37" s="597" t="s">
        <v>213</v>
      </c>
      <c r="C37" s="598"/>
      <c r="D37" s="578" t="str">
        <f>[3]入力用!$B$15</f>
        <v>河二　尊</v>
      </c>
      <c r="E37" s="579"/>
      <c r="F37" s="579"/>
      <c r="G37" s="579"/>
      <c r="H37" s="580" t="str">
        <f>ASC([3]入力用!$D$15)</f>
        <v>教員</v>
      </c>
      <c r="I37" s="581"/>
      <c r="L37" s="597" t="s">
        <v>213</v>
      </c>
      <c r="M37" s="598"/>
      <c r="N37" s="578" t="str">
        <f>[4]入力用!$B$15</f>
        <v>水口　昌彦</v>
      </c>
      <c r="O37" s="579"/>
      <c r="P37" s="579"/>
      <c r="Q37" s="579"/>
      <c r="R37" s="580" t="str">
        <f>ASC([4]入力用!$D$15)</f>
        <v>承認ｺｰﾁ</v>
      </c>
      <c r="S37" s="581"/>
      <c r="U37" s="102"/>
      <c r="V37" s="624"/>
      <c r="W37" s="624"/>
      <c r="X37" s="616"/>
      <c r="Y37" s="616"/>
      <c r="Z37" s="616"/>
      <c r="AA37" s="616"/>
      <c r="AB37" s="617"/>
      <c r="AC37" s="617"/>
    </row>
    <row r="38" spans="1:36" ht="27" customHeight="1">
      <c r="B38" s="582" t="s">
        <v>214</v>
      </c>
      <c r="C38" s="583"/>
      <c r="D38" s="584" t="str">
        <f>[3]入力用!$B$16</f>
        <v>小松　豊</v>
      </c>
      <c r="E38" s="585"/>
      <c r="F38" s="585"/>
      <c r="G38" s="585"/>
      <c r="H38" s="583" t="str">
        <f>[3]入力用!$D$16</f>
        <v>教員</v>
      </c>
      <c r="I38" s="586"/>
      <c r="L38" s="582" t="s">
        <v>214</v>
      </c>
      <c r="M38" s="583"/>
      <c r="N38" s="584" t="str">
        <f>[4]入力用!$B$16</f>
        <v>中村　史織</v>
      </c>
      <c r="O38" s="585"/>
      <c r="P38" s="585"/>
      <c r="Q38" s="585"/>
      <c r="R38" s="583" t="str">
        <f>[4]入力用!$D$16</f>
        <v>教員</v>
      </c>
      <c r="S38" s="586"/>
      <c r="U38" s="102"/>
      <c r="V38" s="615"/>
      <c r="W38" s="615"/>
      <c r="X38" s="616"/>
      <c r="Y38" s="616"/>
      <c r="Z38" s="616"/>
      <c r="AA38" s="616"/>
      <c r="AB38" s="617"/>
      <c r="AC38" s="617"/>
    </row>
    <row r="39" spans="1:36" ht="27" customHeight="1" thickBot="1">
      <c r="B39" s="625" t="s">
        <v>465</v>
      </c>
      <c r="C39" s="626"/>
      <c r="D39" s="600" t="str">
        <f>INDEX([3]入力用!$M$4:$M$21,MATCH(1,[3]入力用!$T$4:$T$21))</f>
        <v>前出　悠杜</v>
      </c>
      <c r="E39" s="601"/>
      <c r="F39" s="601"/>
      <c r="G39" s="601"/>
      <c r="H39" s="602"/>
      <c r="I39" s="550"/>
      <c r="L39" s="625" t="s">
        <v>465</v>
      </c>
      <c r="M39" s="626"/>
      <c r="N39" s="600" t="str">
        <f>INDEX([4]入力用!$M$4:$M$21,MATCH(1,[4]入力用!$T$4:$T$21))</f>
        <v>猪辺　稜斗</v>
      </c>
      <c r="O39" s="601"/>
      <c r="P39" s="601"/>
      <c r="Q39" s="601"/>
      <c r="R39" s="602"/>
      <c r="S39" s="550"/>
      <c r="U39" s="102"/>
      <c r="V39" s="384"/>
      <c r="W39" s="384"/>
      <c r="X39" s="385"/>
      <c r="Y39" s="385"/>
      <c r="Z39" s="385"/>
      <c r="AA39" s="385"/>
      <c r="AB39" s="386"/>
      <c r="AC39" s="386"/>
    </row>
    <row r="40" spans="1:36" ht="27" customHeight="1" thickBot="1">
      <c r="D40" s="587"/>
      <c r="E40" s="587"/>
      <c r="F40" s="587"/>
      <c r="G40" s="587"/>
      <c r="H40" s="587"/>
      <c r="I40" s="587"/>
      <c r="N40" s="587"/>
      <c r="O40" s="587"/>
      <c r="P40" s="587"/>
      <c r="Q40" s="587"/>
      <c r="R40" s="587"/>
      <c r="S40" s="587"/>
      <c r="U40" s="102"/>
      <c r="V40" s="104"/>
      <c r="W40" s="102"/>
      <c r="X40" s="618"/>
      <c r="Y40" s="618"/>
      <c r="Z40" s="618"/>
      <c r="AA40" s="618"/>
      <c r="AB40" s="618"/>
      <c r="AC40" s="618"/>
    </row>
    <row r="41" spans="1:36" s="103" customFormat="1" ht="26.25" customHeight="1">
      <c r="A41" s="105" t="s">
        <v>164</v>
      </c>
      <c r="B41" s="106" t="s">
        <v>160</v>
      </c>
      <c r="C41" s="387" t="s">
        <v>165</v>
      </c>
      <c r="D41" s="576" t="s">
        <v>166</v>
      </c>
      <c r="E41" s="576"/>
      <c r="F41" s="577" t="s">
        <v>215</v>
      </c>
      <c r="G41" s="577"/>
      <c r="H41" s="577"/>
      <c r="I41" s="108" t="s">
        <v>167</v>
      </c>
      <c r="J41" s="109"/>
      <c r="K41" s="105" t="s">
        <v>164</v>
      </c>
      <c r="L41" s="106" t="s">
        <v>160</v>
      </c>
      <c r="M41" s="387" t="s">
        <v>165</v>
      </c>
      <c r="N41" s="576" t="s">
        <v>166</v>
      </c>
      <c r="O41" s="576"/>
      <c r="P41" s="577" t="s">
        <v>215</v>
      </c>
      <c r="Q41" s="577"/>
      <c r="R41" s="577"/>
      <c r="S41" s="108" t="s">
        <v>167</v>
      </c>
      <c r="U41" s="110"/>
      <c r="V41" s="110"/>
      <c r="W41" s="110"/>
      <c r="X41" s="619"/>
      <c r="Y41" s="619"/>
      <c r="Z41" s="620"/>
      <c r="AA41" s="620"/>
      <c r="AB41" s="620"/>
      <c r="AC41" s="110"/>
      <c r="AD41" s="109"/>
    </row>
    <row r="42" spans="1:36" ht="27" customHeight="1">
      <c r="A42" s="111"/>
      <c r="B42" s="112">
        <f>[3]入力用!$K$4</f>
        <v>1</v>
      </c>
      <c r="C42" s="113" t="str">
        <f>[3]入力用!$L$4</f>
        <v>GK</v>
      </c>
      <c r="D42" s="571" t="str">
        <f>" "&amp;[3]入力用!$M$4</f>
        <v xml:space="preserve"> 西野　敬穂</v>
      </c>
      <c r="E42" s="572"/>
      <c r="F42" s="573" t="str">
        <f>" "&amp;[3]入力用!$N$4</f>
        <v xml:space="preserve"> にしの　たかほ</v>
      </c>
      <c r="G42" s="574"/>
      <c r="H42" s="575"/>
      <c r="I42" s="388">
        <f>[3]入力用!$O$4</f>
        <v>3</v>
      </c>
      <c r="K42" s="111"/>
      <c r="L42" s="112">
        <f>[4]入力用!$K$4</f>
        <v>1</v>
      </c>
      <c r="M42" s="113" t="str">
        <f>[4]入力用!$L$4</f>
        <v>GK</v>
      </c>
      <c r="N42" s="571" t="str">
        <f>" "&amp;[4]入力用!$M$4</f>
        <v xml:space="preserve"> 吉野　心晟</v>
      </c>
      <c r="O42" s="572"/>
      <c r="P42" s="573" t="str">
        <f>" "&amp;[4]入力用!$N$4</f>
        <v xml:space="preserve"> よしの　しんせい</v>
      </c>
      <c r="Q42" s="574"/>
      <c r="R42" s="575"/>
      <c r="S42" s="388">
        <f>[4]入力用!$O$4</f>
        <v>3</v>
      </c>
      <c r="U42" s="102"/>
      <c r="V42" s="110"/>
      <c r="W42" s="114"/>
      <c r="X42" s="614"/>
      <c r="Y42" s="614"/>
      <c r="Z42" s="615"/>
      <c r="AA42" s="615"/>
      <c r="AB42" s="615"/>
      <c r="AC42" s="114"/>
    </row>
    <row r="43" spans="1:36" ht="27" customHeight="1">
      <c r="A43" s="111"/>
      <c r="B43" s="112">
        <f>[3]入力用!$K$5</f>
        <v>2</v>
      </c>
      <c r="C43" s="113" t="str">
        <f>[3]入力用!$L$5</f>
        <v>DF</v>
      </c>
      <c r="D43" s="571" t="str">
        <f>" "&amp;[3]入力用!$M$5</f>
        <v xml:space="preserve"> 佐野　芽生</v>
      </c>
      <c r="E43" s="572"/>
      <c r="F43" s="573" t="str">
        <f>" "&amp;[3]入力用!$N$5</f>
        <v xml:space="preserve"> さの　めお</v>
      </c>
      <c r="G43" s="574"/>
      <c r="H43" s="575"/>
      <c r="I43" s="388">
        <f>[3]入力用!$O$5</f>
        <v>3</v>
      </c>
      <c r="K43" s="111"/>
      <c r="L43" s="112">
        <f>[4]入力用!$K$5</f>
        <v>2</v>
      </c>
      <c r="M43" s="113" t="str">
        <f>[4]入力用!$L$5</f>
        <v>DF</v>
      </c>
      <c r="N43" s="571" t="str">
        <f>" "&amp;[4]入力用!$M$5</f>
        <v xml:space="preserve"> 東　世那</v>
      </c>
      <c r="O43" s="572"/>
      <c r="P43" s="573" t="str">
        <f>" "&amp;[4]入力用!$N$5</f>
        <v xml:space="preserve"> ひがし　せな</v>
      </c>
      <c r="Q43" s="574"/>
      <c r="R43" s="575"/>
      <c r="S43" s="388">
        <f>[4]入力用!$O$5</f>
        <v>3</v>
      </c>
      <c r="U43" s="102"/>
      <c r="V43" s="110"/>
      <c r="W43" s="114"/>
      <c r="X43" s="614"/>
      <c r="Y43" s="614"/>
      <c r="Z43" s="615"/>
      <c r="AA43" s="615"/>
      <c r="AB43" s="615"/>
      <c r="AC43" s="114"/>
    </row>
    <row r="44" spans="1:36" ht="27" customHeight="1">
      <c r="A44" s="111"/>
      <c r="B44" s="112">
        <f>[3]入力用!$K$6</f>
        <v>3</v>
      </c>
      <c r="C44" s="113" t="str">
        <f>[3]入力用!$L$6</f>
        <v>DF</v>
      </c>
      <c r="D44" s="571" t="str">
        <f>" "&amp;[3]入力用!$M$6</f>
        <v xml:space="preserve"> 江戸　健</v>
      </c>
      <c r="E44" s="572"/>
      <c r="F44" s="573" t="str">
        <f>" "&amp;[3]入力用!$N$6</f>
        <v xml:space="preserve"> えど　けん</v>
      </c>
      <c r="G44" s="574"/>
      <c r="H44" s="575"/>
      <c r="I44" s="388">
        <f>[3]入力用!$O$6</f>
        <v>3</v>
      </c>
      <c r="K44" s="111"/>
      <c r="L44" s="112">
        <f>[4]入力用!$K$6</f>
        <v>3</v>
      </c>
      <c r="M44" s="113" t="str">
        <f>[4]入力用!$L$6</f>
        <v>DF</v>
      </c>
      <c r="N44" s="571" t="str">
        <f>" "&amp;[4]入力用!$M$6</f>
        <v xml:space="preserve"> 玉田　渉</v>
      </c>
      <c r="O44" s="572"/>
      <c r="P44" s="573" t="str">
        <f>" "&amp;[4]入力用!$N$6</f>
        <v xml:space="preserve"> たまだ　わたる</v>
      </c>
      <c r="Q44" s="574"/>
      <c r="R44" s="575"/>
      <c r="S44" s="388">
        <f>[4]入力用!$O$6</f>
        <v>3</v>
      </c>
      <c r="U44" s="102"/>
      <c r="V44" s="110"/>
      <c r="W44" s="114"/>
      <c r="X44" s="614"/>
      <c r="Y44" s="614"/>
      <c r="Z44" s="615"/>
      <c r="AA44" s="615"/>
      <c r="AB44" s="615"/>
      <c r="AC44" s="114"/>
    </row>
    <row r="45" spans="1:36" ht="27" customHeight="1">
      <c r="A45" s="111"/>
      <c r="B45" s="112">
        <f>[3]入力用!$K$7</f>
        <v>4</v>
      </c>
      <c r="C45" s="113" t="str">
        <f>[3]入力用!$L$7</f>
        <v>DF</v>
      </c>
      <c r="D45" s="571" t="str">
        <f>" "&amp;[3]入力用!$M$7</f>
        <v xml:space="preserve"> 山田　凌平</v>
      </c>
      <c r="E45" s="572"/>
      <c r="F45" s="573" t="str">
        <f>" "&amp;[3]入力用!$N$7</f>
        <v xml:space="preserve"> やまだ　りょうへい</v>
      </c>
      <c r="G45" s="574"/>
      <c r="H45" s="575"/>
      <c r="I45" s="388">
        <f>[3]入力用!$O$7</f>
        <v>3</v>
      </c>
      <c r="K45" s="111"/>
      <c r="L45" s="112">
        <f>[4]入力用!$K$7</f>
        <v>4</v>
      </c>
      <c r="M45" s="113" t="str">
        <f>[4]入力用!$L$7</f>
        <v>DF</v>
      </c>
      <c r="N45" s="571" t="str">
        <f>" "&amp;[4]入力用!$M$7</f>
        <v xml:space="preserve"> 清水　悠生</v>
      </c>
      <c r="O45" s="572"/>
      <c r="P45" s="573" t="str">
        <f>" "&amp;[4]入力用!$N$7</f>
        <v xml:space="preserve"> しみず　はるき</v>
      </c>
      <c r="Q45" s="574"/>
      <c r="R45" s="575"/>
      <c r="S45" s="388">
        <f>[4]入力用!$O$7</f>
        <v>3</v>
      </c>
      <c r="U45" s="102"/>
      <c r="V45" s="110"/>
      <c r="W45" s="114"/>
      <c r="X45" s="614"/>
      <c r="Y45" s="614"/>
      <c r="Z45" s="615"/>
      <c r="AA45" s="615"/>
      <c r="AB45" s="615"/>
      <c r="AC45" s="114"/>
    </row>
    <row r="46" spans="1:36" ht="27" customHeight="1">
      <c r="A46" s="111"/>
      <c r="B46" s="112">
        <f>[3]入力用!$K$8</f>
        <v>5</v>
      </c>
      <c r="C46" s="113" t="str">
        <f>[3]入力用!$L$8</f>
        <v>MF</v>
      </c>
      <c r="D46" s="571" t="str">
        <f>" "&amp;[3]入力用!$M$8</f>
        <v xml:space="preserve"> 玉木　隆之祐</v>
      </c>
      <c r="E46" s="572"/>
      <c r="F46" s="573" t="str">
        <f>" "&amp;[3]入力用!$N$8</f>
        <v xml:space="preserve"> たまき　りゅうのすけ</v>
      </c>
      <c r="G46" s="574"/>
      <c r="H46" s="575"/>
      <c r="I46" s="388">
        <f>[3]入力用!$O$8</f>
        <v>3</v>
      </c>
      <c r="K46" s="111"/>
      <c r="L46" s="112">
        <f>[4]入力用!$K$8</f>
        <v>5</v>
      </c>
      <c r="M46" s="113" t="str">
        <f>[4]入力用!$L$8</f>
        <v>DF</v>
      </c>
      <c r="N46" s="571" t="str">
        <f>" "&amp;[4]入力用!$M$8</f>
        <v xml:space="preserve"> 寺田　恵太朗</v>
      </c>
      <c r="O46" s="572"/>
      <c r="P46" s="573" t="str">
        <f>" "&amp;[4]入力用!$N$8</f>
        <v xml:space="preserve"> てらだ　けいたろう</v>
      </c>
      <c r="Q46" s="574"/>
      <c r="R46" s="575"/>
      <c r="S46" s="388">
        <f>[4]入力用!$O$8</f>
        <v>3</v>
      </c>
      <c r="U46" s="102"/>
      <c r="V46" s="110"/>
      <c r="W46" s="114"/>
      <c r="X46" s="614"/>
      <c r="Y46" s="614"/>
      <c r="Z46" s="615"/>
      <c r="AA46" s="615"/>
      <c r="AB46" s="615"/>
      <c r="AC46" s="114"/>
    </row>
    <row r="47" spans="1:36" ht="27" customHeight="1">
      <c r="A47" s="111"/>
      <c r="B47" s="112">
        <f>[3]入力用!$K$9</f>
        <v>6</v>
      </c>
      <c r="C47" s="113" t="str">
        <f>[3]入力用!$L$9</f>
        <v>DF</v>
      </c>
      <c r="D47" s="571" t="str">
        <f>" "&amp;[3]入力用!$M$9</f>
        <v xml:space="preserve"> 藺上　輝雄</v>
      </c>
      <c r="E47" s="572"/>
      <c r="F47" s="573" t="str">
        <f>" "&amp;[3]入力用!$N$9</f>
        <v xml:space="preserve"> いのうえ　らいお</v>
      </c>
      <c r="G47" s="574"/>
      <c r="H47" s="575"/>
      <c r="I47" s="388">
        <f>[3]入力用!$O$9</f>
        <v>3</v>
      </c>
      <c r="K47" s="111"/>
      <c r="L47" s="112">
        <f>[4]入力用!$K$9</f>
        <v>6</v>
      </c>
      <c r="M47" s="113" t="str">
        <f>[4]入力用!$L$9</f>
        <v>FW</v>
      </c>
      <c r="N47" s="571" t="str">
        <f>" "&amp;[4]入力用!$M$9</f>
        <v xml:space="preserve"> 藤田　永遠</v>
      </c>
      <c r="O47" s="572"/>
      <c r="P47" s="573" t="str">
        <f>" "&amp;[4]入力用!$N$9</f>
        <v xml:space="preserve"> ふじた　とわ</v>
      </c>
      <c r="Q47" s="574"/>
      <c r="R47" s="575"/>
      <c r="S47" s="388">
        <f>[4]入力用!$O$9</f>
        <v>3</v>
      </c>
      <c r="U47" s="102"/>
      <c r="V47" s="110"/>
      <c r="W47" s="114"/>
      <c r="X47" s="614"/>
      <c r="Y47" s="614"/>
      <c r="Z47" s="615"/>
      <c r="AA47" s="615"/>
      <c r="AB47" s="615"/>
      <c r="AC47" s="114"/>
    </row>
    <row r="48" spans="1:36" ht="27" customHeight="1">
      <c r="A48" s="111"/>
      <c r="B48" s="112">
        <f>[3]入力用!$K$10</f>
        <v>7</v>
      </c>
      <c r="C48" s="113" t="str">
        <f>[3]入力用!$L$10</f>
        <v>MF</v>
      </c>
      <c r="D48" s="571" t="str">
        <f>" "&amp;[3]入力用!$M$10</f>
        <v xml:space="preserve"> 前出　悠杜</v>
      </c>
      <c r="E48" s="572"/>
      <c r="F48" s="573" t="str">
        <f>" "&amp;[3]入力用!$N$10</f>
        <v xml:space="preserve"> まえで　ゆうと</v>
      </c>
      <c r="G48" s="574"/>
      <c r="H48" s="575"/>
      <c r="I48" s="388">
        <f>[3]入力用!$O$10</f>
        <v>3</v>
      </c>
      <c r="K48" s="111"/>
      <c r="L48" s="112">
        <f>[4]入力用!$K$10</f>
        <v>7</v>
      </c>
      <c r="M48" s="113" t="str">
        <f>[4]入力用!$L$10</f>
        <v>MF</v>
      </c>
      <c r="N48" s="571" t="str">
        <f>" "&amp;[4]入力用!$M$10</f>
        <v xml:space="preserve"> 戸田　亘</v>
      </c>
      <c r="O48" s="572"/>
      <c r="P48" s="573" t="str">
        <f>" "&amp;[4]入力用!$N$10</f>
        <v xml:space="preserve"> とだ　わたる</v>
      </c>
      <c r="Q48" s="574"/>
      <c r="R48" s="575"/>
      <c r="S48" s="388">
        <f>[4]入力用!$O$10</f>
        <v>3</v>
      </c>
      <c r="U48" s="102"/>
      <c r="V48" s="110"/>
      <c r="W48" s="114"/>
      <c r="X48" s="614"/>
      <c r="Y48" s="614"/>
      <c r="Z48" s="615"/>
      <c r="AA48" s="615"/>
      <c r="AB48" s="615"/>
      <c r="AC48" s="114"/>
      <c r="AE48" s="137"/>
      <c r="AF48" s="137"/>
      <c r="AG48" s="137"/>
      <c r="AH48" s="138"/>
      <c r="AI48" s="139"/>
      <c r="AJ48" s="140"/>
    </row>
    <row r="49" spans="1:36" ht="27" customHeight="1">
      <c r="A49" s="111"/>
      <c r="B49" s="112">
        <f>[3]入力用!$K$11</f>
        <v>8</v>
      </c>
      <c r="C49" s="113" t="str">
        <f>[3]入力用!$L$11</f>
        <v>MF</v>
      </c>
      <c r="D49" s="571" t="str">
        <f>" "&amp;[3]入力用!$M$11</f>
        <v xml:space="preserve"> 坂本　龍汰</v>
      </c>
      <c r="E49" s="572"/>
      <c r="F49" s="573" t="str">
        <f>" "&amp;[3]入力用!$N$11</f>
        <v xml:space="preserve"> さかもと　りょうた</v>
      </c>
      <c r="G49" s="574"/>
      <c r="H49" s="575"/>
      <c r="I49" s="388">
        <f>[3]入力用!$O$11</f>
        <v>3</v>
      </c>
      <c r="K49" s="111"/>
      <c r="L49" s="112">
        <f>[4]入力用!$K$11</f>
        <v>8</v>
      </c>
      <c r="M49" s="113" t="str">
        <f>[4]入力用!$L$11</f>
        <v>MF</v>
      </c>
      <c r="N49" s="571" t="str">
        <f>" "&amp;[4]入力用!$M$11</f>
        <v xml:space="preserve"> 東本　怜</v>
      </c>
      <c r="O49" s="572"/>
      <c r="P49" s="573" t="str">
        <f>" "&amp;[4]入力用!$N$11</f>
        <v xml:space="preserve"> ひがしもと　れん</v>
      </c>
      <c r="Q49" s="574"/>
      <c r="R49" s="575"/>
      <c r="S49" s="388">
        <f>[4]入力用!$O$11</f>
        <v>3</v>
      </c>
      <c r="U49" s="102"/>
      <c r="V49" s="110"/>
      <c r="W49" s="114"/>
      <c r="X49" s="614"/>
      <c r="Y49" s="614"/>
      <c r="Z49" s="615"/>
      <c r="AA49" s="615"/>
      <c r="AB49" s="615"/>
      <c r="AC49" s="114"/>
      <c r="AE49" s="137"/>
      <c r="AF49" s="137"/>
      <c r="AG49" s="137"/>
      <c r="AH49" s="138"/>
      <c r="AI49" s="139"/>
      <c r="AJ49" s="140"/>
    </row>
    <row r="50" spans="1:36" ht="27" customHeight="1">
      <c r="A50" s="111"/>
      <c r="B50" s="112">
        <f>[3]入力用!$K$12</f>
        <v>9</v>
      </c>
      <c r="C50" s="113" t="str">
        <f>[3]入力用!$L$12</f>
        <v>MF</v>
      </c>
      <c r="D50" s="571" t="str">
        <f>" "&amp;[3]入力用!$M$12</f>
        <v xml:space="preserve"> 中谷　拓斗</v>
      </c>
      <c r="E50" s="572"/>
      <c r="F50" s="573" t="str">
        <f>" "&amp;[3]入力用!$N$12</f>
        <v xml:space="preserve"> なかたに　たくと</v>
      </c>
      <c r="G50" s="574"/>
      <c r="H50" s="575"/>
      <c r="I50" s="388">
        <f>[3]入力用!$O$12</f>
        <v>3</v>
      </c>
      <c r="K50" s="111"/>
      <c r="L50" s="112">
        <f>[4]入力用!$K$12</f>
        <v>9</v>
      </c>
      <c r="M50" s="113" t="str">
        <f>[4]入力用!$L$12</f>
        <v>MF</v>
      </c>
      <c r="N50" s="571" t="str">
        <f>" "&amp;[4]入力用!$M$12</f>
        <v xml:space="preserve"> 原田　飛翔</v>
      </c>
      <c r="O50" s="572"/>
      <c r="P50" s="573" t="str">
        <f>" "&amp;[4]入力用!$N$12</f>
        <v xml:space="preserve"> はらだ　ひかる</v>
      </c>
      <c r="Q50" s="574"/>
      <c r="R50" s="575"/>
      <c r="S50" s="388">
        <f>[4]入力用!$O$12</f>
        <v>3</v>
      </c>
      <c r="U50" s="102"/>
      <c r="V50" s="110"/>
      <c r="W50" s="114"/>
      <c r="X50" s="614"/>
      <c r="Y50" s="614"/>
      <c r="Z50" s="615"/>
      <c r="AA50" s="615"/>
      <c r="AB50" s="615"/>
      <c r="AC50" s="114"/>
      <c r="AE50" s="137"/>
      <c r="AF50" s="137"/>
      <c r="AG50" s="137"/>
      <c r="AH50" s="141"/>
      <c r="AI50" s="142"/>
      <c r="AJ50" s="142"/>
    </row>
    <row r="51" spans="1:36" ht="27" customHeight="1">
      <c r="A51" s="111"/>
      <c r="B51" s="112">
        <f>[3]入力用!$K$13</f>
        <v>11</v>
      </c>
      <c r="C51" s="113" t="str">
        <f>[3]入力用!$L$13</f>
        <v>FW</v>
      </c>
      <c r="D51" s="571" t="str">
        <f>" "&amp;[3]入力用!$M$13</f>
        <v xml:space="preserve"> 川合　詩音</v>
      </c>
      <c r="E51" s="572"/>
      <c r="F51" s="573" t="str">
        <f>" "&amp;[3]入力用!$N$13</f>
        <v xml:space="preserve"> かわい　しおん</v>
      </c>
      <c r="G51" s="574"/>
      <c r="H51" s="575"/>
      <c r="I51" s="388">
        <f>[3]入力用!$O$13</f>
        <v>3</v>
      </c>
      <c r="K51" s="111"/>
      <c r="L51" s="112">
        <f>[4]入力用!$K$13</f>
        <v>10</v>
      </c>
      <c r="M51" s="113" t="str">
        <f>[4]入力用!$L$13</f>
        <v>MF</v>
      </c>
      <c r="N51" s="571" t="str">
        <f>" "&amp;[4]入力用!$M$13</f>
        <v xml:space="preserve"> 猪辺　稜斗</v>
      </c>
      <c r="O51" s="572"/>
      <c r="P51" s="573" t="str">
        <f>" "&amp;[4]入力用!$N$13</f>
        <v xml:space="preserve"> いのべ　りょうと</v>
      </c>
      <c r="Q51" s="574"/>
      <c r="R51" s="575"/>
      <c r="S51" s="388">
        <f>[4]入力用!$O$13</f>
        <v>3</v>
      </c>
      <c r="U51" s="102"/>
      <c r="V51" s="110"/>
      <c r="W51" s="114"/>
      <c r="X51" s="614"/>
      <c r="Y51" s="614"/>
      <c r="Z51" s="615"/>
      <c r="AA51" s="615"/>
      <c r="AB51" s="615"/>
      <c r="AC51" s="114"/>
      <c r="AE51" s="137"/>
      <c r="AF51" s="137"/>
      <c r="AG51" s="137"/>
      <c r="AH51" s="137"/>
      <c r="AI51" s="137"/>
      <c r="AJ51" s="137"/>
    </row>
    <row r="52" spans="1:36" ht="27" customHeight="1">
      <c r="A52" s="111"/>
      <c r="B52" s="112">
        <f>[3]入力用!$K$14</f>
        <v>12</v>
      </c>
      <c r="C52" s="113" t="str">
        <f>[3]入力用!$L$14</f>
        <v>FW</v>
      </c>
      <c r="D52" s="571" t="str">
        <f>" "&amp;[3]入力用!$M$14</f>
        <v xml:space="preserve"> 浅賀　香太</v>
      </c>
      <c r="E52" s="572"/>
      <c r="F52" s="573" t="str">
        <f>" "&amp;[3]入力用!$N$14</f>
        <v xml:space="preserve"> あさが　こうた</v>
      </c>
      <c r="G52" s="574"/>
      <c r="H52" s="575"/>
      <c r="I52" s="388">
        <f>[3]入力用!$O$14</f>
        <v>3</v>
      </c>
      <c r="K52" s="111"/>
      <c r="L52" s="112">
        <f>[4]入力用!$K$14</f>
        <v>11</v>
      </c>
      <c r="M52" s="113" t="str">
        <f>[4]入力用!$L$14</f>
        <v>MF</v>
      </c>
      <c r="N52" s="571" t="str">
        <f>" "&amp;[4]入力用!$M$14</f>
        <v xml:space="preserve"> 宮野　裕生</v>
      </c>
      <c r="O52" s="572"/>
      <c r="P52" s="573" t="str">
        <f>" "&amp;[4]入力用!$N$14</f>
        <v xml:space="preserve"> みやの　ひろき</v>
      </c>
      <c r="Q52" s="574"/>
      <c r="R52" s="575"/>
      <c r="S52" s="388">
        <f>[4]入力用!$O$14</f>
        <v>3</v>
      </c>
      <c r="U52" s="102"/>
      <c r="V52" s="110"/>
      <c r="W52" s="114"/>
      <c r="X52" s="614"/>
      <c r="Y52" s="614"/>
      <c r="Z52" s="615"/>
      <c r="AA52" s="615"/>
      <c r="AB52" s="615"/>
      <c r="AC52" s="114"/>
    </row>
    <row r="53" spans="1:36" ht="27" customHeight="1">
      <c r="A53" s="111"/>
      <c r="B53" s="112">
        <f>[3]入力用!$K$15</f>
        <v>13</v>
      </c>
      <c r="C53" s="113" t="str">
        <f>[3]入力用!$L$15</f>
        <v>DF</v>
      </c>
      <c r="D53" s="571" t="str">
        <f>" "&amp;[3]入力用!$M$15</f>
        <v xml:space="preserve"> 松原　有人夢</v>
      </c>
      <c r="E53" s="572"/>
      <c r="F53" s="573" t="str">
        <f>" "&amp;[3]入力用!$N$15</f>
        <v xml:space="preserve"> まつばら　あとむ</v>
      </c>
      <c r="G53" s="574"/>
      <c r="H53" s="575"/>
      <c r="I53" s="388">
        <f>[3]入力用!$O$15</f>
        <v>3</v>
      </c>
      <c r="K53" s="111"/>
      <c r="L53" s="112">
        <f>[4]入力用!$K$15</f>
        <v>12</v>
      </c>
      <c r="M53" s="113" t="str">
        <f>[4]入力用!$L$15</f>
        <v>MF</v>
      </c>
      <c r="N53" s="571" t="str">
        <f>" "&amp;[4]入力用!$M$15</f>
        <v xml:space="preserve"> 宮野　凌</v>
      </c>
      <c r="O53" s="572"/>
      <c r="P53" s="573" t="str">
        <f>" "&amp;[4]入力用!$N$15</f>
        <v xml:space="preserve"> みやの　りょう</v>
      </c>
      <c r="Q53" s="574"/>
      <c r="R53" s="575"/>
      <c r="S53" s="388">
        <f>[4]入力用!$O$15</f>
        <v>3</v>
      </c>
      <c r="U53" s="102"/>
      <c r="V53" s="110"/>
      <c r="W53" s="114"/>
      <c r="X53" s="614"/>
      <c r="Y53" s="614"/>
      <c r="Z53" s="615"/>
      <c r="AA53" s="615"/>
      <c r="AB53" s="615"/>
      <c r="AC53" s="114"/>
    </row>
    <row r="54" spans="1:36" ht="27" customHeight="1">
      <c r="A54" s="111"/>
      <c r="B54" s="112">
        <f>[3]入力用!$K$16</f>
        <v>14</v>
      </c>
      <c r="C54" s="113" t="str">
        <f>[3]入力用!$L$16</f>
        <v>MF</v>
      </c>
      <c r="D54" s="571" t="str">
        <f>" "&amp;[3]入力用!$M$16</f>
        <v xml:space="preserve"> 堀口　悠人</v>
      </c>
      <c r="E54" s="572"/>
      <c r="F54" s="573" t="str">
        <f>" "&amp;[3]入力用!$N$16</f>
        <v xml:space="preserve"> ほりぐち　はると</v>
      </c>
      <c r="G54" s="574"/>
      <c r="H54" s="575"/>
      <c r="I54" s="388">
        <f>[3]入力用!$O$16</f>
        <v>3</v>
      </c>
      <c r="K54" s="111"/>
      <c r="L54" s="112">
        <f>[4]入力用!$K$16</f>
        <v>13</v>
      </c>
      <c r="M54" s="113" t="str">
        <f>[4]入力用!$L$16</f>
        <v>MF</v>
      </c>
      <c r="N54" s="571" t="str">
        <f>" "&amp;[4]入力用!$M$16</f>
        <v xml:space="preserve"> 宮川　友希</v>
      </c>
      <c r="O54" s="572"/>
      <c r="P54" s="573" t="str">
        <f>" "&amp;[4]入力用!$N$16</f>
        <v xml:space="preserve"> みやかわ　ゆうき</v>
      </c>
      <c r="Q54" s="574"/>
      <c r="R54" s="575"/>
      <c r="S54" s="388">
        <f>[4]入力用!$O$16</f>
        <v>2</v>
      </c>
      <c r="U54" s="102"/>
      <c r="V54" s="110"/>
      <c r="W54" s="114"/>
      <c r="X54" s="614"/>
      <c r="Y54" s="614"/>
      <c r="Z54" s="615"/>
      <c r="AA54" s="615"/>
      <c r="AB54" s="615"/>
      <c r="AC54" s="114"/>
    </row>
    <row r="55" spans="1:36" ht="27" customHeight="1">
      <c r="A55" s="111"/>
      <c r="B55" s="112">
        <f>[3]入力用!$K$17</f>
        <v>15</v>
      </c>
      <c r="C55" s="113" t="str">
        <f>[3]入力用!$L$17</f>
        <v>DF</v>
      </c>
      <c r="D55" s="571" t="str">
        <f>" "&amp;[3]入力用!$M$17</f>
        <v xml:space="preserve"> 上谷内　伶斗</v>
      </c>
      <c r="E55" s="572"/>
      <c r="F55" s="573" t="str">
        <f>" "&amp;[3]入力用!$N$17</f>
        <v xml:space="preserve"> かみやち　れいと</v>
      </c>
      <c r="G55" s="574"/>
      <c r="H55" s="575"/>
      <c r="I55" s="388">
        <f>[3]入力用!$O$17</f>
        <v>3</v>
      </c>
      <c r="K55" s="111"/>
      <c r="L55" s="112">
        <f>[4]入力用!$K$17</f>
        <v>14</v>
      </c>
      <c r="M55" s="113" t="str">
        <f>[4]入力用!$L$17</f>
        <v>DF</v>
      </c>
      <c r="N55" s="571" t="str">
        <f>" "&amp;[4]入力用!$M$17</f>
        <v xml:space="preserve"> 北山　彰吾</v>
      </c>
      <c r="O55" s="572"/>
      <c r="P55" s="573" t="str">
        <f>" "&amp;[4]入力用!$N$17</f>
        <v xml:space="preserve"> きたやま　しょうご</v>
      </c>
      <c r="Q55" s="574"/>
      <c r="R55" s="575"/>
      <c r="S55" s="388">
        <f>[4]入力用!$O$17</f>
        <v>2</v>
      </c>
      <c r="U55" s="102"/>
      <c r="V55" s="110"/>
      <c r="W55" s="114"/>
      <c r="X55" s="614"/>
      <c r="Y55" s="614"/>
      <c r="Z55" s="615"/>
      <c r="AA55" s="615"/>
      <c r="AB55" s="615"/>
      <c r="AC55" s="114"/>
    </row>
    <row r="56" spans="1:36" ht="27" customHeight="1">
      <c r="A56" s="111"/>
      <c r="B56" s="112">
        <f>[3]入力用!$K$18</f>
        <v>16</v>
      </c>
      <c r="C56" s="113" t="str">
        <f>[3]入力用!$L$18</f>
        <v>FW</v>
      </c>
      <c r="D56" s="571" t="str">
        <f>" "&amp;[3]入力用!$M$18</f>
        <v xml:space="preserve"> 山下　真虎</v>
      </c>
      <c r="E56" s="572"/>
      <c r="F56" s="573" t="str">
        <f>" "&amp;[3]入力用!$N$18</f>
        <v xml:space="preserve"> やました　まこ</v>
      </c>
      <c r="G56" s="574"/>
      <c r="H56" s="575"/>
      <c r="I56" s="388">
        <f>[3]入力用!$O$18</f>
        <v>2</v>
      </c>
      <c r="K56" s="111"/>
      <c r="L56" s="112">
        <f>[4]入力用!$K$18</f>
        <v>15</v>
      </c>
      <c r="M56" s="113" t="str">
        <f>[4]入力用!$L$18</f>
        <v>MF</v>
      </c>
      <c r="N56" s="571" t="str">
        <f>" "&amp;[4]入力用!$M$18</f>
        <v xml:space="preserve"> 中居　希琉</v>
      </c>
      <c r="O56" s="572"/>
      <c r="P56" s="573" t="str">
        <f>" "&amp;[4]入力用!$N$18</f>
        <v xml:space="preserve"> なかい　きりゅう</v>
      </c>
      <c r="Q56" s="574"/>
      <c r="R56" s="575"/>
      <c r="S56" s="388">
        <f>[4]入力用!$O$18</f>
        <v>2</v>
      </c>
      <c r="U56" s="102"/>
      <c r="V56" s="110"/>
      <c r="W56" s="114"/>
      <c r="X56" s="614"/>
      <c r="Y56" s="614"/>
      <c r="Z56" s="615"/>
      <c r="AA56" s="615"/>
      <c r="AB56" s="615"/>
      <c r="AC56" s="114"/>
    </row>
    <row r="57" spans="1:36" ht="27" customHeight="1">
      <c r="A57" s="111"/>
      <c r="B57" s="112">
        <f>[3]入力用!$K$19</f>
        <v>17</v>
      </c>
      <c r="C57" s="113" t="str">
        <f>[3]入力用!$L$19</f>
        <v>GK</v>
      </c>
      <c r="D57" s="571" t="str">
        <f>" "&amp;[3]入力用!$M$19</f>
        <v xml:space="preserve"> 山田　夏也</v>
      </c>
      <c r="E57" s="572"/>
      <c r="F57" s="573" t="str">
        <f>" "&amp;[3]入力用!$N$19</f>
        <v xml:space="preserve"> やまだ　なつや</v>
      </c>
      <c r="G57" s="574"/>
      <c r="H57" s="575"/>
      <c r="I57" s="388">
        <f>[3]入力用!$O$19</f>
        <v>2</v>
      </c>
      <c r="K57" s="111"/>
      <c r="L57" s="112">
        <f>[4]入力用!$K$19</f>
        <v>16</v>
      </c>
      <c r="M57" s="113" t="str">
        <f>[4]入力用!$L$19</f>
        <v>DF</v>
      </c>
      <c r="N57" s="571" t="str">
        <f>" "&amp;[4]入力用!$M$19</f>
        <v xml:space="preserve"> 辻　優成</v>
      </c>
      <c r="O57" s="572"/>
      <c r="P57" s="573" t="str">
        <f>" "&amp;[4]入力用!$N$19</f>
        <v xml:space="preserve"> つじ　ゆうせい</v>
      </c>
      <c r="Q57" s="574"/>
      <c r="R57" s="575"/>
      <c r="S57" s="388">
        <f>[4]入力用!$O$19</f>
        <v>2</v>
      </c>
      <c r="U57" s="102"/>
      <c r="V57" s="110"/>
      <c r="W57" s="114"/>
      <c r="X57" s="614"/>
      <c r="Y57" s="614"/>
      <c r="Z57" s="615"/>
      <c r="AA57" s="615"/>
      <c r="AB57" s="615"/>
      <c r="AC57" s="114"/>
    </row>
    <row r="58" spans="1:36" ht="27" customHeight="1">
      <c r="A58" s="111"/>
      <c r="B58" s="112">
        <f>[3]入力用!$K$20</f>
        <v>18</v>
      </c>
      <c r="C58" s="113" t="str">
        <f>[3]入力用!$L$20</f>
        <v>FW</v>
      </c>
      <c r="D58" s="571" t="str">
        <f>" "&amp;[3]入力用!$M$20</f>
        <v xml:space="preserve"> 友影　相太</v>
      </c>
      <c r="E58" s="572"/>
      <c r="F58" s="573" t="str">
        <f>" "&amp;[3]入力用!$N$20</f>
        <v xml:space="preserve"> ともかげ　そうた</v>
      </c>
      <c r="G58" s="574"/>
      <c r="H58" s="575"/>
      <c r="I58" s="388">
        <f>[3]入力用!$O$20</f>
        <v>2</v>
      </c>
      <c r="K58" s="111"/>
      <c r="L58" s="112">
        <f>[4]入力用!$K$20</f>
        <v>17</v>
      </c>
      <c r="M58" s="113" t="str">
        <f>[4]入力用!$L$20</f>
        <v>MF</v>
      </c>
      <c r="N58" s="571" t="str">
        <f>" "&amp;[4]入力用!$M$20</f>
        <v xml:space="preserve"> 松岡　百輝</v>
      </c>
      <c r="O58" s="572"/>
      <c r="P58" s="573" t="str">
        <f>" "&amp;[4]入力用!$N$20</f>
        <v xml:space="preserve"> まつおか　ももき</v>
      </c>
      <c r="Q58" s="574"/>
      <c r="R58" s="575"/>
      <c r="S58" s="388">
        <f>[4]入力用!$O$20</f>
        <v>2</v>
      </c>
      <c r="U58" s="102"/>
      <c r="V58" s="110"/>
      <c r="W58" s="114"/>
      <c r="X58" s="614"/>
      <c r="Y58" s="614"/>
      <c r="Z58" s="615"/>
      <c r="AA58" s="615"/>
      <c r="AB58" s="615"/>
      <c r="AC58" s="114"/>
    </row>
    <row r="59" spans="1:36" ht="27" customHeight="1" thickBot="1">
      <c r="A59" s="115"/>
      <c r="B59" s="116">
        <f>[3]入力用!$K$21</f>
        <v>19</v>
      </c>
      <c r="C59" s="117" t="str">
        <f>[3]入力用!$L$21</f>
        <v>MF</v>
      </c>
      <c r="D59" s="561" t="str">
        <f>" "&amp;[3]入力用!$M$21</f>
        <v xml:space="preserve"> 松村　有祐</v>
      </c>
      <c r="E59" s="562"/>
      <c r="F59" s="563" t="str">
        <f>" "&amp;[3]入力用!$N$21</f>
        <v xml:space="preserve"> まつむら　ゆうき</v>
      </c>
      <c r="G59" s="564"/>
      <c r="H59" s="565"/>
      <c r="I59" s="389">
        <f>[3]入力用!$O$21</f>
        <v>3</v>
      </c>
      <c r="K59" s="115"/>
      <c r="L59" s="116">
        <f>[4]入力用!$K$21</f>
        <v>18</v>
      </c>
      <c r="M59" s="117" t="str">
        <f>[4]入力用!$L$21</f>
        <v>GK</v>
      </c>
      <c r="N59" s="561" t="str">
        <f>" "&amp;[4]入力用!$M$21</f>
        <v xml:space="preserve"> 山形　恵夢</v>
      </c>
      <c r="O59" s="562"/>
      <c r="P59" s="563" t="str">
        <f>" "&amp;[4]入力用!$N$21</f>
        <v xml:space="preserve"> やまがた　けいと</v>
      </c>
      <c r="Q59" s="564"/>
      <c r="R59" s="565"/>
      <c r="S59" s="389">
        <f>[4]入力用!$O$21</f>
        <v>2</v>
      </c>
      <c r="U59" s="102"/>
      <c r="V59" s="110"/>
      <c r="W59" s="114"/>
      <c r="X59" s="614"/>
      <c r="Y59" s="614"/>
      <c r="Z59" s="615"/>
      <c r="AA59" s="615"/>
      <c r="AB59" s="615"/>
      <c r="AC59" s="114"/>
    </row>
    <row r="60" spans="1:36" ht="27" customHeight="1" thickBot="1">
      <c r="U60" s="102"/>
      <c r="V60" s="104"/>
      <c r="W60" s="102"/>
      <c r="X60" s="102"/>
      <c r="Y60" s="102"/>
      <c r="Z60" s="102"/>
      <c r="AA60" s="102"/>
      <c r="AB60" s="102"/>
      <c r="AC60" s="102"/>
    </row>
    <row r="61" spans="1:36" ht="27" customHeight="1" thickBot="1">
      <c r="B61" s="566" t="s">
        <v>216</v>
      </c>
      <c r="C61" s="567"/>
      <c r="D61" s="118" t="s">
        <v>168</v>
      </c>
      <c r="E61" s="568" t="s">
        <v>169</v>
      </c>
      <c r="F61" s="569"/>
      <c r="G61" s="390" t="s">
        <v>170</v>
      </c>
      <c r="H61" s="568" t="s">
        <v>171</v>
      </c>
      <c r="I61" s="570"/>
      <c r="L61" s="566" t="s">
        <v>216</v>
      </c>
      <c r="M61" s="567"/>
      <c r="N61" s="118" t="s">
        <v>168</v>
      </c>
      <c r="O61" s="568" t="s">
        <v>169</v>
      </c>
      <c r="P61" s="569"/>
      <c r="Q61" s="390" t="s">
        <v>170</v>
      </c>
      <c r="R61" s="568" t="s">
        <v>171</v>
      </c>
      <c r="S61" s="570"/>
      <c r="U61" s="102"/>
      <c r="V61" s="613"/>
      <c r="W61" s="613"/>
      <c r="X61" s="114"/>
      <c r="Y61" s="613"/>
      <c r="Z61" s="613"/>
      <c r="AA61" s="114"/>
      <c r="AB61" s="613"/>
      <c r="AC61" s="613"/>
    </row>
    <row r="62" spans="1:36" ht="27" customHeight="1" thickTop="1">
      <c r="B62" s="551" t="s">
        <v>217</v>
      </c>
      <c r="C62" s="552"/>
      <c r="D62" s="119" t="str">
        <f>[3]入力用!$B$18</f>
        <v>黄</v>
      </c>
      <c r="E62" s="553" t="str">
        <f>[3]入力用!$D$18</f>
        <v>白</v>
      </c>
      <c r="F62" s="554"/>
      <c r="G62" s="391" t="str">
        <f>[3]入力用!$F$18</f>
        <v>赤</v>
      </c>
      <c r="H62" s="553" t="str">
        <f>[3]入力用!$H$18</f>
        <v>水</v>
      </c>
      <c r="I62" s="555"/>
      <c r="L62" s="551" t="s">
        <v>217</v>
      </c>
      <c r="M62" s="552"/>
      <c r="N62" s="119" t="str">
        <f>[4]入力用!$B$18</f>
        <v>赤</v>
      </c>
      <c r="O62" s="553" t="str">
        <f>[4]入力用!$D$18</f>
        <v>白</v>
      </c>
      <c r="P62" s="554"/>
      <c r="Q62" s="391" t="str">
        <f>[4]入力用!$F$18</f>
        <v>黄</v>
      </c>
      <c r="R62" s="553" t="str">
        <f>[4]入力用!$H$18</f>
        <v>緑</v>
      </c>
      <c r="S62" s="555"/>
      <c r="U62" s="102"/>
      <c r="V62" s="612"/>
      <c r="W62" s="612"/>
      <c r="X62" s="114"/>
      <c r="Y62" s="613"/>
      <c r="Z62" s="613"/>
      <c r="AA62" s="114"/>
      <c r="AB62" s="613"/>
      <c r="AC62" s="613"/>
    </row>
    <row r="63" spans="1:36" ht="27" customHeight="1">
      <c r="B63" s="556" t="s">
        <v>466</v>
      </c>
      <c r="C63" s="557"/>
      <c r="D63" s="120" t="str">
        <f>[3]入力用!$B$19</f>
        <v>緑</v>
      </c>
      <c r="E63" s="558" t="str">
        <f>[3]入力用!$D$19</f>
        <v>白</v>
      </c>
      <c r="F63" s="559"/>
      <c r="G63" s="391" t="str">
        <f>[3]入力用!$F$19</f>
        <v>赤</v>
      </c>
      <c r="H63" s="558" t="str">
        <f>[3]入力用!$H$19</f>
        <v>茶</v>
      </c>
      <c r="I63" s="560"/>
      <c r="L63" s="556" t="s">
        <v>466</v>
      </c>
      <c r="M63" s="557"/>
      <c r="N63" s="120" t="str">
        <f>[4]入力用!$B$19</f>
        <v>赤</v>
      </c>
      <c r="O63" s="558" t="str">
        <f>[4]入力用!$D$19</f>
        <v>白</v>
      </c>
      <c r="P63" s="559"/>
      <c r="Q63" s="391" t="str">
        <f>[4]入力用!$F$19</f>
        <v>黄</v>
      </c>
      <c r="R63" s="558" t="str">
        <f>[4]入力用!$H$19</f>
        <v>緑</v>
      </c>
      <c r="S63" s="560"/>
      <c r="U63" s="102"/>
      <c r="V63" s="612"/>
      <c r="W63" s="612"/>
      <c r="X63" s="114"/>
      <c r="Y63" s="613"/>
      <c r="Z63" s="613"/>
      <c r="AA63" s="114"/>
      <c r="AB63" s="613"/>
      <c r="AC63" s="613"/>
    </row>
    <row r="64" spans="1:36" ht="27" customHeight="1" thickBot="1">
      <c r="B64" s="546" t="s">
        <v>467</v>
      </c>
      <c r="C64" s="547"/>
      <c r="D64" s="121" t="str">
        <f>[3]入力用!$B$20</f>
        <v>黄</v>
      </c>
      <c r="E64" s="548" t="str">
        <f>[3]入力用!$D$20</f>
        <v>白</v>
      </c>
      <c r="F64" s="549"/>
      <c r="G64" s="392" t="str">
        <f>[3]入力用!$F$20</f>
        <v>赤</v>
      </c>
      <c r="H64" s="548" t="str">
        <f>[3]入力用!$H$20</f>
        <v>水</v>
      </c>
      <c r="I64" s="550"/>
      <c r="L64" s="546" t="s">
        <v>467</v>
      </c>
      <c r="M64" s="547"/>
      <c r="N64" s="121" t="str">
        <f>[4]入力用!$B$20</f>
        <v>赤</v>
      </c>
      <c r="O64" s="548" t="str">
        <f>[4]入力用!$D$20</f>
        <v>白</v>
      </c>
      <c r="P64" s="549"/>
      <c r="Q64" s="392" t="str">
        <f>[4]入力用!$F$20</f>
        <v>黄</v>
      </c>
      <c r="R64" s="548" t="str">
        <f>[4]入力用!$H$20</f>
        <v>緑</v>
      </c>
      <c r="S64" s="550"/>
      <c r="U64" s="102"/>
      <c r="V64" s="613"/>
      <c r="W64" s="613"/>
      <c r="X64" s="114"/>
      <c r="Y64" s="613"/>
      <c r="Z64" s="613"/>
      <c r="AA64" s="114"/>
      <c r="AB64" s="613"/>
      <c r="AC64" s="613"/>
    </row>
    <row r="65" spans="1:30" s="24" customFormat="1" ht="27" customHeight="1" thickBot="1">
      <c r="B65" s="599" t="s">
        <v>222</v>
      </c>
      <c r="C65" s="599"/>
      <c r="D65" s="599"/>
      <c r="E65" s="599"/>
      <c r="F65" s="599"/>
      <c r="G65" s="599"/>
      <c r="H65" s="599"/>
      <c r="I65" s="599"/>
      <c r="L65" s="599" t="s">
        <v>223</v>
      </c>
      <c r="M65" s="599"/>
      <c r="N65" s="599"/>
      <c r="O65" s="599"/>
      <c r="P65" s="599"/>
      <c r="Q65" s="599"/>
      <c r="R65" s="599"/>
      <c r="S65" s="599"/>
      <c r="U65" s="122"/>
      <c r="V65" s="621"/>
      <c r="W65" s="621"/>
      <c r="X65" s="621"/>
      <c r="Y65" s="621"/>
      <c r="Z65" s="621"/>
      <c r="AA65" s="621"/>
      <c r="AB65" s="621"/>
      <c r="AC65" s="621"/>
    </row>
    <row r="66" spans="1:30" s="123" customFormat="1" ht="27" customHeight="1" thickBot="1">
      <c r="B66" s="589" t="str">
        <f>[5]入力用!$B$7&amp;[5]入力用!$F$7</f>
        <v>富山市立大沢野中学校</v>
      </c>
      <c r="C66" s="590"/>
      <c r="D66" s="590"/>
      <c r="E66" s="590"/>
      <c r="F66" s="590"/>
      <c r="G66" s="590"/>
      <c r="H66" s="590"/>
      <c r="I66" s="591"/>
      <c r="L66" s="589" t="str">
        <f>[6]入力用!$B$7&amp;[6]入力用!$F$7</f>
        <v>砺波市立出町中学校</v>
      </c>
      <c r="M66" s="590"/>
      <c r="N66" s="590"/>
      <c r="O66" s="590"/>
      <c r="P66" s="590"/>
      <c r="Q66" s="590"/>
      <c r="R66" s="590"/>
      <c r="S66" s="591"/>
      <c r="U66" s="124"/>
      <c r="V66" s="622"/>
      <c r="W66" s="623"/>
      <c r="X66" s="623"/>
      <c r="Y66" s="623"/>
      <c r="Z66" s="623"/>
      <c r="AA66" s="623"/>
      <c r="AB66" s="623"/>
      <c r="AC66" s="623"/>
    </row>
    <row r="67" spans="1:30" ht="27" customHeight="1">
      <c r="B67" s="592" t="s">
        <v>162</v>
      </c>
      <c r="C67" s="593"/>
      <c r="D67" s="594" t="str">
        <f>[5]入力用!$B$3&amp;[5]入力用!$C$3&amp;[5]入力用!$B$11</f>
        <v>富山県富山市八木山５３０</v>
      </c>
      <c r="E67" s="595"/>
      <c r="F67" s="595"/>
      <c r="G67" s="595"/>
      <c r="H67" s="595"/>
      <c r="I67" s="596"/>
      <c r="L67" s="592" t="s">
        <v>162</v>
      </c>
      <c r="M67" s="593"/>
      <c r="N67" s="594" t="str">
        <f>[6]入力用!$B$3&amp;[6]入力用!$C$3&amp;[6]入力用!$B$11</f>
        <v>富山県砺波市表町18-29</v>
      </c>
      <c r="O67" s="595"/>
      <c r="P67" s="595"/>
      <c r="Q67" s="595"/>
      <c r="R67" s="595"/>
      <c r="S67" s="596"/>
      <c r="U67" s="102"/>
      <c r="V67" s="624"/>
      <c r="W67" s="624"/>
      <c r="X67" s="615"/>
      <c r="Y67" s="615"/>
      <c r="Z67" s="615"/>
      <c r="AA67" s="615"/>
      <c r="AB67" s="615"/>
      <c r="AC67" s="615"/>
    </row>
    <row r="68" spans="1:30" ht="27" customHeight="1">
      <c r="B68" s="597" t="s">
        <v>163</v>
      </c>
      <c r="C68" s="598"/>
      <c r="D68" s="578" t="str">
        <f>[5]入力用!$B$14</f>
        <v>矢野　誉人</v>
      </c>
      <c r="E68" s="579"/>
      <c r="F68" s="579"/>
      <c r="G68" s="579"/>
      <c r="H68" s="580" t="str">
        <f>[5]入力用!$D$14</f>
        <v>教員</v>
      </c>
      <c r="I68" s="581"/>
      <c r="L68" s="597" t="s">
        <v>163</v>
      </c>
      <c r="M68" s="598"/>
      <c r="N68" s="578" t="str">
        <f>[6]入力用!$B$14</f>
        <v>島根　保夫</v>
      </c>
      <c r="O68" s="579"/>
      <c r="P68" s="579"/>
      <c r="Q68" s="579"/>
      <c r="R68" s="580" t="str">
        <f>[6]入力用!$D$14</f>
        <v>教員</v>
      </c>
      <c r="S68" s="581"/>
      <c r="U68" s="102"/>
      <c r="V68" s="624"/>
      <c r="W68" s="624"/>
      <c r="X68" s="616"/>
      <c r="Y68" s="616"/>
      <c r="Z68" s="616"/>
      <c r="AA68" s="616"/>
      <c r="AB68" s="617"/>
      <c r="AC68" s="617"/>
    </row>
    <row r="69" spans="1:30" ht="27" customHeight="1">
      <c r="B69" s="597" t="s">
        <v>213</v>
      </c>
      <c r="C69" s="598"/>
      <c r="D69" s="578" t="str">
        <f>[5]入力用!$B$15</f>
        <v>木村　成博</v>
      </c>
      <c r="E69" s="579"/>
      <c r="F69" s="579"/>
      <c r="G69" s="579"/>
      <c r="H69" s="580" t="str">
        <f>ASC([5]入力用!$D$15)</f>
        <v>教員</v>
      </c>
      <c r="I69" s="581"/>
      <c r="L69" s="597" t="s">
        <v>213</v>
      </c>
      <c r="M69" s="598"/>
      <c r="N69" s="578" t="str">
        <f>[6]入力用!$B$15</f>
        <v>中居　洋一郎</v>
      </c>
      <c r="O69" s="579"/>
      <c r="P69" s="579"/>
      <c r="Q69" s="579"/>
      <c r="R69" s="580" t="str">
        <f>ASC([6]入力用!$D$15)</f>
        <v>承認ｺｰﾁ</v>
      </c>
      <c r="S69" s="581"/>
      <c r="U69" s="102"/>
      <c r="V69" s="624"/>
      <c r="W69" s="624"/>
      <c r="X69" s="616"/>
      <c r="Y69" s="616"/>
      <c r="Z69" s="616"/>
      <c r="AA69" s="616"/>
      <c r="AB69" s="617"/>
      <c r="AC69" s="617"/>
    </row>
    <row r="70" spans="1:30" ht="27" customHeight="1">
      <c r="B70" s="582" t="s">
        <v>214</v>
      </c>
      <c r="C70" s="583"/>
      <c r="D70" s="584" t="str">
        <f>[5]入力用!$B$16</f>
        <v>鈴木　登夢</v>
      </c>
      <c r="E70" s="585"/>
      <c r="F70" s="585"/>
      <c r="G70" s="585"/>
      <c r="H70" s="583" t="str">
        <f>[5]入力用!$D$16</f>
        <v>部活動指導員</v>
      </c>
      <c r="I70" s="586"/>
      <c r="L70" s="582" t="s">
        <v>214</v>
      </c>
      <c r="M70" s="583"/>
      <c r="N70" s="584" t="str">
        <f>[6]入力用!$B$16</f>
        <v>朝倉　優太</v>
      </c>
      <c r="O70" s="585"/>
      <c r="P70" s="585"/>
      <c r="Q70" s="585"/>
      <c r="R70" s="583" t="str">
        <f>[6]入力用!$D$16</f>
        <v>教員</v>
      </c>
      <c r="S70" s="586"/>
      <c r="U70" s="102"/>
      <c r="V70" s="615"/>
      <c r="W70" s="615"/>
      <c r="X70" s="616"/>
      <c r="Y70" s="616"/>
      <c r="Z70" s="616"/>
      <c r="AA70" s="616"/>
      <c r="AB70" s="617"/>
      <c r="AC70" s="617"/>
    </row>
    <row r="71" spans="1:30" ht="27" customHeight="1" thickBot="1">
      <c r="B71" s="625" t="s">
        <v>465</v>
      </c>
      <c r="C71" s="626"/>
      <c r="D71" s="600" t="str">
        <f>INDEX([5]入力用!$M$4:$M$21,MATCH(1,[5]入力用!$T$4:$T$21))</f>
        <v>福本　太輝</v>
      </c>
      <c r="E71" s="601"/>
      <c r="F71" s="601"/>
      <c r="G71" s="601"/>
      <c r="H71" s="602"/>
      <c r="I71" s="550"/>
      <c r="L71" s="625" t="s">
        <v>465</v>
      </c>
      <c r="M71" s="626"/>
      <c r="N71" s="600" t="str">
        <f>INDEX([6]入力用!$M$4:$M$21,MATCH(1,[6]入力用!$T$4:$T$21))</f>
        <v>林　篤志</v>
      </c>
      <c r="O71" s="601"/>
      <c r="P71" s="601"/>
      <c r="Q71" s="601"/>
      <c r="R71" s="602"/>
      <c r="S71" s="550"/>
      <c r="U71" s="102"/>
      <c r="V71" s="384"/>
      <c r="W71" s="384"/>
      <c r="X71" s="385"/>
      <c r="Y71" s="385"/>
      <c r="Z71" s="385"/>
      <c r="AA71" s="385"/>
      <c r="AB71" s="386"/>
      <c r="AC71" s="386"/>
    </row>
    <row r="72" spans="1:30" ht="27" customHeight="1" thickBot="1">
      <c r="D72" s="587"/>
      <c r="E72" s="587"/>
      <c r="F72" s="587"/>
      <c r="G72" s="587"/>
      <c r="H72" s="587"/>
      <c r="I72" s="587"/>
      <c r="N72" s="587"/>
      <c r="O72" s="587"/>
      <c r="P72" s="587"/>
      <c r="Q72" s="587"/>
      <c r="R72" s="587"/>
      <c r="S72" s="587"/>
      <c r="U72" s="102"/>
      <c r="V72" s="104"/>
      <c r="W72" s="102"/>
      <c r="X72" s="618"/>
      <c r="Y72" s="618"/>
      <c r="Z72" s="618"/>
      <c r="AA72" s="618"/>
      <c r="AB72" s="618"/>
      <c r="AC72" s="618"/>
    </row>
    <row r="73" spans="1:30" s="103" customFormat="1" ht="26.25" customHeight="1">
      <c r="A73" s="105" t="s">
        <v>164</v>
      </c>
      <c r="B73" s="106" t="s">
        <v>160</v>
      </c>
      <c r="C73" s="387" t="s">
        <v>165</v>
      </c>
      <c r="D73" s="576" t="s">
        <v>166</v>
      </c>
      <c r="E73" s="576"/>
      <c r="F73" s="577" t="s">
        <v>215</v>
      </c>
      <c r="G73" s="577"/>
      <c r="H73" s="577"/>
      <c r="I73" s="108" t="s">
        <v>167</v>
      </c>
      <c r="J73" s="109"/>
      <c r="K73" s="105" t="s">
        <v>164</v>
      </c>
      <c r="L73" s="106" t="s">
        <v>160</v>
      </c>
      <c r="M73" s="387" t="s">
        <v>165</v>
      </c>
      <c r="N73" s="576" t="s">
        <v>166</v>
      </c>
      <c r="O73" s="576"/>
      <c r="P73" s="577" t="s">
        <v>215</v>
      </c>
      <c r="Q73" s="577"/>
      <c r="R73" s="577"/>
      <c r="S73" s="108" t="s">
        <v>167</v>
      </c>
      <c r="U73" s="110"/>
      <c r="V73" s="110"/>
      <c r="W73" s="110"/>
      <c r="X73" s="619"/>
      <c r="Y73" s="619"/>
      <c r="Z73" s="620"/>
      <c r="AA73" s="620"/>
      <c r="AB73" s="620"/>
      <c r="AC73" s="110"/>
      <c r="AD73" s="109"/>
    </row>
    <row r="74" spans="1:30" ht="27" customHeight="1">
      <c r="A74" s="111"/>
      <c r="B74" s="112">
        <f>[5]入力用!$K$4</f>
        <v>1</v>
      </c>
      <c r="C74" s="113" t="str">
        <f>[5]入力用!$L$4</f>
        <v>GK</v>
      </c>
      <c r="D74" s="571" t="str">
        <f>" "&amp;[5]入力用!$M$4</f>
        <v xml:space="preserve"> 熊本　啓孝</v>
      </c>
      <c r="E74" s="572"/>
      <c r="F74" s="573" t="str">
        <f>" "&amp;[5]入力用!$N$4</f>
        <v xml:space="preserve"> くまもと　ひろたか</v>
      </c>
      <c r="G74" s="574"/>
      <c r="H74" s="575"/>
      <c r="I74" s="388">
        <f>[5]入力用!$O$4</f>
        <v>2</v>
      </c>
      <c r="K74" s="111"/>
      <c r="L74" s="112">
        <f>[6]入力用!$K$4</f>
        <v>1</v>
      </c>
      <c r="M74" s="113" t="str">
        <f>[6]入力用!$L$4</f>
        <v>ＧＫ</v>
      </c>
      <c r="N74" s="571" t="str">
        <f>" "&amp;[6]入力用!$M$4</f>
        <v xml:space="preserve"> 谷川　拓海</v>
      </c>
      <c r="O74" s="572"/>
      <c r="P74" s="573" t="str">
        <f>" "&amp;[6]入力用!$N$4</f>
        <v xml:space="preserve"> たにかわ　たくみ</v>
      </c>
      <c r="Q74" s="574"/>
      <c r="R74" s="575"/>
      <c r="S74" s="388">
        <f>[6]入力用!$O$4</f>
        <v>3</v>
      </c>
      <c r="U74" s="102"/>
      <c r="V74" s="110"/>
      <c r="W74" s="114"/>
      <c r="X74" s="614"/>
      <c r="Y74" s="614"/>
      <c r="Z74" s="615"/>
      <c r="AA74" s="615"/>
      <c r="AB74" s="615"/>
      <c r="AC74" s="114"/>
    </row>
    <row r="75" spans="1:30" ht="27" customHeight="1">
      <c r="A75" s="111"/>
      <c r="B75" s="112">
        <f>[5]入力用!$K$5</f>
        <v>2</v>
      </c>
      <c r="C75" s="113" t="str">
        <f>[5]入力用!$L$5</f>
        <v>DF</v>
      </c>
      <c r="D75" s="571" t="str">
        <f>" "&amp;[5]入力用!$M$5</f>
        <v xml:space="preserve"> 朝比奈　恭寛</v>
      </c>
      <c r="E75" s="572"/>
      <c r="F75" s="573" t="str">
        <f>" "&amp;[5]入力用!$N$5</f>
        <v xml:space="preserve"> あさひな　やすのり</v>
      </c>
      <c r="G75" s="574"/>
      <c r="H75" s="575"/>
      <c r="I75" s="388">
        <f>[5]入力用!$O$5</f>
        <v>3</v>
      </c>
      <c r="K75" s="111"/>
      <c r="L75" s="112">
        <f>[6]入力用!$K$5</f>
        <v>2</v>
      </c>
      <c r="M75" s="113" t="str">
        <f>[6]入力用!$L$5</f>
        <v>ＤＦ</v>
      </c>
      <c r="N75" s="571" t="str">
        <f>" "&amp;[6]入力用!$M$5</f>
        <v xml:space="preserve"> 宮野　稜汰</v>
      </c>
      <c r="O75" s="572"/>
      <c r="P75" s="573" t="str">
        <f>" "&amp;[6]入力用!$N$5</f>
        <v xml:space="preserve"> みやの　りょうた</v>
      </c>
      <c r="Q75" s="574"/>
      <c r="R75" s="575"/>
      <c r="S75" s="388">
        <f>[6]入力用!$O$5</f>
        <v>3</v>
      </c>
      <c r="U75" s="102"/>
      <c r="V75" s="110"/>
      <c r="W75" s="114"/>
      <c r="X75" s="614"/>
      <c r="Y75" s="614"/>
      <c r="Z75" s="615"/>
      <c r="AA75" s="615"/>
      <c r="AB75" s="615"/>
      <c r="AC75" s="114"/>
    </row>
    <row r="76" spans="1:30" ht="27" customHeight="1">
      <c r="A76" s="111"/>
      <c r="B76" s="112">
        <f>[5]入力用!$K$6</f>
        <v>3</v>
      </c>
      <c r="C76" s="113" t="str">
        <f>[5]入力用!$L$6</f>
        <v>DF</v>
      </c>
      <c r="D76" s="571" t="str">
        <f>" "&amp;[5]入力用!$M$6</f>
        <v xml:space="preserve"> 穂木　海人</v>
      </c>
      <c r="E76" s="572"/>
      <c r="F76" s="573" t="str">
        <f>" "&amp;[5]入力用!$N$6</f>
        <v xml:space="preserve"> はぜのき　かいと</v>
      </c>
      <c r="G76" s="574"/>
      <c r="H76" s="575"/>
      <c r="I76" s="388">
        <f>[5]入力用!$O$6</f>
        <v>3</v>
      </c>
      <c r="K76" s="111"/>
      <c r="L76" s="112">
        <f>[6]入力用!$K$6</f>
        <v>3</v>
      </c>
      <c r="M76" s="113" t="str">
        <f>[6]入力用!$L$6</f>
        <v>ＤＦ</v>
      </c>
      <c r="N76" s="571" t="str">
        <f>" "&amp;[6]入力用!$M$6</f>
        <v xml:space="preserve"> 末永　梓凪</v>
      </c>
      <c r="O76" s="572"/>
      <c r="P76" s="573" t="str">
        <f>" "&amp;[6]入力用!$N$6</f>
        <v xml:space="preserve"> まつえ　しいな</v>
      </c>
      <c r="Q76" s="574"/>
      <c r="R76" s="575"/>
      <c r="S76" s="388">
        <f>[6]入力用!$O$6</f>
        <v>2</v>
      </c>
      <c r="U76" s="102"/>
      <c r="V76" s="110"/>
      <c r="W76" s="114"/>
      <c r="X76" s="614"/>
      <c r="Y76" s="614"/>
      <c r="Z76" s="615"/>
      <c r="AA76" s="615"/>
      <c r="AB76" s="615"/>
      <c r="AC76" s="114"/>
    </row>
    <row r="77" spans="1:30" ht="27" customHeight="1">
      <c r="A77" s="111"/>
      <c r="B77" s="112">
        <f>[5]入力用!$K$7</f>
        <v>4</v>
      </c>
      <c r="C77" s="113" t="str">
        <f>[5]入力用!$L$7</f>
        <v>MF</v>
      </c>
      <c r="D77" s="571" t="str">
        <f>" "&amp;[5]入力用!$M$7</f>
        <v xml:space="preserve"> 清水　瑠藍</v>
      </c>
      <c r="E77" s="572"/>
      <c r="F77" s="573" t="str">
        <f>" "&amp;[5]入力用!$N$7</f>
        <v xml:space="preserve"> しみず　るあ</v>
      </c>
      <c r="G77" s="574"/>
      <c r="H77" s="575"/>
      <c r="I77" s="388">
        <f>[5]入力用!$O$7</f>
        <v>3</v>
      </c>
      <c r="K77" s="111"/>
      <c r="L77" s="112">
        <f>[6]入力用!$K$7</f>
        <v>4</v>
      </c>
      <c r="M77" s="113" t="str">
        <f>[6]入力用!$L$7</f>
        <v>ＤＦ</v>
      </c>
      <c r="N77" s="571" t="str">
        <f>" "&amp;[6]入力用!$M$7</f>
        <v xml:space="preserve"> 池下　千尋</v>
      </c>
      <c r="O77" s="572"/>
      <c r="P77" s="573" t="str">
        <f>" "&amp;[6]入力用!$N$7</f>
        <v xml:space="preserve"> いけした　ちひろ</v>
      </c>
      <c r="Q77" s="574"/>
      <c r="R77" s="575"/>
      <c r="S77" s="388">
        <f>[6]入力用!$O$7</f>
        <v>3</v>
      </c>
      <c r="U77" s="102"/>
      <c r="V77" s="110"/>
      <c r="W77" s="114"/>
      <c r="X77" s="614"/>
      <c r="Y77" s="614"/>
      <c r="Z77" s="615"/>
      <c r="AA77" s="615"/>
      <c r="AB77" s="615"/>
      <c r="AC77" s="114"/>
    </row>
    <row r="78" spans="1:30" ht="27" customHeight="1">
      <c r="A78" s="111"/>
      <c r="B78" s="112">
        <f>[5]入力用!$K$8</f>
        <v>5</v>
      </c>
      <c r="C78" s="113" t="str">
        <f>[5]入力用!$L$8</f>
        <v>MF</v>
      </c>
      <c r="D78" s="571" t="str">
        <f>" "&amp;[5]入力用!$M$8</f>
        <v xml:space="preserve"> 野上　奏大</v>
      </c>
      <c r="E78" s="572"/>
      <c r="F78" s="573" t="str">
        <f>" "&amp;[5]入力用!$N$8</f>
        <v xml:space="preserve"> のがみ　かなた</v>
      </c>
      <c r="G78" s="574"/>
      <c r="H78" s="575"/>
      <c r="I78" s="388">
        <f>[5]入力用!$O$8</f>
        <v>3</v>
      </c>
      <c r="K78" s="111"/>
      <c r="L78" s="112">
        <f>[6]入力用!$K$8</f>
        <v>5</v>
      </c>
      <c r="M78" s="113" t="str">
        <f>[6]入力用!$L$8</f>
        <v>ＤＦ</v>
      </c>
      <c r="N78" s="571" t="str">
        <f>" "&amp;[6]入力用!$M$8</f>
        <v xml:space="preserve"> 岩﨑　陽平</v>
      </c>
      <c r="O78" s="572"/>
      <c r="P78" s="573" t="str">
        <f>" "&amp;[6]入力用!$N$8</f>
        <v xml:space="preserve"> いわさき　ようへい</v>
      </c>
      <c r="Q78" s="574"/>
      <c r="R78" s="575"/>
      <c r="S78" s="388">
        <f>[6]入力用!$O$8</f>
        <v>2</v>
      </c>
      <c r="U78" s="102"/>
      <c r="V78" s="110"/>
      <c r="W78" s="114"/>
      <c r="X78" s="614"/>
      <c r="Y78" s="614"/>
      <c r="Z78" s="615"/>
      <c r="AA78" s="615"/>
      <c r="AB78" s="615"/>
      <c r="AC78" s="114"/>
    </row>
    <row r="79" spans="1:30" ht="27" customHeight="1">
      <c r="A79" s="111"/>
      <c r="B79" s="112">
        <f>[5]入力用!$K$9</f>
        <v>6</v>
      </c>
      <c r="C79" s="113" t="str">
        <f>[5]入力用!$L$9</f>
        <v>DF</v>
      </c>
      <c r="D79" s="571" t="str">
        <f>" "&amp;[5]入力用!$M$9</f>
        <v xml:space="preserve"> 中川　蒼斗</v>
      </c>
      <c r="E79" s="572"/>
      <c r="F79" s="573" t="str">
        <f>" "&amp;[5]入力用!$N$9</f>
        <v xml:space="preserve"> なかがわ　あおと</v>
      </c>
      <c r="G79" s="574"/>
      <c r="H79" s="575"/>
      <c r="I79" s="388">
        <f>[5]入力用!$O$9</f>
        <v>2</v>
      </c>
      <c r="K79" s="111"/>
      <c r="L79" s="112">
        <f>[6]入力用!$K$9</f>
        <v>6</v>
      </c>
      <c r="M79" s="113" t="str">
        <f>[6]入力用!$L$9</f>
        <v>ＭＦ</v>
      </c>
      <c r="N79" s="571" t="str">
        <f>" "&amp;[6]入力用!$M$9</f>
        <v xml:space="preserve"> 岡田　悠人</v>
      </c>
      <c r="O79" s="572"/>
      <c r="P79" s="573" t="str">
        <f>" "&amp;[6]入力用!$N$9</f>
        <v xml:space="preserve"> おかだ　ゆうと</v>
      </c>
      <c r="Q79" s="574"/>
      <c r="R79" s="575"/>
      <c r="S79" s="388">
        <f>[6]入力用!$O$9</f>
        <v>2</v>
      </c>
      <c r="U79" s="102"/>
      <c r="V79" s="110"/>
      <c r="W79" s="114"/>
      <c r="X79" s="614"/>
      <c r="Y79" s="614"/>
      <c r="Z79" s="615"/>
      <c r="AA79" s="615"/>
      <c r="AB79" s="615"/>
      <c r="AC79" s="114"/>
    </row>
    <row r="80" spans="1:30" ht="27" customHeight="1">
      <c r="A80" s="111"/>
      <c r="B80" s="112">
        <f>[5]入力用!$K$10</f>
        <v>7</v>
      </c>
      <c r="C80" s="113" t="str">
        <f>[5]入力用!$L$10</f>
        <v>MF</v>
      </c>
      <c r="D80" s="571" t="str">
        <f>" "&amp;[5]入力用!$M$10</f>
        <v xml:space="preserve"> 向家　裕人</v>
      </c>
      <c r="E80" s="572"/>
      <c r="F80" s="573" t="str">
        <f>" "&amp;[5]入力用!$N$10</f>
        <v xml:space="preserve"> むこいえ　ひろと</v>
      </c>
      <c r="G80" s="574"/>
      <c r="H80" s="575"/>
      <c r="I80" s="388">
        <f>[5]入力用!$O$10</f>
        <v>2</v>
      </c>
      <c r="K80" s="111"/>
      <c r="L80" s="112">
        <f>[6]入力用!$K$10</f>
        <v>7</v>
      </c>
      <c r="M80" s="113" t="str">
        <f>[6]入力用!$L$10</f>
        <v>ＭＦ</v>
      </c>
      <c r="N80" s="571" t="str">
        <f>" "&amp;[6]入力用!$M$10</f>
        <v xml:space="preserve"> 明瀬　晴矢</v>
      </c>
      <c r="O80" s="572"/>
      <c r="P80" s="573" t="str">
        <f>" "&amp;[6]入力用!$N$10</f>
        <v xml:space="preserve"> あかせ　はるや</v>
      </c>
      <c r="Q80" s="574"/>
      <c r="R80" s="575"/>
      <c r="S80" s="388">
        <f>[6]入力用!$O$10</f>
        <v>2</v>
      </c>
      <c r="U80" s="102"/>
      <c r="V80" s="110"/>
      <c r="W80" s="114"/>
      <c r="X80" s="614"/>
      <c r="Y80" s="614"/>
      <c r="Z80" s="615"/>
      <c r="AA80" s="615"/>
      <c r="AB80" s="615"/>
      <c r="AC80" s="114"/>
    </row>
    <row r="81" spans="1:29" ht="27" customHeight="1">
      <c r="A81" s="111"/>
      <c r="B81" s="112">
        <f>[5]入力用!$K$11</f>
        <v>8</v>
      </c>
      <c r="C81" s="113" t="str">
        <f>[5]入力用!$L$11</f>
        <v>MF</v>
      </c>
      <c r="D81" s="571" t="str">
        <f>" "&amp;[5]入力用!$M$11</f>
        <v xml:space="preserve"> 福本　太輝</v>
      </c>
      <c r="E81" s="572"/>
      <c r="F81" s="573" t="str">
        <f>" "&amp;[5]入力用!$N$11</f>
        <v xml:space="preserve"> ふくもと　だいき</v>
      </c>
      <c r="G81" s="574"/>
      <c r="H81" s="575"/>
      <c r="I81" s="388">
        <f>[5]入力用!$O$11</f>
        <v>3</v>
      </c>
      <c r="K81" s="111"/>
      <c r="L81" s="112">
        <f>[6]入力用!$K$11</f>
        <v>8</v>
      </c>
      <c r="M81" s="113" t="str">
        <f>[6]入力用!$L$11</f>
        <v>ＭＦ</v>
      </c>
      <c r="N81" s="571" t="str">
        <f>" "&amp;[6]入力用!$M$11</f>
        <v xml:space="preserve"> 武田　航太郎</v>
      </c>
      <c r="O81" s="572"/>
      <c r="P81" s="573" t="str">
        <f>" "&amp;[6]入力用!$N$11</f>
        <v xml:space="preserve"> たけだ　こうたろう</v>
      </c>
      <c r="Q81" s="574"/>
      <c r="R81" s="575"/>
      <c r="S81" s="388">
        <f>[6]入力用!$O$11</f>
        <v>3</v>
      </c>
      <c r="U81" s="102"/>
      <c r="V81" s="110"/>
      <c r="W81" s="114"/>
      <c r="X81" s="614"/>
      <c r="Y81" s="614"/>
      <c r="Z81" s="615"/>
      <c r="AA81" s="615"/>
      <c r="AB81" s="615"/>
      <c r="AC81" s="114"/>
    </row>
    <row r="82" spans="1:29" ht="27" customHeight="1">
      <c r="A82" s="111"/>
      <c r="B82" s="112">
        <f>[5]入力用!$K$12</f>
        <v>9</v>
      </c>
      <c r="C82" s="113" t="str">
        <f>[5]入力用!$L$12</f>
        <v>FW</v>
      </c>
      <c r="D82" s="571" t="str">
        <f>" "&amp;[5]入力用!$M$12</f>
        <v xml:space="preserve"> 西本　寿馬</v>
      </c>
      <c r="E82" s="572"/>
      <c r="F82" s="573" t="str">
        <f>" "&amp;[5]入力用!$N$12</f>
        <v xml:space="preserve"> にしもと　しゅうば</v>
      </c>
      <c r="G82" s="574"/>
      <c r="H82" s="575"/>
      <c r="I82" s="388">
        <f>[5]入力用!$O$12</f>
        <v>2</v>
      </c>
      <c r="K82" s="111"/>
      <c r="L82" s="112">
        <f>[6]入力用!$K$12</f>
        <v>9</v>
      </c>
      <c r="M82" s="113" t="str">
        <f>[6]入力用!$L$12</f>
        <v>ＦＷ</v>
      </c>
      <c r="N82" s="571" t="str">
        <f>" "&amp;[6]入力用!$M$12</f>
        <v xml:space="preserve"> 松本　隼季</v>
      </c>
      <c r="O82" s="572"/>
      <c r="P82" s="573" t="str">
        <f>" "&amp;[6]入力用!$N$12</f>
        <v xml:space="preserve"> まつもと　たかき</v>
      </c>
      <c r="Q82" s="574"/>
      <c r="R82" s="575"/>
      <c r="S82" s="388">
        <f>[6]入力用!$O$12</f>
        <v>3</v>
      </c>
      <c r="U82" s="102"/>
      <c r="V82" s="110"/>
      <c r="W82" s="114"/>
      <c r="X82" s="614"/>
      <c r="Y82" s="614"/>
      <c r="Z82" s="615"/>
      <c r="AA82" s="615"/>
      <c r="AB82" s="615"/>
      <c r="AC82" s="114"/>
    </row>
    <row r="83" spans="1:29" ht="27" customHeight="1">
      <c r="A83" s="111"/>
      <c r="B83" s="112">
        <f>[5]入力用!$K$13</f>
        <v>10</v>
      </c>
      <c r="C83" s="113" t="str">
        <f>[5]入力用!$L$13</f>
        <v>FW</v>
      </c>
      <c r="D83" s="571" t="str">
        <f>" "&amp;[5]入力用!$M$13</f>
        <v xml:space="preserve"> 本庄　輝良</v>
      </c>
      <c r="E83" s="572"/>
      <c r="F83" s="573" t="str">
        <f>" "&amp;[5]入力用!$N$13</f>
        <v xml:space="preserve"> ほんじょう　きら</v>
      </c>
      <c r="G83" s="574"/>
      <c r="H83" s="575"/>
      <c r="I83" s="388">
        <f>[5]入力用!$O$13</f>
        <v>3</v>
      </c>
      <c r="K83" s="111"/>
      <c r="L83" s="112">
        <f>[6]入力用!$K$13</f>
        <v>10</v>
      </c>
      <c r="M83" s="113" t="str">
        <f>[6]入力用!$L$13</f>
        <v>ＭＦ</v>
      </c>
      <c r="N83" s="571" t="str">
        <f>" "&amp;[6]入力用!$M$13</f>
        <v xml:space="preserve"> 林　篤志</v>
      </c>
      <c r="O83" s="572"/>
      <c r="P83" s="573" t="str">
        <f>" "&amp;[6]入力用!$N$13</f>
        <v xml:space="preserve"> はやし　あつし</v>
      </c>
      <c r="Q83" s="574"/>
      <c r="R83" s="575"/>
      <c r="S83" s="388">
        <f>[6]入力用!$O$13</f>
        <v>3</v>
      </c>
      <c r="U83" s="102"/>
      <c r="V83" s="110"/>
      <c r="W83" s="114"/>
      <c r="X83" s="614"/>
      <c r="Y83" s="614"/>
      <c r="Z83" s="615"/>
      <c r="AA83" s="615"/>
      <c r="AB83" s="615"/>
      <c r="AC83" s="114"/>
    </row>
    <row r="84" spans="1:29" ht="27" customHeight="1">
      <c r="A84" s="111"/>
      <c r="B84" s="112">
        <f>[5]入力用!$K$14</f>
        <v>11</v>
      </c>
      <c r="C84" s="113" t="str">
        <f>[5]入力用!$L$14</f>
        <v>MF</v>
      </c>
      <c r="D84" s="571" t="str">
        <f>" "&amp;[5]入力用!$M$14</f>
        <v xml:space="preserve"> 立村　侑也</v>
      </c>
      <c r="E84" s="572"/>
      <c r="F84" s="573" t="str">
        <f>" "&amp;[5]入力用!$N$14</f>
        <v xml:space="preserve"> たちむら　ゆうや</v>
      </c>
      <c r="G84" s="574"/>
      <c r="H84" s="575"/>
      <c r="I84" s="388">
        <f>[5]入力用!$O$14</f>
        <v>2</v>
      </c>
      <c r="K84" s="111"/>
      <c r="L84" s="112">
        <f>[6]入力用!$K$14</f>
        <v>11</v>
      </c>
      <c r="M84" s="113" t="str">
        <f>[6]入力用!$L$14</f>
        <v>ＭＦ</v>
      </c>
      <c r="N84" s="571" t="str">
        <f>" "&amp;[6]入力用!$M$14</f>
        <v xml:space="preserve"> 大矢　悠太郎</v>
      </c>
      <c r="O84" s="572"/>
      <c r="P84" s="573" t="str">
        <f>" "&amp;[6]入力用!$N$14</f>
        <v xml:space="preserve"> おおや　ゆうたろう</v>
      </c>
      <c r="Q84" s="574"/>
      <c r="R84" s="575"/>
      <c r="S84" s="388">
        <f>[6]入力用!$O$14</f>
        <v>2</v>
      </c>
      <c r="U84" s="102"/>
      <c r="V84" s="110"/>
      <c r="W84" s="114"/>
      <c r="X84" s="614"/>
      <c r="Y84" s="614"/>
      <c r="Z84" s="615"/>
      <c r="AA84" s="615"/>
      <c r="AB84" s="615"/>
      <c r="AC84" s="114"/>
    </row>
    <row r="85" spans="1:29" ht="27" customHeight="1">
      <c r="A85" s="111"/>
      <c r="B85" s="112">
        <f>[5]入力用!$K$15</f>
        <v>12</v>
      </c>
      <c r="C85" s="113" t="str">
        <f>[5]入力用!$L$15</f>
        <v>MF</v>
      </c>
      <c r="D85" s="571" t="str">
        <f>" "&amp;[5]入力用!$M$15</f>
        <v xml:space="preserve"> 岡田　新太</v>
      </c>
      <c r="E85" s="572"/>
      <c r="F85" s="573" t="str">
        <f>" "&amp;[5]入力用!$N$15</f>
        <v xml:space="preserve"> おかだ　あらた</v>
      </c>
      <c r="G85" s="574"/>
      <c r="H85" s="575"/>
      <c r="I85" s="388">
        <f>[5]入力用!$O$15</f>
        <v>3</v>
      </c>
      <c r="K85" s="111"/>
      <c r="L85" s="112">
        <f>[6]入力用!$K$15</f>
        <v>12</v>
      </c>
      <c r="M85" s="113" t="str">
        <f>[6]入力用!$L$15</f>
        <v>ＭＦ</v>
      </c>
      <c r="N85" s="571" t="str">
        <f>" "&amp;[6]入力用!$M$15</f>
        <v xml:space="preserve"> 沼田　将也</v>
      </c>
      <c r="O85" s="572"/>
      <c r="P85" s="573" t="str">
        <f>" "&amp;[6]入力用!$N$15</f>
        <v xml:space="preserve"> ぬまだ　しょうや</v>
      </c>
      <c r="Q85" s="574"/>
      <c r="R85" s="575"/>
      <c r="S85" s="388">
        <f>[6]入力用!$O$15</f>
        <v>3</v>
      </c>
      <c r="U85" s="102"/>
      <c r="V85" s="110"/>
      <c r="W85" s="114"/>
      <c r="X85" s="614"/>
      <c r="Y85" s="614"/>
      <c r="Z85" s="615"/>
      <c r="AA85" s="615"/>
      <c r="AB85" s="615"/>
      <c r="AC85" s="114"/>
    </row>
    <row r="86" spans="1:29" ht="27" customHeight="1">
      <c r="A86" s="111"/>
      <c r="B86" s="112">
        <f>[5]入力用!$K$16</f>
        <v>13</v>
      </c>
      <c r="C86" s="113" t="str">
        <f>[5]入力用!$L$16</f>
        <v>FW</v>
      </c>
      <c r="D86" s="571" t="str">
        <f>" "&amp;[5]入力用!$M$16</f>
        <v xml:space="preserve"> 藪　駿輔</v>
      </c>
      <c r="E86" s="572"/>
      <c r="F86" s="573" t="str">
        <f>" "&amp;[5]入力用!$N$16</f>
        <v xml:space="preserve"> やぶ　しゅんすけ</v>
      </c>
      <c r="G86" s="574"/>
      <c r="H86" s="575"/>
      <c r="I86" s="388">
        <f>[5]入力用!$O$16</f>
        <v>3</v>
      </c>
      <c r="K86" s="111"/>
      <c r="L86" s="112">
        <f>[6]入力用!$K$16</f>
        <v>13</v>
      </c>
      <c r="M86" s="113" t="str">
        <f>[6]入力用!$L$16</f>
        <v>ＦＷ</v>
      </c>
      <c r="N86" s="571" t="str">
        <f>" "&amp;[6]入力用!$M$16</f>
        <v xml:space="preserve"> 寺西　来</v>
      </c>
      <c r="O86" s="572"/>
      <c r="P86" s="573" t="str">
        <f>" "&amp;[6]入力用!$N$16</f>
        <v xml:space="preserve"> てらにし　らい</v>
      </c>
      <c r="Q86" s="574"/>
      <c r="R86" s="575"/>
      <c r="S86" s="388">
        <f>[6]入力用!$O$16</f>
        <v>2</v>
      </c>
      <c r="U86" s="102"/>
      <c r="V86" s="110"/>
      <c r="W86" s="114"/>
      <c r="X86" s="614"/>
      <c r="Y86" s="614"/>
      <c r="Z86" s="615"/>
      <c r="AA86" s="615"/>
      <c r="AB86" s="615"/>
      <c r="AC86" s="114"/>
    </row>
    <row r="87" spans="1:29" ht="27" customHeight="1">
      <c r="A87" s="111"/>
      <c r="B87" s="112">
        <f>[5]入力用!$K$17</f>
        <v>14</v>
      </c>
      <c r="C87" s="113" t="str">
        <f>[5]入力用!$L$17</f>
        <v>FW</v>
      </c>
      <c r="D87" s="571" t="str">
        <f>" "&amp;[5]入力用!$M$17</f>
        <v xml:space="preserve"> 中沢　颯良</v>
      </c>
      <c r="E87" s="572"/>
      <c r="F87" s="573" t="str">
        <f>" "&amp;[5]入力用!$N$17</f>
        <v xml:space="preserve"> なかざわ　そら</v>
      </c>
      <c r="G87" s="574"/>
      <c r="H87" s="575"/>
      <c r="I87" s="388">
        <f>[5]入力用!$O$17</f>
        <v>3</v>
      </c>
      <c r="K87" s="111"/>
      <c r="L87" s="112">
        <f>[6]入力用!$K$17</f>
        <v>14</v>
      </c>
      <c r="M87" s="113" t="str">
        <f>[6]入力用!$L$17</f>
        <v>ＦＷ</v>
      </c>
      <c r="N87" s="571" t="str">
        <f>" "&amp;[6]入力用!$M$17</f>
        <v xml:space="preserve"> 境　一駿</v>
      </c>
      <c r="O87" s="572"/>
      <c r="P87" s="573" t="str">
        <f>" "&amp;[6]入力用!$N$17</f>
        <v xml:space="preserve"> さかい　いっしゅん</v>
      </c>
      <c r="Q87" s="574"/>
      <c r="R87" s="575"/>
      <c r="S87" s="388">
        <f>[6]入力用!$O$17</f>
        <v>3</v>
      </c>
      <c r="U87" s="102"/>
      <c r="V87" s="110"/>
      <c r="W87" s="114"/>
      <c r="X87" s="614"/>
      <c r="Y87" s="614"/>
      <c r="Z87" s="615"/>
      <c r="AA87" s="615"/>
      <c r="AB87" s="615"/>
      <c r="AC87" s="114"/>
    </row>
    <row r="88" spans="1:29" ht="27" customHeight="1">
      <c r="A88" s="111"/>
      <c r="B88" s="112">
        <f>[5]入力用!$K$18</f>
        <v>15</v>
      </c>
      <c r="C88" s="113" t="str">
        <f>[5]入力用!$L$18</f>
        <v>MF</v>
      </c>
      <c r="D88" s="571" t="str">
        <f>" "&amp;[5]入力用!$M$18</f>
        <v xml:space="preserve"> 相澤　大輔</v>
      </c>
      <c r="E88" s="572"/>
      <c r="F88" s="573" t="str">
        <f>" "&amp;[5]入力用!$N$18</f>
        <v xml:space="preserve"> あいざわ　だいすけ</v>
      </c>
      <c r="G88" s="574"/>
      <c r="H88" s="575"/>
      <c r="I88" s="388">
        <f>[5]入力用!$O$18</f>
        <v>3</v>
      </c>
      <c r="K88" s="111"/>
      <c r="L88" s="112">
        <f>[6]入力用!$K$18</f>
        <v>15</v>
      </c>
      <c r="M88" s="113" t="str">
        <f>[6]入力用!$L$18</f>
        <v>ＭＦ</v>
      </c>
      <c r="N88" s="571" t="str">
        <f>" "&amp;[6]入力用!$M$18</f>
        <v xml:space="preserve"> 原田　央暁</v>
      </c>
      <c r="O88" s="572"/>
      <c r="P88" s="573" t="str">
        <f>" "&amp;[6]入力用!$N$18</f>
        <v xml:space="preserve"> はらだ　ひろとし</v>
      </c>
      <c r="Q88" s="574"/>
      <c r="R88" s="575"/>
      <c r="S88" s="388">
        <f>[6]入力用!$O$18</f>
        <v>2</v>
      </c>
      <c r="U88" s="102"/>
      <c r="V88" s="110"/>
      <c r="W88" s="114"/>
      <c r="X88" s="614"/>
      <c r="Y88" s="614"/>
      <c r="Z88" s="615"/>
      <c r="AA88" s="615"/>
      <c r="AB88" s="615"/>
      <c r="AC88" s="114"/>
    </row>
    <row r="89" spans="1:29" ht="27" customHeight="1">
      <c r="A89" s="111"/>
      <c r="B89" s="112">
        <f>[5]入力用!$K$19</f>
        <v>16</v>
      </c>
      <c r="C89" s="113" t="str">
        <f>[5]入力用!$L$19</f>
        <v>GK</v>
      </c>
      <c r="D89" s="571" t="str">
        <f>" "&amp;[5]入力用!$M$19</f>
        <v xml:space="preserve"> 樫尾　拓大</v>
      </c>
      <c r="E89" s="572"/>
      <c r="F89" s="573" t="str">
        <f>" "&amp;[5]入力用!$N$19</f>
        <v xml:space="preserve"> かしお　たくひろ</v>
      </c>
      <c r="G89" s="574"/>
      <c r="H89" s="575"/>
      <c r="I89" s="388">
        <f>[5]入力用!$O$19</f>
        <v>2</v>
      </c>
      <c r="K89" s="111"/>
      <c r="L89" s="112">
        <f>[6]入力用!$K$19</f>
        <v>16</v>
      </c>
      <c r="M89" s="113" t="str">
        <f>[6]入力用!$L$19</f>
        <v>ＤＦ</v>
      </c>
      <c r="N89" s="571" t="str">
        <f>" "&amp;[6]入力用!$M$19</f>
        <v xml:space="preserve"> 水口　洸誠</v>
      </c>
      <c r="O89" s="572"/>
      <c r="P89" s="573" t="str">
        <f>" "&amp;[6]入力用!$N$19</f>
        <v xml:space="preserve"> みずぐち　こうせい</v>
      </c>
      <c r="Q89" s="574"/>
      <c r="R89" s="575"/>
      <c r="S89" s="388">
        <f>[6]入力用!$O$19</f>
        <v>2</v>
      </c>
      <c r="U89" s="102"/>
      <c r="V89" s="110"/>
      <c r="W89" s="114"/>
      <c r="X89" s="614"/>
      <c r="Y89" s="614"/>
      <c r="Z89" s="615"/>
      <c r="AA89" s="615"/>
      <c r="AB89" s="615"/>
      <c r="AC89" s="114"/>
    </row>
    <row r="90" spans="1:29" ht="27" customHeight="1">
      <c r="A90" s="111"/>
      <c r="B90" s="112">
        <f>[5]入力用!$K$20</f>
        <v>17</v>
      </c>
      <c r="C90" s="113" t="str">
        <f>[5]入力用!$L$20</f>
        <v>FW</v>
      </c>
      <c r="D90" s="571" t="str">
        <f>" "&amp;[5]入力用!$M$20</f>
        <v xml:space="preserve"> 追分　蒼大</v>
      </c>
      <c r="E90" s="572"/>
      <c r="F90" s="573" t="str">
        <f>" "&amp;[5]入力用!$N$20</f>
        <v xml:space="preserve"> おいわけ　あおと</v>
      </c>
      <c r="G90" s="574"/>
      <c r="H90" s="575"/>
      <c r="I90" s="388">
        <f>[5]入力用!$O$20</f>
        <v>1</v>
      </c>
      <c r="K90" s="111"/>
      <c r="L90" s="112">
        <f>[6]入力用!$K$20</f>
        <v>17</v>
      </c>
      <c r="M90" s="113" t="str">
        <f>[6]入力用!$L$20</f>
        <v>ＤＦ</v>
      </c>
      <c r="N90" s="571" t="str">
        <f>" "&amp;[6]入力用!$M$20</f>
        <v xml:space="preserve"> 中西　拓也</v>
      </c>
      <c r="O90" s="572"/>
      <c r="P90" s="573" t="str">
        <f>" "&amp;[6]入力用!$N$20</f>
        <v xml:space="preserve"> なかにし　たくや</v>
      </c>
      <c r="Q90" s="574"/>
      <c r="R90" s="575"/>
      <c r="S90" s="388">
        <f>[6]入力用!$O$20</f>
        <v>2</v>
      </c>
      <c r="U90" s="102"/>
      <c r="V90" s="110"/>
      <c r="W90" s="114"/>
      <c r="X90" s="614"/>
      <c r="Y90" s="614"/>
      <c r="Z90" s="615"/>
      <c r="AA90" s="615"/>
      <c r="AB90" s="615"/>
      <c r="AC90" s="114"/>
    </row>
    <row r="91" spans="1:29" ht="27" customHeight="1" thickBot="1">
      <c r="A91" s="115"/>
      <c r="B91" s="116">
        <f>[5]入力用!$K$21</f>
        <v>18</v>
      </c>
      <c r="C91" s="117" t="str">
        <f>[5]入力用!$L$21</f>
        <v>FW</v>
      </c>
      <c r="D91" s="561" t="str">
        <f>" "&amp;[5]入力用!$M$21</f>
        <v xml:space="preserve"> 鈴木　公貴</v>
      </c>
      <c r="E91" s="562"/>
      <c r="F91" s="563" t="str">
        <f>" "&amp;[5]入力用!$N$21</f>
        <v xml:space="preserve"> すずき　こうき</v>
      </c>
      <c r="G91" s="564"/>
      <c r="H91" s="565"/>
      <c r="I91" s="389">
        <f>[5]入力用!$O$21</f>
        <v>1</v>
      </c>
      <c r="K91" s="115"/>
      <c r="L91" s="116">
        <f>[6]入力用!$K$21</f>
        <v>18</v>
      </c>
      <c r="M91" s="117" t="str">
        <f>[6]入力用!$L$21</f>
        <v>ＧＫ</v>
      </c>
      <c r="N91" s="561" t="str">
        <f>" "&amp;[6]入力用!$M$21</f>
        <v xml:space="preserve"> 富田　玲詩</v>
      </c>
      <c r="O91" s="562"/>
      <c r="P91" s="563" t="str">
        <f>" "&amp;[6]入力用!$N$21</f>
        <v xml:space="preserve"> とみた　れいじ</v>
      </c>
      <c r="Q91" s="564"/>
      <c r="R91" s="565"/>
      <c r="S91" s="389">
        <f>[6]入力用!$O$21</f>
        <v>3</v>
      </c>
      <c r="U91" s="102"/>
      <c r="V91" s="110"/>
      <c r="W91" s="114"/>
      <c r="X91" s="614"/>
      <c r="Y91" s="614"/>
      <c r="Z91" s="615"/>
      <c r="AA91" s="615"/>
      <c r="AB91" s="615"/>
      <c r="AC91" s="114"/>
    </row>
    <row r="92" spans="1:29" ht="27" customHeight="1" thickBot="1">
      <c r="U92" s="102"/>
      <c r="V92" s="104"/>
      <c r="W92" s="102"/>
      <c r="X92" s="102"/>
      <c r="Y92" s="102"/>
      <c r="Z92" s="102"/>
      <c r="AA92" s="102"/>
      <c r="AB92" s="102"/>
      <c r="AC92" s="102"/>
    </row>
    <row r="93" spans="1:29" ht="27" customHeight="1" thickBot="1">
      <c r="B93" s="566" t="s">
        <v>216</v>
      </c>
      <c r="C93" s="567"/>
      <c r="D93" s="118" t="s">
        <v>168</v>
      </c>
      <c r="E93" s="568" t="s">
        <v>169</v>
      </c>
      <c r="F93" s="569"/>
      <c r="G93" s="390" t="s">
        <v>170</v>
      </c>
      <c r="H93" s="568" t="s">
        <v>171</v>
      </c>
      <c r="I93" s="570"/>
      <c r="L93" s="566" t="s">
        <v>216</v>
      </c>
      <c r="M93" s="567"/>
      <c r="N93" s="118" t="s">
        <v>168</v>
      </c>
      <c r="O93" s="568" t="s">
        <v>169</v>
      </c>
      <c r="P93" s="569"/>
      <c r="Q93" s="390" t="s">
        <v>170</v>
      </c>
      <c r="R93" s="568" t="s">
        <v>171</v>
      </c>
      <c r="S93" s="570"/>
      <c r="U93" s="102"/>
      <c r="V93" s="613"/>
      <c r="W93" s="613"/>
      <c r="X93" s="114"/>
      <c r="Y93" s="613"/>
      <c r="Z93" s="613"/>
      <c r="AA93" s="114"/>
      <c r="AB93" s="613"/>
      <c r="AC93" s="613"/>
    </row>
    <row r="94" spans="1:29" ht="27" customHeight="1" thickTop="1">
      <c r="B94" s="551" t="s">
        <v>217</v>
      </c>
      <c r="C94" s="552"/>
      <c r="D94" s="119" t="str">
        <f>[5]入力用!$B$18</f>
        <v>黄</v>
      </c>
      <c r="E94" s="553" t="str">
        <f>[5]入力用!$D$18</f>
        <v>青</v>
      </c>
      <c r="F94" s="554"/>
      <c r="G94" s="391" t="str">
        <f>[5]入力用!$F$18</f>
        <v>緑</v>
      </c>
      <c r="H94" s="553" t="str">
        <f>[5]入力用!$H$18</f>
        <v>赤</v>
      </c>
      <c r="I94" s="555"/>
      <c r="L94" s="551" t="s">
        <v>217</v>
      </c>
      <c r="M94" s="552"/>
      <c r="N94" s="119" t="str">
        <f>[6]入力用!$B$18</f>
        <v>白</v>
      </c>
      <c r="O94" s="553" t="str">
        <f>[6]入力用!$D$18</f>
        <v>ピンク</v>
      </c>
      <c r="P94" s="554"/>
      <c r="Q94" s="391" t="str">
        <f>[6]入力用!$F$18</f>
        <v>緑</v>
      </c>
      <c r="R94" s="553" t="str">
        <f>[6]入力用!$H$18</f>
        <v>黄</v>
      </c>
      <c r="S94" s="555"/>
      <c r="U94" s="102"/>
      <c r="V94" s="612"/>
      <c r="W94" s="612"/>
      <c r="X94" s="114"/>
      <c r="Y94" s="613"/>
      <c r="Z94" s="613"/>
      <c r="AA94" s="114"/>
      <c r="AB94" s="613"/>
      <c r="AC94" s="613"/>
    </row>
    <row r="95" spans="1:29" ht="27" customHeight="1">
      <c r="B95" s="556" t="s">
        <v>466</v>
      </c>
      <c r="C95" s="557"/>
      <c r="D95" s="120" t="str">
        <f>[5]入力用!$B$19</f>
        <v>青</v>
      </c>
      <c r="E95" s="558" t="str">
        <f>[5]入力用!$D$19</f>
        <v>白</v>
      </c>
      <c r="F95" s="559"/>
      <c r="G95" s="391" t="str">
        <f>[5]入力用!$F$19</f>
        <v>緑</v>
      </c>
      <c r="H95" s="558" t="str">
        <f>[5]入力用!$H$19</f>
        <v>赤</v>
      </c>
      <c r="I95" s="560"/>
      <c r="L95" s="556" t="s">
        <v>466</v>
      </c>
      <c r="M95" s="557"/>
      <c r="N95" s="120" t="str">
        <f>[6]入力用!$B$19</f>
        <v>白</v>
      </c>
      <c r="O95" s="558" t="str">
        <f>[6]入力用!$D$19</f>
        <v>ピンク</v>
      </c>
      <c r="P95" s="559"/>
      <c r="Q95" s="391" t="str">
        <f>[6]入力用!$F$19</f>
        <v>緑</v>
      </c>
      <c r="R95" s="558" t="str">
        <f>[6]入力用!$H$19</f>
        <v>黄</v>
      </c>
      <c r="S95" s="560"/>
      <c r="U95" s="102"/>
      <c r="V95" s="612"/>
      <c r="W95" s="612"/>
      <c r="X95" s="114"/>
      <c r="Y95" s="613"/>
      <c r="Z95" s="613"/>
      <c r="AA95" s="114"/>
      <c r="AB95" s="613"/>
      <c r="AC95" s="613"/>
    </row>
    <row r="96" spans="1:29" ht="27" customHeight="1" thickBot="1">
      <c r="B96" s="546" t="s">
        <v>467</v>
      </c>
      <c r="C96" s="547"/>
      <c r="D96" s="121" t="str">
        <f>[5]入力用!$B$20</f>
        <v>黄</v>
      </c>
      <c r="E96" s="548" t="str">
        <f>[5]入力用!$D$20</f>
        <v>青</v>
      </c>
      <c r="F96" s="549"/>
      <c r="G96" s="392" t="str">
        <f>[5]入力用!$F$20</f>
        <v>緑</v>
      </c>
      <c r="H96" s="548" t="str">
        <f>[5]入力用!$H$20</f>
        <v>赤</v>
      </c>
      <c r="I96" s="550"/>
      <c r="L96" s="546" t="s">
        <v>467</v>
      </c>
      <c r="M96" s="547"/>
      <c r="N96" s="121" t="str">
        <f>[6]入力用!$B$20</f>
        <v>白</v>
      </c>
      <c r="O96" s="548" t="str">
        <f>[6]入力用!$D$20</f>
        <v>ピンク</v>
      </c>
      <c r="P96" s="549"/>
      <c r="Q96" s="392" t="str">
        <f>[6]入力用!$F$20</f>
        <v>緑</v>
      </c>
      <c r="R96" s="548" t="str">
        <f>[6]入力用!$H$20</f>
        <v>黄</v>
      </c>
      <c r="S96" s="550"/>
      <c r="U96" s="102"/>
      <c r="V96" s="613"/>
      <c r="W96" s="613"/>
      <c r="X96" s="114"/>
      <c r="Y96" s="613"/>
      <c r="Z96" s="613"/>
      <c r="AA96" s="114"/>
      <c r="AB96" s="613"/>
      <c r="AC96" s="613"/>
    </row>
    <row r="97" spans="1:30" s="24" customFormat="1" ht="27" customHeight="1" thickBot="1">
      <c r="B97" s="599" t="s">
        <v>224</v>
      </c>
      <c r="C97" s="599"/>
      <c r="D97" s="599"/>
      <c r="E97" s="599"/>
      <c r="F97" s="599"/>
      <c r="G97" s="599"/>
      <c r="H97" s="599"/>
      <c r="I97" s="599"/>
      <c r="L97" s="599" t="s">
        <v>225</v>
      </c>
      <c r="M97" s="599"/>
      <c r="N97" s="599"/>
      <c r="O97" s="599"/>
      <c r="P97" s="599"/>
      <c r="Q97" s="599"/>
      <c r="R97" s="599"/>
      <c r="S97" s="599"/>
      <c r="U97" s="122"/>
      <c r="V97" s="621"/>
      <c r="W97" s="621"/>
      <c r="X97" s="621"/>
      <c r="Y97" s="621"/>
      <c r="Z97" s="621"/>
      <c r="AA97" s="621"/>
      <c r="AB97" s="621"/>
      <c r="AC97" s="621"/>
    </row>
    <row r="98" spans="1:30" s="123" customFormat="1" ht="27" customHeight="1" thickBot="1">
      <c r="B98" s="589" t="str">
        <f>[7]入力用!$B$7&amp;[7]入力用!$F$7</f>
        <v>佐久市立浅間中学校</v>
      </c>
      <c r="C98" s="590"/>
      <c r="D98" s="590"/>
      <c r="E98" s="590"/>
      <c r="F98" s="590"/>
      <c r="G98" s="590"/>
      <c r="H98" s="590"/>
      <c r="I98" s="591"/>
      <c r="L98" s="589" t="str">
        <f>[8]入力用!$B$7&amp;[8]入力用!$F$7</f>
        <v>松川町立松川中学校</v>
      </c>
      <c r="M98" s="590"/>
      <c r="N98" s="590"/>
      <c r="O98" s="590"/>
      <c r="P98" s="590"/>
      <c r="Q98" s="590"/>
      <c r="R98" s="590"/>
      <c r="S98" s="591"/>
      <c r="U98" s="124"/>
      <c r="V98" s="622"/>
      <c r="W98" s="623"/>
      <c r="X98" s="623"/>
      <c r="Y98" s="623"/>
      <c r="Z98" s="623"/>
      <c r="AA98" s="623"/>
      <c r="AB98" s="623"/>
      <c r="AC98" s="623"/>
    </row>
    <row r="99" spans="1:30" ht="27" customHeight="1">
      <c r="B99" s="592" t="s">
        <v>162</v>
      </c>
      <c r="C99" s="593"/>
      <c r="D99" s="594" t="str">
        <f>[7]入力用!$B$3&amp;[7]入力用!$C$3&amp;[7]入力用!$B$11</f>
        <v>長野県佐久市岩村田１３６１番地</v>
      </c>
      <c r="E99" s="595"/>
      <c r="F99" s="595"/>
      <c r="G99" s="595"/>
      <c r="H99" s="595"/>
      <c r="I99" s="596"/>
      <c r="L99" s="592" t="s">
        <v>162</v>
      </c>
      <c r="M99" s="593"/>
      <c r="N99" s="594" t="str">
        <f>[8]入力用!$B$3&amp;[8]入力用!$C$3&amp;[8]入力用!$B$11</f>
        <v>長野県下伊那郡松川町元大島3293</v>
      </c>
      <c r="O99" s="595"/>
      <c r="P99" s="595"/>
      <c r="Q99" s="595"/>
      <c r="R99" s="595"/>
      <c r="S99" s="596"/>
      <c r="U99" s="102"/>
      <c r="V99" s="624"/>
      <c r="W99" s="624"/>
      <c r="X99" s="615"/>
      <c r="Y99" s="615"/>
      <c r="Z99" s="615"/>
      <c r="AA99" s="615"/>
      <c r="AB99" s="615"/>
      <c r="AC99" s="615"/>
    </row>
    <row r="100" spans="1:30" ht="27" customHeight="1">
      <c r="B100" s="597" t="s">
        <v>163</v>
      </c>
      <c r="C100" s="598"/>
      <c r="D100" s="578" t="str">
        <f>[7]入力用!$B$14</f>
        <v>篠原　義光</v>
      </c>
      <c r="E100" s="579"/>
      <c r="F100" s="579"/>
      <c r="G100" s="579"/>
      <c r="H100" s="580" t="str">
        <f>[7]入力用!$D$14</f>
        <v>教員</v>
      </c>
      <c r="I100" s="581"/>
      <c r="L100" s="597" t="s">
        <v>163</v>
      </c>
      <c r="M100" s="598"/>
      <c r="N100" s="578" t="str">
        <f>[8]入力用!$B$14</f>
        <v>小島　重樹</v>
      </c>
      <c r="O100" s="579"/>
      <c r="P100" s="579"/>
      <c r="Q100" s="579"/>
      <c r="R100" s="580" t="str">
        <f>[8]入力用!$D$14</f>
        <v>教員</v>
      </c>
      <c r="S100" s="581"/>
      <c r="U100" s="102"/>
      <c r="V100" s="624"/>
      <c r="W100" s="624"/>
      <c r="X100" s="616"/>
      <c r="Y100" s="616"/>
      <c r="Z100" s="616"/>
      <c r="AA100" s="616"/>
      <c r="AB100" s="617"/>
      <c r="AC100" s="617"/>
    </row>
    <row r="101" spans="1:30" ht="27" customHeight="1">
      <c r="B101" s="597" t="s">
        <v>213</v>
      </c>
      <c r="C101" s="598"/>
      <c r="D101" s="578" t="str">
        <f>[7]入力用!$B$15</f>
        <v>中沢　俊幸</v>
      </c>
      <c r="E101" s="579"/>
      <c r="F101" s="579"/>
      <c r="G101" s="579"/>
      <c r="H101" s="580" t="str">
        <f>ASC([7]入力用!$D$15)</f>
        <v>教員</v>
      </c>
      <c r="I101" s="581"/>
      <c r="L101" s="597" t="s">
        <v>213</v>
      </c>
      <c r="M101" s="598"/>
      <c r="N101" s="578" t="str">
        <f>[8]入力用!$B$15</f>
        <v>窪田　昭仁</v>
      </c>
      <c r="O101" s="579"/>
      <c r="P101" s="579"/>
      <c r="Q101" s="579"/>
      <c r="R101" s="580" t="str">
        <f>ASC([8]入力用!$D$15)</f>
        <v>承認ｺｰﾁ</v>
      </c>
      <c r="S101" s="581"/>
      <c r="U101" s="102"/>
      <c r="V101" s="624"/>
      <c r="W101" s="624"/>
      <c r="X101" s="616"/>
      <c r="Y101" s="616"/>
      <c r="Z101" s="616"/>
      <c r="AA101" s="616"/>
      <c r="AB101" s="617"/>
      <c r="AC101" s="617"/>
    </row>
    <row r="102" spans="1:30" ht="27" customHeight="1">
      <c r="B102" s="582" t="s">
        <v>214</v>
      </c>
      <c r="C102" s="583"/>
      <c r="D102" s="603">
        <f>[7]入力用!$B$16</f>
        <v>0</v>
      </c>
      <c r="E102" s="604"/>
      <c r="F102" s="604"/>
      <c r="G102" s="604"/>
      <c r="H102" s="605">
        <f>[7]入力用!$D$16</f>
        <v>0</v>
      </c>
      <c r="I102" s="606"/>
      <c r="L102" s="582" t="s">
        <v>214</v>
      </c>
      <c r="M102" s="583"/>
      <c r="N102" s="584" t="str">
        <f>[8]入力用!$B$16</f>
        <v>堀内　健太</v>
      </c>
      <c r="O102" s="585"/>
      <c r="P102" s="585"/>
      <c r="Q102" s="585"/>
      <c r="R102" s="583" t="str">
        <f>[8]入力用!$D$16</f>
        <v>生徒</v>
      </c>
      <c r="S102" s="586"/>
      <c r="U102" s="102"/>
      <c r="V102" s="615"/>
      <c r="W102" s="615"/>
      <c r="X102" s="616"/>
      <c r="Y102" s="616"/>
      <c r="Z102" s="616"/>
      <c r="AA102" s="616"/>
      <c r="AB102" s="617"/>
      <c r="AC102" s="617"/>
    </row>
    <row r="103" spans="1:30" ht="27" customHeight="1" thickBot="1">
      <c r="B103" s="625" t="s">
        <v>465</v>
      </c>
      <c r="C103" s="626"/>
      <c r="D103" s="600" t="str">
        <f>INDEX([7]入力用!$M$4:$M$21,MATCH(1,[7]入力用!$T$4:$T$21))</f>
        <v>松本　哲佳</v>
      </c>
      <c r="E103" s="601"/>
      <c r="F103" s="601"/>
      <c r="G103" s="601"/>
      <c r="H103" s="602"/>
      <c r="I103" s="550"/>
      <c r="L103" s="625" t="s">
        <v>465</v>
      </c>
      <c r="M103" s="626"/>
      <c r="N103" s="600" t="str">
        <f>INDEX([8]入力用!$M$4:$M$21,MATCH(1,[8]入力用!$T$4:$T$21))</f>
        <v>湯沢　敦志</v>
      </c>
      <c r="O103" s="601"/>
      <c r="P103" s="601"/>
      <c r="Q103" s="601"/>
      <c r="R103" s="602"/>
      <c r="S103" s="550"/>
      <c r="U103" s="102"/>
      <c r="V103" s="384"/>
      <c r="W103" s="384"/>
      <c r="X103" s="385"/>
      <c r="Y103" s="385"/>
      <c r="Z103" s="385"/>
      <c r="AA103" s="385"/>
      <c r="AB103" s="386"/>
      <c r="AC103" s="386"/>
    </row>
    <row r="104" spans="1:30" ht="27" customHeight="1" thickBot="1">
      <c r="D104" s="587"/>
      <c r="E104" s="587"/>
      <c r="F104" s="587"/>
      <c r="G104" s="587"/>
      <c r="H104" s="587"/>
      <c r="I104" s="587"/>
      <c r="N104" s="587"/>
      <c r="O104" s="587"/>
      <c r="P104" s="587"/>
      <c r="Q104" s="587"/>
      <c r="R104" s="587"/>
      <c r="S104" s="587"/>
      <c r="U104" s="102"/>
      <c r="V104" s="104"/>
      <c r="W104" s="102"/>
      <c r="X104" s="618"/>
      <c r="Y104" s="618"/>
      <c r="Z104" s="618"/>
      <c r="AA104" s="618"/>
      <c r="AB104" s="618"/>
      <c r="AC104" s="618"/>
    </row>
    <row r="105" spans="1:30" s="103" customFormat="1" ht="26.25" customHeight="1">
      <c r="A105" s="105" t="s">
        <v>164</v>
      </c>
      <c r="B105" s="106" t="s">
        <v>160</v>
      </c>
      <c r="C105" s="387" t="s">
        <v>165</v>
      </c>
      <c r="D105" s="576" t="s">
        <v>166</v>
      </c>
      <c r="E105" s="576"/>
      <c r="F105" s="577" t="s">
        <v>215</v>
      </c>
      <c r="G105" s="577"/>
      <c r="H105" s="577"/>
      <c r="I105" s="108" t="s">
        <v>167</v>
      </c>
      <c r="J105" s="109"/>
      <c r="K105" s="105" t="s">
        <v>164</v>
      </c>
      <c r="L105" s="106" t="s">
        <v>160</v>
      </c>
      <c r="M105" s="387" t="s">
        <v>165</v>
      </c>
      <c r="N105" s="576" t="s">
        <v>166</v>
      </c>
      <c r="O105" s="576"/>
      <c r="P105" s="577" t="s">
        <v>215</v>
      </c>
      <c r="Q105" s="577"/>
      <c r="R105" s="577"/>
      <c r="S105" s="108" t="s">
        <v>167</v>
      </c>
      <c r="U105" s="110"/>
      <c r="V105" s="110"/>
      <c r="W105" s="110"/>
      <c r="X105" s="619"/>
      <c r="Y105" s="619"/>
      <c r="Z105" s="620"/>
      <c r="AA105" s="620"/>
      <c r="AB105" s="620"/>
      <c r="AC105" s="110"/>
      <c r="AD105" s="109"/>
    </row>
    <row r="106" spans="1:30" ht="27" customHeight="1">
      <c r="A106" s="111"/>
      <c r="B106" s="112">
        <f>[7]入力用!$K$4</f>
        <v>83</v>
      </c>
      <c r="C106" s="113" t="str">
        <f>[7]入力用!$L$4</f>
        <v>FW</v>
      </c>
      <c r="D106" s="571" t="str">
        <f>" "&amp;[7]入力用!$M$4</f>
        <v xml:space="preserve"> 伊藤　陽祐</v>
      </c>
      <c r="E106" s="572"/>
      <c r="F106" s="573" t="str">
        <f>" "&amp;[7]入力用!$N$4</f>
        <v xml:space="preserve"> いとう　ようすけ</v>
      </c>
      <c r="G106" s="574"/>
      <c r="H106" s="575"/>
      <c r="I106" s="388">
        <f>[7]入力用!$O$4</f>
        <v>3</v>
      </c>
      <c r="K106" s="111"/>
      <c r="L106" s="112">
        <f>[8]入力用!$K$4</f>
        <v>1</v>
      </c>
      <c r="M106" s="113" t="str">
        <f>[8]入力用!$L$4</f>
        <v>GK</v>
      </c>
      <c r="N106" s="571" t="str">
        <f>" "&amp;[8]入力用!$M$4</f>
        <v xml:space="preserve"> 神山　如水</v>
      </c>
      <c r="O106" s="572"/>
      <c r="P106" s="573" t="str">
        <f>" "&amp;[8]入力用!$N$4</f>
        <v xml:space="preserve"> かみやま　じょすい</v>
      </c>
      <c r="Q106" s="574"/>
      <c r="R106" s="575"/>
      <c r="S106" s="388">
        <f>[8]入力用!$O$4</f>
        <v>3</v>
      </c>
      <c r="U106" s="102"/>
      <c r="V106" s="110"/>
      <c r="W106" s="114"/>
      <c r="X106" s="614"/>
      <c r="Y106" s="614"/>
      <c r="Z106" s="615"/>
      <c r="AA106" s="615"/>
      <c r="AB106" s="615"/>
      <c r="AC106" s="114"/>
    </row>
    <row r="107" spans="1:30" ht="27" customHeight="1">
      <c r="A107" s="111"/>
      <c r="B107" s="112">
        <f>[7]入力用!$K$5</f>
        <v>84</v>
      </c>
      <c r="C107" s="113" t="str">
        <f>[7]入力用!$L$5</f>
        <v>DF</v>
      </c>
      <c r="D107" s="571" t="str">
        <f>" "&amp;[7]入力用!$M$5</f>
        <v xml:space="preserve"> 松本　哲佳</v>
      </c>
      <c r="E107" s="572"/>
      <c r="F107" s="573" t="str">
        <f>" "&amp;[7]入力用!$N$5</f>
        <v xml:space="preserve"> まつもと　のりよし</v>
      </c>
      <c r="G107" s="574"/>
      <c r="H107" s="575"/>
      <c r="I107" s="388">
        <f>[7]入力用!$O$5</f>
        <v>3</v>
      </c>
      <c r="K107" s="111"/>
      <c r="L107" s="112">
        <f>[8]入力用!$K$5</f>
        <v>2</v>
      </c>
      <c r="M107" s="113" t="str">
        <f>[8]入力用!$L$5</f>
        <v>DF</v>
      </c>
      <c r="N107" s="571" t="str">
        <f>" "&amp;[8]入力用!$M$5</f>
        <v xml:space="preserve"> 牧島　慶士</v>
      </c>
      <c r="O107" s="572"/>
      <c r="P107" s="573" t="str">
        <f>" "&amp;[8]入力用!$N$5</f>
        <v xml:space="preserve"> まきしま　けいじ</v>
      </c>
      <c r="Q107" s="574"/>
      <c r="R107" s="575"/>
      <c r="S107" s="388">
        <f>[8]入力用!$O$5</f>
        <v>3</v>
      </c>
      <c r="U107" s="102"/>
      <c r="V107" s="110"/>
      <c r="W107" s="114"/>
      <c r="X107" s="614"/>
      <c r="Y107" s="614"/>
      <c r="Z107" s="615"/>
      <c r="AA107" s="615"/>
      <c r="AB107" s="615"/>
      <c r="AC107" s="114"/>
    </row>
    <row r="108" spans="1:30" ht="27" customHeight="1">
      <c r="A108" s="111"/>
      <c r="B108" s="112">
        <f>[7]入力用!$K$6</f>
        <v>85</v>
      </c>
      <c r="C108" s="113" t="str">
        <f>[7]入力用!$L$6</f>
        <v>DF</v>
      </c>
      <c r="D108" s="571" t="str">
        <f>" "&amp;[7]入力用!$M$6</f>
        <v xml:space="preserve"> 草薙　颯也</v>
      </c>
      <c r="E108" s="572"/>
      <c r="F108" s="573" t="str">
        <f>" "&amp;[7]入力用!$N$6</f>
        <v xml:space="preserve"> くさなぎ　そうや</v>
      </c>
      <c r="G108" s="574"/>
      <c r="H108" s="575"/>
      <c r="I108" s="388">
        <f>[7]入力用!$O$6</f>
        <v>3</v>
      </c>
      <c r="K108" s="111"/>
      <c r="L108" s="112">
        <f>[8]入力用!$K$6</f>
        <v>3</v>
      </c>
      <c r="M108" s="113" t="str">
        <f>[8]入力用!$L$6</f>
        <v>DF</v>
      </c>
      <c r="N108" s="571" t="str">
        <f>" "&amp;[8]入力用!$M$6</f>
        <v xml:space="preserve"> 齋藤　望</v>
      </c>
      <c r="O108" s="572"/>
      <c r="P108" s="573" t="str">
        <f>" "&amp;[8]入力用!$N$6</f>
        <v xml:space="preserve"> さいとう　のぞむ</v>
      </c>
      <c r="Q108" s="574"/>
      <c r="R108" s="575"/>
      <c r="S108" s="388">
        <f>[8]入力用!$O$6</f>
        <v>3</v>
      </c>
      <c r="U108" s="102"/>
      <c r="V108" s="110"/>
      <c r="W108" s="114"/>
      <c r="X108" s="614"/>
      <c r="Y108" s="614"/>
      <c r="Z108" s="615"/>
      <c r="AA108" s="615"/>
      <c r="AB108" s="615"/>
      <c r="AC108" s="114"/>
    </row>
    <row r="109" spans="1:30" ht="27" customHeight="1">
      <c r="A109" s="111"/>
      <c r="B109" s="112">
        <f>[7]入力用!$K$7</f>
        <v>86</v>
      </c>
      <c r="C109" s="113" t="str">
        <f>[7]入力用!$L$7</f>
        <v>DF</v>
      </c>
      <c r="D109" s="571" t="str">
        <f>" "&amp;[7]入力用!$M$7</f>
        <v xml:space="preserve"> 井出　蒼月</v>
      </c>
      <c r="E109" s="572"/>
      <c r="F109" s="573" t="str">
        <f>" "&amp;[7]入力用!$N$7</f>
        <v xml:space="preserve"> いで　あつき</v>
      </c>
      <c r="G109" s="574"/>
      <c r="H109" s="575"/>
      <c r="I109" s="388">
        <f>[7]入力用!$O$7</f>
        <v>3</v>
      </c>
      <c r="K109" s="111"/>
      <c r="L109" s="112">
        <f>[8]入力用!$K$7</f>
        <v>4</v>
      </c>
      <c r="M109" s="113" t="str">
        <f>[8]入力用!$L$7</f>
        <v>DF</v>
      </c>
      <c r="N109" s="571" t="str">
        <f>" "&amp;[8]入力用!$M$7</f>
        <v xml:space="preserve"> 福沢　天仁</v>
      </c>
      <c r="O109" s="572"/>
      <c r="P109" s="573" t="str">
        <f>" "&amp;[8]入力用!$N$7</f>
        <v xml:space="preserve"> ふくざわ　てんじん</v>
      </c>
      <c r="Q109" s="574"/>
      <c r="R109" s="575"/>
      <c r="S109" s="388">
        <f>[8]入力用!$O$7</f>
        <v>3</v>
      </c>
      <c r="U109" s="102"/>
      <c r="V109" s="110"/>
      <c r="W109" s="114"/>
      <c r="X109" s="614"/>
      <c r="Y109" s="614"/>
      <c r="Z109" s="615"/>
      <c r="AA109" s="615"/>
      <c r="AB109" s="615"/>
      <c r="AC109" s="114"/>
    </row>
    <row r="110" spans="1:30" ht="27" customHeight="1">
      <c r="A110" s="111"/>
      <c r="B110" s="112">
        <f>[7]入力用!$K$8</f>
        <v>87</v>
      </c>
      <c r="C110" s="113" t="str">
        <f>[7]入力用!$L$8</f>
        <v>FW</v>
      </c>
      <c r="D110" s="571" t="str">
        <f>" "&amp;[7]入力用!$M$8</f>
        <v xml:space="preserve"> 新田　晃大</v>
      </c>
      <c r="E110" s="572"/>
      <c r="F110" s="573" t="str">
        <f>" "&amp;[7]入力用!$N$8</f>
        <v xml:space="preserve"> にった　あきひろ</v>
      </c>
      <c r="G110" s="574"/>
      <c r="H110" s="575"/>
      <c r="I110" s="388">
        <f>[7]入力用!$O$8</f>
        <v>3</v>
      </c>
      <c r="K110" s="111"/>
      <c r="L110" s="112">
        <f>[8]入力用!$K$8</f>
        <v>5</v>
      </c>
      <c r="M110" s="113" t="str">
        <f>[8]入力用!$L$8</f>
        <v>MF</v>
      </c>
      <c r="N110" s="571" t="str">
        <f>" "&amp;[8]入力用!$M$8</f>
        <v xml:space="preserve"> 塚原　涼矢</v>
      </c>
      <c r="O110" s="572"/>
      <c r="P110" s="573" t="str">
        <f>" "&amp;[8]入力用!$N$8</f>
        <v xml:space="preserve"> つかはら　りょうや</v>
      </c>
      <c r="Q110" s="574"/>
      <c r="R110" s="575"/>
      <c r="S110" s="388">
        <f>[8]入力用!$O$8</f>
        <v>3</v>
      </c>
      <c r="U110" s="102"/>
      <c r="V110" s="110"/>
      <c r="W110" s="114"/>
      <c r="X110" s="614"/>
      <c r="Y110" s="614"/>
      <c r="Z110" s="615"/>
      <c r="AA110" s="615"/>
      <c r="AB110" s="615"/>
      <c r="AC110" s="114"/>
    </row>
    <row r="111" spans="1:30" ht="27" customHeight="1">
      <c r="A111" s="111"/>
      <c r="B111" s="112">
        <f>[7]入力用!$K$9</f>
        <v>88</v>
      </c>
      <c r="C111" s="113" t="str">
        <f>[7]入力用!$L$9</f>
        <v>MF</v>
      </c>
      <c r="D111" s="571" t="str">
        <f>" "&amp;[7]入力用!$M$9</f>
        <v xml:space="preserve"> 玉置　陽翔</v>
      </c>
      <c r="E111" s="572"/>
      <c r="F111" s="573" t="str">
        <f>" "&amp;[7]入力用!$N$9</f>
        <v xml:space="preserve"> たまおき　ひかる</v>
      </c>
      <c r="G111" s="574"/>
      <c r="H111" s="575"/>
      <c r="I111" s="388">
        <f>[7]入力用!$O$9</f>
        <v>3</v>
      </c>
      <c r="K111" s="111"/>
      <c r="L111" s="112">
        <f>[8]入力用!$K$9</f>
        <v>6</v>
      </c>
      <c r="M111" s="113" t="str">
        <f>[8]入力用!$L$9</f>
        <v>MF</v>
      </c>
      <c r="N111" s="571" t="str">
        <f>" "&amp;[8]入力用!$M$9</f>
        <v xml:space="preserve"> 米山　大空</v>
      </c>
      <c r="O111" s="572"/>
      <c r="P111" s="573" t="str">
        <f>" "&amp;[8]入力用!$N$9</f>
        <v xml:space="preserve"> よねやま　たく</v>
      </c>
      <c r="Q111" s="574"/>
      <c r="R111" s="575"/>
      <c r="S111" s="388">
        <f>[8]入力用!$O$9</f>
        <v>3</v>
      </c>
      <c r="U111" s="102"/>
      <c r="V111" s="110"/>
      <c r="W111" s="114"/>
      <c r="X111" s="614"/>
      <c r="Y111" s="614"/>
      <c r="Z111" s="615"/>
      <c r="AA111" s="615"/>
      <c r="AB111" s="615"/>
      <c r="AC111" s="114"/>
    </row>
    <row r="112" spans="1:30" ht="27" customHeight="1">
      <c r="A112" s="111"/>
      <c r="B112" s="112">
        <f>[7]入力用!$K$10</f>
        <v>89</v>
      </c>
      <c r="C112" s="113" t="str">
        <f>[7]入力用!$L$10</f>
        <v>FW</v>
      </c>
      <c r="D112" s="571" t="str">
        <f>" "&amp;[7]入力用!$M$10</f>
        <v xml:space="preserve"> 高橋　空哉</v>
      </c>
      <c r="E112" s="572"/>
      <c r="F112" s="573" t="str">
        <f>" "&amp;[7]入力用!$N$10</f>
        <v xml:space="preserve"> たかはし　くうや</v>
      </c>
      <c r="G112" s="574"/>
      <c r="H112" s="575"/>
      <c r="I112" s="388">
        <f>[7]入力用!$O$10</f>
        <v>3</v>
      </c>
      <c r="K112" s="111"/>
      <c r="L112" s="112">
        <f>[8]入力用!$K$10</f>
        <v>7</v>
      </c>
      <c r="M112" s="113" t="str">
        <f>[8]入力用!$L$10</f>
        <v>DF</v>
      </c>
      <c r="N112" s="571" t="str">
        <f>" "&amp;[8]入力用!$M$10</f>
        <v xml:space="preserve"> 湯沢　敦志</v>
      </c>
      <c r="O112" s="572"/>
      <c r="P112" s="573" t="str">
        <f>" "&amp;[8]入力用!$N$10</f>
        <v xml:space="preserve"> ゆざわ　あつし</v>
      </c>
      <c r="Q112" s="574"/>
      <c r="R112" s="575"/>
      <c r="S112" s="388">
        <f>[8]入力用!$O$10</f>
        <v>3</v>
      </c>
      <c r="U112" s="102"/>
      <c r="V112" s="110"/>
      <c r="W112" s="114"/>
      <c r="X112" s="614"/>
      <c r="Y112" s="614"/>
      <c r="Z112" s="615"/>
      <c r="AA112" s="615"/>
      <c r="AB112" s="615"/>
      <c r="AC112" s="114"/>
    </row>
    <row r="113" spans="1:29" ht="27" customHeight="1">
      <c r="A113" s="111"/>
      <c r="B113" s="112">
        <f>[7]入力用!$K$11</f>
        <v>90</v>
      </c>
      <c r="C113" s="113" t="str">
        <f>[7]入力用!$L$11</f>
        <v>DF</v>
      </c>
      <c r="D113" s="571" t="str">
        <f>" "&amp;[7]入力用!$M$11</f>
        <v xml:space="preserve"> 窪田　洸希</v>
      </c>
      <c r="E113" s="572"/>
      <c r="F113" s="573" t="str">
        <f>" "&amp;[7]入力用!$N$11</f>
        <v xml:space="preserve"> くぼた　こうき</v>
      </c>
      <c r="G113" s="574"/>
      <c r="H113" s="575"/>
      <c r="I113" s="388">
        <f>[7]入力用!$O$11</f>
        <v>3</v>
      </c>
      <c r="K113" s="111"/>
      <c r="L113" s="112">
        <f>[8]入力用!$K$11</f>
        <v>8</v>
      </c>
      <c r="M113" s="113" t="str">
        <f>[8]入力用!$L$11</f>
        <v>MF</v>
      </c>
      <c r="N113" s="571" t="str">
        <f>" "&amp;[8]入力用!$M$11</f>
        <v xml:space="preserve"> 笹木　来朗</v>
      </c>
      <c r="O113" s="572"/>
      <c r="P113" s="573" t="str">
        <f>" "&amp;[8]入力用!$N$11</f>
        <v xml:space="preserve"> ささき　らいお</v>
      </c>
      <c r="Q113" s="574"/>
      <c r="R113" s="575"/>
      <c r="S113" s="388">
        <f>[8]入力用!$O$11</f>
        <v>2</v>
      </c>
      <c r="U113" s="102"/>
      <c r="V113" s="110"/>
      <c r="W113" s="114"/>
      <c r="X113" s="614"/>
      <c r="Y113" s="614"/>
      <c r="Z113" s="615"/>
      <c r="AA113" s="615"/>
      <c r="AB113" s="615"/>
      <c r="AC113" s="114"/>
    </row>
    <row r="114" spans="1:29" ht="27" customHeight="1">
      <c r="A114" s="111"/>
      <c r="B114" s="112">
        <f>[7]入力用!$K$12</f>
        <v>91</v>
      </c>
      <c r="C114" s="113" t="str">
        <f>[7]入力用!$L$12</f>
        <v>DF</v>
      </c>
      <c r="D114" s="571" t="str">
        <f>" "&amp;[7]入力用!$M$12</f>
        <v xml:space="preserve"> 林　祐斗</v>
      </c>
      <c r="E114" s="572"/>
      <c r="F114" s="573" t="str">
        <f>" "&amp;[7]入力用!$N$12</f>
        <v xml:space="preserve"> はやし　ゆうと</v>
      </c>
      <c r="G114" s="574"/>
      <c r="H114" s="575"/>
      <c r="I114" s="388">
        <f>[7]入力用!$O$12</f>
        <v>3</v>
      </c>
      <c r="K114" s="111"/>
      <c r="L114" s="112">
        <f>[8]入力用!$K$12</f>
        <v>9</v>
      </c>
      <c r="M114" s="113" t="str">
        <f>[8]入力用!$L$12</f>
        <v>FW</v>
      </c>
      <c r="N114" s="571" t="str">
        <f>" "&amp;[8]入力用!$M$12</f>
        <v xml:space="preserve"> 奥田　航成</v>
      </c>
      <c r="O114" s="572"/>
      <c r="P114" s="573" t="str">
        <f>" "&amp;[8]入力用!$N$12</f>
        <v xml:space="preserve"> おくた　こうせい</v>
      </c>
      <c r="Q114" s="574"/>
      <c r="R114" s="575"/>
      <c r="S114" s="388">
        <f>[8]入力用!$O$12</f>
        <v>3</v>
      </c>
      <c r="U114" s="102"/>
      <c r="V114" s="110"/>
      <c r="W114" s="114"/>
      <c r="X114" s="614"/>
      <c r="Y114" s="614"/>
      <c r="Z114" s="615"/>
      <c r="AA114" s="615"/>
      <c r="AB114" s="615"/>
      <c r="AC114" s="114"/>
    </row>
    <row r="115" spans="1:29" ht="27" customHeight="1">
      <c r="A115" s="111"/>
      <c r="B115" s="112">
        <f>[7]入力用!$K$13</f>
        <v>92</v>
      </c>
      <c r="C115" s="113" t="str">
        <f>[7]入力用!$L$13</f>
        <v>MF</v>
      </c>
      <c r="D115" s="571" t="str">
        <f>" "&amp;[7]入力用!$M$13</f>
        <v xml:space="preserve"> 長谷　朔弥</v>
      </c>
      <c r="E115" s="572"/>
      <c r="F115" s="573" t="str">
        <f>" "&amp;[7]入力用!$N$13</f>
        <v xml:space="preserve"> はせ　さくや</v>
      </c>
      <c r="G115" s="574"/>
      <c r="H115" s="575"/>
      <c r="I115" s="388">
        <f>[7]入力用!$O$13</f>
        <v>3</v>
      </c>
      <c r="K115" s="111"/>
      <c r="L115" s="112">
        <f>[8]入力用!$K$13</f>
        <v>10</v>
      </c>
      <c r="M115" s="113" t="str">
        <f>[8]入力用!$L$13</f>
        <v>DF</v>
      </c>
      <c r="N115" s="571" t="str">
        <f>" "&amp;[8]入力用!$M$13</f>
        <v xml:space="preserve"> 細田　綱忠</v>
      </c>
      <c r="O115" s="572"/>
      <c r="P115" s="573" t="str">
        <f>" "&amp;[8]入力用!$N$13</f>
        <v xml:space="preserve"> ほそだ　つなただ</v>
      </c>
      <c r="Q115" s="574"/>
      <c r="R115" s="575"/>
      <c r="S115" s="388">
        <f>[8]入力用!$O$13</f>
        <v>3</v>
      </c>
      <c r="U115" s="102"/>
      <c r="V115" s="110"/>
      <c r="W115" s="114"/>
      <c r="X115" s="614"/>
      <c r="Y115" s="614"/>
      <c r="Z115" s="615"/>
      <c r="AA115" s="615"/>
      <c r="AB115" s="615"/>
      <c r="AC115" s="114"/>
    </row>
    <row r="116" spans="1:29" ht="27" customHeight="1">
      <c r="A116" s="111"/>
      <c r="B116" s="112">
        <f>[7]入力用!$K$14</f>
        <v>93</v>
      </c>
      <c r="C116" s="113" t="str">
        <f>[7]入力用!$L$14</f>
        <v>MF</v>
      </c>
      <c r="D116" s="571" t="str">
        <f>" "&amp;[7]入力用!$M$14</f>
        <v xml:space="preserve"> 新津　大斗</v>
      </c>
      <c r="E116" s="572"/>
      <c r="F116" s="573" t="str">
        <f>" "&amp;[7]入力用!$N$14</f>
        <v xml:space="preserve"> にいつ　だいと</v>
      </c>
      <c r="G116" s="574"/>
      <c r="H116" s="575"/>
      <c r="I116" s="388">
        <f>[7]入力用!$O$14</f>
        <v>3</v>
      </c>
      <c r="K116" s="111"/>
      <c r="L116" s="112">
        <f>[8]入力用!$K$14</f>
        <v>11</v>
      </c>
      <c r="M116" s="113" t="str">
        <f>[8]入力用!$L$14</f>
        <v>FW</v>
      </c>
      <c r="N116" s="571" t="str">
        <f>" "&amp;[8]入力用!$M$14</f>
        <v xml:space="preserve"> 北沢　明未</v>
      </c>
      <c r="O116" s="572"/>
      <c r="P116" s="573" t="str">
        <f>" "&amp;[8]入力用!$N$14</f>
        <v xml:space="preserve"> きたざわ　あみ</v>
      </c>
      <c r="Q116" s="574"/>
      <c r="R116" s="575"/>
      <c r="S116" s="388">
        <f>[8]入力用!$O$14</f>
        <v>3</v>
      </c>
      <c r="U116" s="102"/>
      <c r="V116" s="110"/>
      <c r="W116" s="114"/>
      <c r="X116" s="614"/>
      <c r="Y116" s="614"/>
      <c r="Z116" s="615"/>
      <c r="AA116" s="615"/>
      <c r="AB116" s="615"/>
      <c r="AC116" s="114"/>
    </row>
    <row r="117" spans="1:29" ht="27" customHeight="1">
      <c r="A117" s="111"/>
      <c r="B117" s="112">
        <f>[7]入力用!$K$15</f>
        <v>35</v>
      </c>
      <c r="C117" s="113" t="str">
        <f>[7]入力用!$L$15</f>
        <v>MF</v>
      </c>
      <c r="D117" s="571" t="str">
        <f>" "&amp;[7]入力用!$M$15</f>
        <v xml:space="preserve"> 高橋　快世</v>
      </c>
      <c r="E117" s="572"/>
      <c r="F117" s="573" t="str">
        <f>" "&amp;[7]入力用!$N$15</f>
        <v xml:space="preserve"> たかはし　かいせい</v>
      </c>
      <c r="G117" s="574"/>
      <c r="H117" s="575"/>
      <c r="I117" s="388">
        <f>[7]入力用!$O$15</f>
        <v>3</v>
      </c>
      <c r="K117" s="111"/>
      <c r="L117" s="112">
        <f>[8]入力用!$K$15</f>
        <v>12</v>
      </c>
      <c r="M117" s="113" t="str">
        <f>[8]入力用!$L$15</f>
        <v>DF</v>
      </c>
      <c r="N117" s="571" t="str">
        <f>" "&amp;[8]入力用!$M$15</f>
        <v xml:space="preserve"> 岡田　零央</v>
      </c>
      <c r="O117" s="572"/>
      <c r="P117" s="573" t="str">
        <f>" "&amp;[8]入力用!$N$15</f>
        <v xml:space="preserve"> おかだ　れいあ</v>
      </c>
      <c r="Q117" s="574"/>
      <c r="R117" s="575"/>
      <c r="S117" s="388">
        <f>[8]入力用!$O$15</f>
        <v>3</v>
      </c>
      <c r="U117" s="102"/>
      <c r="V117" s="110"/>
      <c r="W117" s="114"/>
      <c r="X117" s="614"/>
      <c r="Y117" s="614"/>
      <c r="Z117" s="615"/>
      <c r="AA117" s="615"/>
      <c r="AB117" s="615"/>
      <c r="AC117" s="114"/>
    </row>
    <row r="118" spans="1:29" ht="27" customHeight="1">
      <c r="A118" s="111"/>
      <c r="B118" s="112">
        <f>[7]入力用!$K$16</f>
        <v>1</v>
      </c>
      <c r="C118" s="113" t="str">
        <f>[7]入力用!$L$16</f>
        <v>GK</v>
      </c>
      <c r="D118" s="571" t="str">
        <f>" "&amp;[7]入力用!$M$16</f>
        <v xml:space="preserve"> 佐々木　洸輔</v>
      </c>
      <c r="E118" s="572"/>
      <c r="F118" s="573" t="str">
        <f>" "&amp;[7]入力用!$N$16</f>
        <v xml:space="preserve"> ささき　こうすけ</v>
      </c>
      <c r="G118" s="574"/>
      <c r="H118" s="575"/>
      <c r="I118" s="388">
        <f>[7]入力用!$O$16</f>
        <v>3</v>
      </c>
      <c r="K118" s="111"/>
      <c r="L118" s="112">
        <f>[8]入力用!$K$16</f>
        <v>13</v>
      </c>
      <c r="M118" s="113" t="str">
        <f>[8]入力用!$L$16</f>
        <v>DF</v>
      </c>
      <c r="N118" s="571" t="str">
        <f>" "&amp;[8]入力用!$M$16</f>
        <v xml:space="preserve"> 宮下　朝陽</v>
      </c>
      <c r="O118" s="572"/>
      <c r="P118" s="573" t="str">
        <f>" "&amp;[8]入力用!$N$16</f>
        <v xml:space="preserve"> みやした　あさひ</v>
      </c>
      <c r="Q118" s="574"/>
      <c r="R118" s="575"/>
      <c r="S118" s="388">
        <f>[8]入力用!$O$16</f>
        <v>3</v>
      </c>
      <c r="U118" s="102"/>
      <c r="V118" s="110"/>
      <c r="W118" s="114"/>
      <c r="X118" s="614"/>
      <c r="Y118" s="614"/>
      <c r="Z118" s="615"/>
      <c r="AA118" s="615"/>
      <c r="AB118" s="615"/>
      <c r="AC118" s="114"/>
    </row>
    <row r="119" spans="1:29" ht="27" customHeight="1">
      <c r="A119" s="111"/>
      <c r="B119" s="112">
        <f>[7]入力用!$K$17</f>
        <v>12</v>
      </c>
      <c r="C119" s="113" t="str">
        <f>[7]入力用!$L$17</f>
        <v>GK</v>
      </c>
      <c r="D119" s="571" t="str">
        <f>" "&amp;[7]入力用!$M$17</f>
        <v xml:space="preserve"> 梅澤　慈希</v>
      </c>
      <c r="E119" s="572"/>
      <c r="F119" s="573" t="str">
        <f>" "&amp;[7]入力用!$N$17</f>
        <v xml:space="preserve"> うめざわ　いつき</v>
      </c>
      <c r="G119" s="574"/>
      <c r="H119" s="575"/>
      <c r="I119" s="388">
        <f>[7]入力用!$O$17</f>
        <v>2</v>
      </c>
      <c r="K119" s="111"/>
      <c r="L119" s="112">
        <f>[8]入力用!$K$17</f>
        <v>14</v>
      </c>
      <c r="M119" s="113" t="str">
        <f>[8]入力用!$L$17</f>
        <v>MF</v>
      </c>
      <c r="N119" s="571" t="str">
        <f>" "&amp;[8]入力用!$M$17</f>
        <v xml:space="preserve"> 原　亮太</v>
      </c>
      <c r="O119" s="572"/>
      <c r="P119" s="573" t="str">
        <f>" "&amp;[8]入力用!$N$17</f>
        <v xml:space="preserve"> はら　りょうた</v>
      </c>
      <c r="Q119" s="574"/>
      <c r="R119" s="575"/>
      <c r="S119" s="388">
        <f>[8]入力用!$O$17</f>
        <v>3</v>
      </c>
      <c r="U119" s="102"/>
      <c r="V119" s="110"/>
      <c r="W119" s="114"/>
      <c r="X119" s="614"/>
      <c r="Y119" s="614"/>
      <c r="Z119" s="615"/>
      <c r="AA119" s="615"/>
      <c r="AB119" s="615"/>
      <c r="AC119" s="114"/>
    </row>
    <row r="120" spans="1:29" ht="27" customHeight="1">
      <c r="A120" s="111"/>
      <c r="B120" s="112">
        <f>[7]入力用!$K$18</f>
        <v>95</v>
      </c>
      <c r="C120" s="113" t="str">
        <f>[7]入力用!$L$18</f>
        <v>DF</v>
      </c>
      <c r="D120" s="571" t="str">
        <f>" "&amp;[7]入力用!$M$18</f>
        <v xml:space="preserve"> 古越　暖人</v>
      </c>
      <c r="E120" s="572"/>
      <c r="F120" s="573" t="str">
        <f>" "&amp;[7]入力用!$N$18</f>
        <v xml:space="preserve"> ふるこし　はると</v>
      </c>
      <c r="G120" s="574"/>
      <c r="H120" s="575"/>
      <c r="I120" s="388">
        <f>[7]入力用!$O$18</f>
        <v>2</v>
      </c>
      <c r="K120" s="111"/>
      <c r="L120" s="112">
        <f>[8]入力用!$K$18</f>
        <v>15</v>
      </c>
      <c r="M120" s="113" t="str">
        <f>[8]入力用!$L$18</f>
        <v>MF</v>
      </c>
      <c r="N120" s="571" t="str">
        <f>" "&amp;[8]入力用!$M$18</f>
        <v xml:space="preserve"> 柿木　康孝</v>
      </c>
      <c r="O120" s="572"/>
      <c r="P120" s="573" t="str">
        <f>" "&amp;[8]入力用!$N$18</f>
        <v xml:space="preserve"> かきぎ　やすたか</v>
      </c>
      <c r="Q120" s="574"/>
      <c r="R120" s="575"/>
      <c r="S120" s="388">
        <f>[8]入力用!$O$18</f>
        <v>3</v>
      </c>
      <c r="U120" s="102"/>
      <c r="V120" s="110"/>
      <c r="W120" s="114"/>
      <c r="X120" s="614"/>
      <c r="Y120" s="614"/>
      <c r="Z120" s="615"/>
      <c r="AA120" s="615"/>
      <c r="AB120" s="615"/>
      <c r="AC120" s="114"/>
    </row>
    <row r="121" spans="1:29" ht="27" customHeight="1">
      <c r="A121" s="111"/>
      <c r="B121" s="112">
        <f>[7]入力用!$K$19</f>
        <v>22</v>
      </c>
      <c r="C121" s="113" t="str">
        <f>[7]入力用!$L$19</f>
        <v>FW</v>
      </c>
      <c r="D121" s="571" t="str">
        <f>" "&amp;[7]入力用!$M$19</f>
        <v xml:space="preserve"> 木曽　琥白</v>
      </c>
      <c r="E121" s="572"/>
      <c r="F121" s="573" t="str">
        <f>" "&amp;[7]入力用!$N$19</f>
        <v xml:space="preserve"> きそ　こはく</v>
      </c>
      <c r="G121" s="574"/>
      <c r="H121" s="575"/>
      <c r="I121" s="388">
        <f>[7]入力用!$O$19</f>
        <v>2</v>
      </c>
      <c r="K121" s="111"/>
      <c r="L121" s="112">
        <f>[8]入力用!$K$19</f>
        <v>16</v>
      </c>
      <c r="M121" s="113" t="str">
        <f>[8]入力用!$L$19</f>
        <v>FW</v>
      </c>
      <c r="N121" s="571" t="str">
        <f>" "&amp;[8]入力用!$M$19</f>
        <v xml:space="preserve"> 宮下　洸琉</v>
      </c>
      <c r="O121" s="572"/>
      <c r="P121" s="573" t="str">
        <f>" "&amp;[8]入力用!$N$19</f>
        <v xml:space="preserve"> みやした　ひかる</v>
      </c>
      <c r="Q121" s="574"/>
      <c r="R121" s="575"/>
      <c r="S121" s="388">
        <f>[8]入力用!$O$19</f>
        <v>3</v>
      </c>
      <c r="U121" s="102"/>
      <c r="V121" s="110"/>
      <c r="W121" s="114"/>
      <c r="X121" s="614"/>
      <c r="Y121" s="614"/>
      <c r="Z121" s="615"/>
      <c r="AA121" s="615"/>
      <c r="AB121" s="615"/>
      <c r="AC121" s="114"/>
    </row>
    <row r="122" spans="1:29" ht="27" customHeight="1">
      <c r="A122" s="111"/>
      <c r="B122" s="112">
        <f>[7]入力用!$K$20</f>
        <v>23</v>
      </c>
      <c r="C122" s="113" t="str">
        <f>[7]入力用!$L$20</f>
        <v>MF</v>
      </c>
      <c r="D122" s="571" t="str">
        <f>" "&amp;[7]入力用!$M$20</f>
        <v xml:space="preserve"> 今井　悠宇</v>
      </c>
      <c r="E122" s="572"/>
      <c r="F122" s="573" t="str">
        <f>" "&amp;[7]入力用!$N$20</f>
        <v xml:space="preserve"> いまい　ゆう</v>
      </c>
      <c r="G122" s="574"/>
      <c r="H122" s="575"/>
      <c r="I122" s="388">
        <f>[7]入力用!$O$20</f>
        <v>2</v>
      </c>
      <c r="K122" s="111"/>
      <c r="L122" s="112">
        <f>[8]入力用!$K$20</f>
        <v>17</v>
      </c>
      <c r="M122" s="113" t="str">
        <f>[8]入力用!$L$20</f>
        <v>MF</v>
      </c>
      <c r="N122" s="571" t="str">
        <f>" "&amp;[8]入力用!$M$20</f>
        <v xml:space="preserve"> 大場　陽渡</v>
      </c>
      <c r="O122" s="572"/>
      <c r="P122" s="573" t="str">
        <f>" "&amp;[8]入力用!$N$20</f>
        <v xml:space="preserve"> おおば　はると</v>
      </c>
      <c r="Q122" s="574"/>
      <c r="R122" s="575"/>
      <c r="S122" s="388">
        <f>[8]入力用!$O$20</f>
        <v>2</v>
      </c>
      <c r="U122" s="102"/>
      <c r="V122" s="110"/>
      <c r="W122" s="114"/>
      <c r="X122" s="614"/>
      <c r="Y122" s="614"/>
      <c r="Z122" s="615"/>
      <c r="AA122" s="615"/>
      <c r="AB122" s="615"/>
      <c r="AC122" s="114"/>
    </row>
    <row r="123" spans="1:29" ht="27" customHeight="1" thickBot="1">
      <c r="A123" s="115"/>
      <c r="B123" s="116">
        <f>[7]入力用!$K$21</f>
        <v>40</v>
      </c>
      <c r="C123" s="117" t="str">
        <f>[7]入力用!$L$21</f>
        <v>FW</v>
      </c>
      <c r="D123" s="561" t="str">
        <f>" "&amp;[7]入力用!$M$21</f>
        <v xml:space="preserve"> 赤羽　慧心</v>
      </c>
      <c r="E123" s="562"/>
      <c r="F123" s="563" t="str">
        <f>" "&amp;[7]入力用!$N$21</f>
        <v xml:space="preserve"> あかはね　けいしん</v>
      </c>
      <c r="G123" s="564"/>
      <c r="H123" s="565"/>
      <c r="I123" s="389">
        <f>[7]入力用!$O$21</f>
        <v>2</v>
      </c>
      <c r="K123" s="115"/>
      <c r="L123" s="116">
        <f>[8]入力用!$K$21</f>
        <v>18</v>
      </c>
      <c r="M123" s="117" t="str">
        <f>[8]入力用!$L$21</f>
        <v>GK</v>
      </c>
      <c r="N123" s="561" t="str">
        <f>" "&amp;[8]入力用!$M$21</f>
        <v xml:space="preserve"> 細江　隼平</v>
      </c>
      <c r="O123" s="562"/>
      <c r="P123" s="563" t="str">
        <f>" "&amp;[8]入力用!$N$21</f>
        <v xml:space="preserve"> ほそえ　しゅんぺい</v>
      </c>
      <c r="Q123" s="564"/>
      <c r="R123" s="565"/>
      <c r="S123" s="389">
        <f>[8]入力用!$O$21</f>
        <v>3</v>
      </c>
      <c r="U123" s="102"/>
      <c r="V123" s="110"/>
      <c r="W123" s="114"/>
      <c r="X123" s="614"/>
      <c r="Y123" s="614"/>
      <c r="Z123" s="615"/>
      <c r="AA123" s="615"/>
      <c r="AB123" s="615"/>
      <c r="AC123" s="114"/>
    </row>
    <row r="124" spans="1:29" ht="27" customHeight="1" thickBot="1">
      <c r="U124" s="102"/>
      <c r="V124" s="104"/>
      <c r="W124" s="102"/>
      <c r="X124" s="102"/>
      <c r="Y124" s="102"/>
      <c r="Z124" s="102"/>
      <c r="AA124" s="102"/>
      <c r="AB124" s="102"/>
      <c r="AC124" s="102"/>
    </row>
    <row r="125" spans="1:29" ht="27" customHeight="1" thickBot="1">
      <c r="B125" s="566" t="s">
        <v>216</v>
      </c>
      <c r="C125" s="567"/>
      <c r="D125" s="118" t="s">
        <v>168</v>
      </c>
      <c r="E125" s="568" t="s">
        <v>169</v>
      </c>
      <c r="F125" s="569"/>
      <c r="G125" s="390" t="s">
        <v>170</v>
      </c>
      <c r="H125" s="568" t="s">
        <v>171</v>
      </c>
      <c r="I125" s="570"/>
      <c r="L125" s="566" t="s">
        <v>216</v>
      </c>
      <c r="M125" s="567"/>
      <c r="N125" s="118" t="s">
        <v>168</v>
      </c>
      <c r="O125" s="568" t="s">
        <v>169</v>
      </c>
      <c r="P125" s="569"/>
      <c r="Q125" s="390" t="s">
        <v>170</v>
      </c>
      <c r="R125" s="568" t="s">
        <v>171</v>
      </c>
      <c r="S125" s="570"/>
      <c r="U125" s="102"/>
      <c r="V125" s="613"/>
      <c r="W125" s="613"/>
      <c r="X125" s="114"/>
      <c r="Y125" s="613"/>
      <c r="Z125" s="613"/>
      <c r="AA125" s="114"/>
      <c r="AB125" s="613"/>
      <c r="AC125" s="613"/>
    </row>
    <row r="126" spans="1:29" ht="27" customHeight="1" thickTop="1">
      <c r="B126" s="551" t="s">
        <v>217</v>
      </c>
      <c r="C126" s="552"/>
      <c r="D126" s="119" t="str">
        <f>[7]入力用!$B$18</f>
        <v>青</v>
      </c>
      <c r="E126" s="553" t="str">
        <f>[7]入力用!$D$18</f>
        <v>白</v>
      </c>
      <c r="F126" s="554"/>
      <c r="G126" s="391" t="str">
        <f>[7]入力用!$F$18</f>
        <v>黄</v>
      </c>
      <c r="H126" s="553" t="str">
        <f>[7]入力用!$H$18</f>
        <v>赤</v>
      </c>
      <c r="I126" s="555"/>
      <c r="L126" s="551" t="s">
        <v>217</v>
      </c>
      <c r="M126" s="552"/>
      <c r="N126" s="119" t="str">
        <f>[8]入力用!$B$18</f>
        <v>白</v>
      </c>
      <c r="O126" s="553" t="str">
        <f>[8]入力用!$D$18</f>
        <v>緑</v>
      </c>
      <c r="P126" s="554"/>
      <c r="Q126" s="391" t="str">
        <f>[8]入力用!$F$18</f>
        <v>赤</v>
      </c>
      <c r="R126" s="553" t="str">
        <f>[8]入力用!$H$18</f>
        <v>グレー</v>
      </c>
      <c r="S126" s="555"/>
      <c r="U126" s="102"/>
      <c r="V126" s="612"/>
      <c r="W126" s="612"/>
      <c r="X126" s="114"/>
      <c r="Y126" s="613"/>
      <c r="Z126" s="613"/>
      <c r="AA126" s="114"/>
      <c r="AB126" s="613"/>
      <c r="AC126" s="613"/>
    </row>
    <row r="127" spans="1:29" ht="27" customHeight="1">
      <c r="B127" s="556" t="s">
        <v>466</v>
      </c>
      <c r="C127" s="557"/>
      <c r="D127" s="120" t="str">
        <f>[7]入力用!$B$19</f>
        <v>紺</v>
      </c>
      <c r="E127" s="558" t="str">
        <f>[7]入力用!$D$19</f>
        <v>白</v>
      </c>
      <c r="F127" s="559"/>
      <c r="G127" s="391" t="str">
        <f>[7]入力用!$F$19</f>
        <v>黄</v>
      </c>
      <c r="H127" s="558" t="str">
        <f>[7]入力用!$H$19</f>
        <v>赤</v>
      </c>
      <c r="I127" s="560"/>
      <c r="L127" s="556" t="s">
        <v>466</v>
      </c>
      <c r="M127" s="557"/>
      <c r="N127" s="120" t="str">
        <f>[8]入力用!$B$19</f>
        <v>黒</v>
      </c>
      <c r="O127" s="558" t="str">
        <f>[8]入力用!$D$19</f>
        <v>緑</v>
      </c>
      <c r="P127" s="559"/>
      <c r="Q127" s="391" t="str">
        <f>[8]入力用!$F$19</f>
        <v>赤</v>
      </c>
      <c r="R127" s="558" t="str">
        <f>[8]入力用!$H$19</f>
        <v>グレー</v>
      </c>
      <c r="S127" s="560"/>
      <c r="U127" s="102"/>
      <c r="V127" s="612"/>
      <c r="W127" s="612"/>
      <c r="X127" s="114"/>
      <c r="Y127" s="613"/>
      <c r="Z127" s="613"/>
      <c r="AA127" s="114"/>
      <c r="AB127" s="613"/>
      <c r="AC127" s="613"/>
    </row>
    <row r="128" spans="1:29" ht="27" customHeight="1" thickBot="1">
      <c r="B128" s="546" t="s">
        <v>467</v>
      </c>
      <c r="C128" s="547"/>
      <c r="D128" s="121" t="str">
        <f>[7]入力用!$B$20</f>
        <v>青</v>
      </c>
      <c r="E128" s="548" t="str">
        <f>[7]入力用!$D$20</f>
        <v>白</v>
      </c>
      <c r="F128" s="549"/>
      <c r="G128" s="392" t="str">
        <f>[7]入力用!$F$20</f>
        <v>黄</v>
      </c>
      <c r="H128" s="548" t="str">
        <f>[7]入力用!$H$20</f>
        <v>赤</v>
      </c>
      <c r="I128" s="550"/>
      <c r="L128" s="546" t="s">
        <v>467</v>
      </c>
      <c r="M128" s="547"/>
      <c r="N128" s="121" t="str">
        <f>[8]入力用!$B$20</f>
        <v>白</v>
      </c>
      <c r="O128" s="548" t="str">
        <f>[8]入力用!$D$20</f>
        <v>緑</v>
      </c>
      <c r="P128" s="549"/>
      <c r="Q128" s="392" t="str">
        <f>[8]入力用!$F$20</f>
        <v>赤</v>
      </c>
      <c r="R128" s="548" t="str">
        <f>[8]入力用!$H$20</f>
        <v>グレー</v>
      </c>
      <c r="S128" s="550"/>
      <c r="U128" s="102"/>
      <c r="V128" s="613"/>
      <c r="W128" s="613"/>
      <c r="X128" s="114"/>
      <c r="Y128" s="613"/>
      <c r="Z128" s="613"/>
      <c r="AA128" s="114"/>
      <c r="AB128" s="613"/>
      <c r="AC128" s="613"/>
    </row>
    <row r="129" spans="1:30" s="24" customFormat="1" ht="27" customHeight="1" thickBot="1">
      <c r="B129" s="599" t="s">
        <v>226</v>
      </c>
      <c r="C129" s="599"/>
      <c r="D129" s="599"/>
      <c r="E129" s="599"/>
      <c r="F129" s="599"/>
      <c r="G129" s="599"/>
      <c r="H129" s="599"/>
      <c r="I129" s="599"/>
      <c r="L129" s="599" t="s">
        <v>227</v>
      </c>
      <c r="M129" s="599"/>
      <c r="N129" s="599"/>
      <c r="O129" s="599"/>
      <c r="P129" s="599"/>
      <c r="Q129" s="599"/>
      <c r="R129" s="599"/>
      <c r="S129" s="599"/>
      <c r="V129" s="588" t="s">
        <v>228</v>
      </c>
      <c r="W129" s="588"/>
      <c r="X129" s="588"/>
      <c r="Y129" s="588"/>
      <c r="Z129" s="588"/>
      <c r="AA129" s="588"/>
      <c r="AB129" s="588"/>
      <c r="AC129" s="588"/>
    </row>
    <row r="130" spans="1:30" s="123" customFormat="1" ht="27" customHeight="1" thickBot="1">
      <c r="B130" s="589" t="str">
        <f>[9]入力用!$B$7&amp;[9]入力用!$F$7</f>
        <v>星稜中学校</v>
      </c>
      <c r="C130" s="590"/>
      <c r="D130" s="590"/>
      <c r="E130" s="590"/>
      <c r="F130" s="590"/>
      <c r="G130" s="590"/>
      <c r="H130" s="590"/>
      <c r="I130" s="591"/>
      <c r="L130" s="589" t="str">
        <f>[10]入力用!$B$7&amp;[10]入力用!$F$7</f>
        <v>小松市立南部中学校</v>
      </c>
      <c r="M130" s="590"/>
      <c r="N130" s="590"/>
      <c r="O130" s="590"/>
      <c r="P130" s="590"/>
      <c r="Q130" s="590"/>
      <c r="R130" s="590"/>
      <c r="S130" s="591"/>
      <c r="V130" s="589" t="str">
        <f>B162</f>
        <v>宝達志水町立宝達中学校</v>
      </c>
      <c r="W130" s="590"/>
      <c r="X130" s="590"/>
      <c r="Y130" s="590"/>
      <c r="Z130" s="590"/>
      <c r="AA130" s="590"/>
      <c r="AB130" s="590"/>
      <c r="AC130" s="591"/>
    </row>
    <row r="131" spans="1:30" ht="27" customHeight="1">
      <c r="B131" s="592" t="s">
        <v>162</v>
      </c>
      <c r="C131" s="593"/>
      <c r="D131" s="594" t="str">
        <f>[9]入力用!$B$3&amp;[9]入力用!$C$3&amp;[9]入力用!$B$11</f>
        <v>石川県金沢市小坂町南206番地</v>
      </c>
      <c r="E131" s="595"/>
      <c r="F131" s="595"/>
      <c r="G131" s="595"/>
      <c r="H131" s="595"/>
      <c r="I131" s="596"/>
      <c r="L131" s="592" t="s">
        <v>162</v>
      </c>
      <c r="M131" s="593"/>
      <c r="N131" s="594" t="str">
        <f>[10]入力用!$B$3&amp;[10]入力用!$C$3&amp;[10]入力用!$B$11</f>
        <v>石川県小松市島町ヌ４３番地</v>
      </c>
      <c r="O131" s="595"/>
      <c r="P131" s="595"/>
      <c r="Q131" s="595"/>
      <c r="R131" s="595"/>
      <c r="S131" s="596"/>
      <c r="V131" s="592" t="s">
        <v>162</v>
      </c>
      <c r="W131" s="593"/>
      <c r="X131" s="594" t="str">
        <f>D163</f>
        <v>石川県羽咋郡宝達志水町小川カ150番地</v>
      </c>
      <c r="Y131" s="595"/>
      <c r="Z131" s="595"/>
      <c r="AA131" s="595"/>
      <c r="AB131" s="595"/>
      <c r="AC131" s="596"/>
    </row>
    <row r="132" spans="1:30" ht="27" customHeight="1">
      <c r="B132" s="597" t="s">
        <v>163</v>
      </c>
      <c r="C132" s="598"/>
      <c r="D132" s="578" t="str">
        <f>[9]入力用!$B$14</f>
        <v>河合　伸幸</v>
      </c>
      <c r="E132" s="579"/>
      <c r="F132" s="579"/>
      <c r="G132" s="579"/>
      <c r="H132" s="580" t="str">
        <f>[9]入力用!$D$14</f>
        <v>教員</v>
      </c>
      <c r="I132" s="581"/>
      <c r="L132" s="597" t="s">
        <v>163</v>
      </c>
      <c r="M132" s="598"/>
      <c r="N132" s="578" t="str">
        <f>[10]入力用!$B$14</f>
        <v>松村　賢一</v>
      </c>
      <c r="O132" s="579"/>
      <c r="P132" s="579"/>
      <c r="Q132" s="579"/>
      <c r="R132" s="580" t="str">
        <f>[10]入力用!$D$14</f>
        <v>教員</v>
      </c>
      <c r="S132" s="581"/>
      <c r="V132" s="597" t="s">
        <v>163</v>
      </c>
      <c r="W132" s="598"/>
      <c r="X132" s="578" t="str">
        <f>D164</f>
        <v>杉谷　靖史</v>
      </c>
      <c r="Y132" s="579"/>
      <c r="Z132" s="579"/>
      <c r="AA132" s="579"/>
      <c r="AB132" s="611" t="str">
        <f>H164</f>
        <v>教員</v>
      </c>
      <c r="AC132" s="560"/>
    </row>
    <row r="133" spans="1:30" ht="27" customHeight="1">
      <c r="B133" s="597" t="s">
        <v>213</v>
      </c>
      <c r="C133" s="598"/>
      <c r="D133" s="578" t="str">
        <f>[9]入力用!$B$15</f>
        <v>河二　尊</v>
      </c>
      <c r="E133" s="579"/>
      <c r="F133" s="579"/>
      <c r="G133" s="579"/>
      <c r="H133" s="580" t="str">
        <f>ASC([9]入力用!$D$15)</f>
        <v>教員</v>
      </c>
      <c r="I133" s="581"/>
      <c r="L133" s="597" t="s">
        <v>213</v>
      </c>
      <c r="M133" s="598"/>
      <c r="N133" s="578" t="str">
        <f>[10]入力用!$B$15</f>
        <v>水口　昌彦</v>
      </c>
      <c r="O133" s="579"/>
      <c r="P133" s="579"/>
      <c r="Q133" s="579"/>
      <c r="R133" s="580" t="str">
        <f>ASC([10]入力用!$D$15)</f>
        <v>承認ｺｰﾁ</v>
      </c>
      <c r="S133" s="581"/>
      <c r="V133" s="597" t="s">
        <v>213</v>
      </c>
      <c r="W133" s="598"/>
      <c r="X133" s="578" t="str">
        <f t="shared" ref="X133:X135" si="0">D165</f>
        <v>岡田　徹</v>
      </c>
      <c r="Y133" s="579"/>
      <c r="Z133" s="579"/>
      <c r="AA133" s="579"/>
      <c r="AB133" s="611" t="str">
        <f t="shared" ref="AB133:AB134" si="1">H165</f>
        <v>承認ｺｰﾁ</v>
      </c>
      <c r="AC133" s="560"/>
    </row>
    <row r="134" spans="1:30" ht="27" customHeight="1">
      <c r="B134" s="582" t="s">
        <v>214</v>
      </c>
      <c r="C134" s="583"/>
      <c r="D134" s="584" t="str">
        <f>[9]入力用!$B$16</f>
        <v>小松　豊</v>
      </c>
      <c r="E134" s="585"/>
      <c r="F134" s="585"/>
      <c r="G134" s="585"/>
      <c r="H134" s="583" t="str">
        <f>[9]入力用!$D$16</f>
        <v>教員</v>
      </c>
      <c r="I134" s="586"/>
      <c r="L134" s="582" t="s">
        <v>214</v>
      </c>
      <c r="M134" s="583"/>
      <c r="N134" s="584" t="str">
        <f>[10]入力用!$B$16</f>
        <v>中村　史織</v>
      </c>
      <c r="O134" s="585"/>
      <c r="P134" s="585"/>
      <c r="Q134" s="585"/>
      <c r="R134" s="583" t="str">
        <f>[9]入力用!$D$16</f>
        <v>教員</v>
      </c>
      <c r="S134" s="586"/>
      <c r="V134" s="582" t="s">
        <v>214</v>
      </c>
      <c r="W134" s="583"/>
      <c r="X134" s="578" t="str">
        <f t="shared" si="0"/>
        <v>馬場　淳平</v>
      </c>
      <c r="Y134" s="579"/>
      <c r="Z134" s="579"/>
      <c r="AA134" s="579"/>
      <c r="AB134" s="611" t="str">
        <f t="shared" si="1"/>
        <v>教員</v>
      </c>
      <c r="AC134" s="560"/>
    </row>
    <row r="135" spans="1:30" ht="27" customHeight="1" thickBot="1">
      <c r="B135" s="625" t="s">
        <v>465</v>
      </c>
      <c r="C135" s="626"/>
      <c r="D135" s="600" t="str">
        <f>INDEX([9]入力用!$M$4:$M$21,MATCH(1,[9]入力用!$T$4:$T$21))</f>
        <v>前出　悠杜</v>
      </c>
      <c r="E135" s="601"/>
      <c r="F135" s="601"/>
      <c r="G135" s="601"/>
      <c r="H135" s="602"/>
      <c r="I135" s="550"/>
      <c r="L135" s="625" t="s">
        <v>465</v>
      </c>
      <c r="M135" s="626"/>
      <c r="N135" s="600" t="str">
        <f>INDEX([10]入力用!$M$4:$M$21,MATCH(1,[10]入力用!$T$4:$T$21))</f>
        <v>猪辺　稜斗</v>
      </c>
      <c r="O135" s="601"/>
      <c r="P135" s="601"/>
      <c r="Q135" s="601"/>
      <c r="R135" s="602"/>
      <c r="S135" s="550"/>
      <c r="V135" s="625" t="s">
        <v>465</v>
      </c>
      <c r="W135" s="626"/>
      <c r="X135" s="600" t="str">
        <f t="shared" si="0"/>
        <v>河村　輝</v>
      </c>
      <c r="Y135" s="601"/>
      <c r="Z135" s="601"/>
      <c r="AA135" s="601"/>
      <c r="AB135" s="602"/>
      <c r="AC135" s="550"/>
    </row>
    <row r="136" spans="1:30" ht="27" customHeight="1" thickBot="1">
      <c r="D136" s="587"/>
      <c r="E136" s="587"/>
      <c r="F136" s="587"/>
      <c r="G136" s="587"/>
      <c r="H136" s="587"/>
      <c r="I136" s="587"/>
      <c r="N136" s="587"/>
      <c r="O136" s="587"/>
      <c r="P136" s="587"/>
      <c r="Q136" s="587"/>
      <c r="R136" s="587"/>
      <c r="S136" s="587"/>
      <c r="X136" s="587"/>
      <c r="Y136" s="587"/>
      <c r="Z136" s="587"/>
      <c r="AA136" s="587"/>
      <c r="AB136" s="587"/>
      <c r="AC136" s="587"/>
    </row>
    <row r="137" spans="1:30" s="103" customFormat="1" ht="26.25" customHeight="1">
      <c r="A137" s="105" t="s">
        <v>164</v>
      </c>
      <c r="B137" s="106" t="s">
        <v>160</v>
      </c>
      <c r="C137" s="107" t="s">
        <v>165</v>
      </c>
      <c r="D137" s="576" t="s">
        <v>166</v>
      </c>
      <c r="E137" s="576"/>
      <c r="F137" s="577" t="s">
        <v>215</v>
      </c>
      <c r="G137" s="577"/>
      <c r="H137" s="577"/>
      <c r="I137" s="108" t="s">
        <v>167</v>
      </c>
      <c r="J137" s="109"/>
      <c r="K137" s="105" t="s">
        <v>164</v>
      </c>
      <c r="L137" s="106" t="s">
        <v>160</v>
      </c>
      <c r="M137" s="387" t="s">
        <v>165</v>
      </c>
      <c r="N137" s="576" t="s">
        <v>166</v>
      </c>
      <c r="O137" s="576"/>
      <c r="P137" s="577" t="s">
        <v>215</v>
      </c>
      <c r="Q137" s="577"/>
      <c r="R137" s="577"/>
      <c r="S137" s="108" t="s">
        <v>167</v>
      </c>
      <c r="U137" s="105" t="s">
        <v>164</v>
      </c>
      <c r="V137" s="106" t="s">
        <v>160</v>
      </c>
      <c r="W137" s="409" t="s">
        <v>165</v>
      </c>
      <c r="X137" s="576" t="s">
        <v>166</v>
      </c>
      <c r="Y137" s="576"/>
      <c r="Z137" s="577" t="s">
        <v>215</v>
      </c>
      <c r="AA137" s="577"/>
      <c r="AB137" s="577"/>
      <c r="AC137" s="108" t="s">
        <v>167</v>
      </c>
      <c r="AD137" s="109"/>
    </row>
    <row r="138" spans="1:30" ht="27" customHeight="1">
      <c r="A138" s="111"/>
      <c r="B138" s="112">
        <f>[9]入力用!$K$4</f>
        <v>1</v>
      </c>
      <c r="C138" s="113" t="str">
        <f>[9]入力用!$L$4</f>
        <v>GK</v>
      </c>
      <c r="D138" s="571" t="str">
        <f>" "&amp;[9]入力用!$M$4</f>
        <v xml:space="preserve"> 西野　敬穂</v>
      </c>
      <c r="E138" s="572"/>
      <c r="F138" s="573" t="str">
        <f>" "&amp;[9]入力用!$N$4</f>
        <v xml:space="preserve"> にしの　たかほ</v>
      </c>
      <c r="G138" s="574"/>
      <c r="H138" s="575"/>
      <c r="I138" s="388">
        <f>[9]入力用!$O$4</f>
        <v>3</v>
      </c>
      <c r="K138" s="111"/>
      <c r="L138" s="112">
        <f>[10]入力用!$K$4</f>
        <v>1</v>
      </c>
      <c r="M138" s="113" t="str">
        <f>[10]入力用!$L$4</f>
        <v>GK</v>
      </c>
      <c r="N138" s="571" t="str">
        <f>" "&amp;[10]入力用!$M$4</f>
        <v xml:space="preserve"> 吉野　心晟</v>
      </c>
      <c r="O138" s="572"/>
      <c r="P138" s="573" t="str">
        <f>" "&amp;[10]入力用!$N$4</f>
        <v xml:space="preserve"> よしの　しんせい</v>
      </c>
      <c r="Q138" s="574"/>
      <c r="R138" s="575"/>
      <c r="S138" s="388">
        <f>[10]入力用!$O$4</f>
        <v>3</v>
      </c>
      <c r="U138" s="111"/>
      <c r="V138" s="112">
        <f>B170</f>
        <v>1</v>
      </c>
      <c r="W138" s="113" t="str">
        <f>C170</f>
        <v>GK</v>
      </c>
      <c r="X138" s="607" t="str">
        <f>D170</f>
        <v xml:space="preserve"> 村谷　竜輝</v>
      </c>
      <c r="Y138" s="608"/>
      <c r="Z138" s="573" t="str">
        <f>F170</f>
        <v xml:space="preserve"> むらたに　りゅうき</v>
      </c>
      <c r="AA138" s="574"/>
      <c r="AB138" s="575"/>
      <c r="AC138" s="408">
        <f>I170</f>
        <v>3</v>
      </c>
    </row>
    <row r="139" spans="1:30" ht="27" customHeight="1">
      <c r="A139" s="111"/>
      <c r="B139" s="112">
        <f>[9]入力用!$K$5</f>
        <v>2</v>
      </c>
      <c r="C139" s="113" t="str">
        <f>[9]入力用!$L$5</f>
        <v>DF</v>
      </c>
      <c r="D139" s="571" t="str">
        <f>" "&amp;[9]入力用!$M$5</f>
        <v xml:space="preserve"> 佐野　芽生</v>
      </c>
      <c r="E139" s="572"/>
      <c r="F139" s="573" t="str">
        <f>" "&amp;[9]入力用!$N$5</f>
        <v xml:space="preserve"> さの　めお</v>
      </c>
      <c r="G139" s="574"/>
      <c r="H139" s="575"/>
      <c r="I139" s="388">
        <f>[9]入力用!$O$5</f>
        <v>3</v>
      </c>
      <c r="K139" s="111"/>
      <c r="L139" s="112">
        <f>[10]入力用!$K$5</f>
        <v>2</v>
      </c>
      <c r="M139" s="113" t="str">
        <f>[10]入力用!$L$5</f>
        <v>DF</v>
      </c>
      <c r="N139" s="571" t="str">
        <f>" "&amp;[10]入力用!$M$5</f>
        <v xml:space="preserve"> 東　世那</v>
      </c>
      <c r="O139" s="572"/>
      <c r="P139" s="573" t="str">
        <f>" "&amp;[10]入力用!$N$5</f>
        <v xml:space="preserve"> ひがし　せな</v>
      </c>
      <c r="Q139" s="574"/>
      <c r="R139" s="575"/>
      <c r="S139" s="388">
        <f>[10]入力用!$O$5</f>
        <v>3</v>
      </c>
      <c r="U139" s="111"/>
      <c r="V139" s="112">
        <f t="shared" ref="V139:X139" si="2">B171</f>
        <v>2</v>
      </c>
      <c r="W139" s="113" t="str">
        <f t="shared" si="2"/>
        <v>DF</v>
      </c>
      <c r="X139" s="607" t="str">
        <f t="shared" si="2"/>
        <v xml:space="preserve"> 髙木　明豊</v>
      </c>
      <c r="Y139" s="608"/>
      <c r="Z139" s="573" t="str">
        <f t="shared" ref="Z139:Z155" si="3">F171</f>
        <v xml:space="preserve"> たかぎ　あきと</v>
      </c>
      <c r="AA139" s="574"/>
      <c r="AB139" s="575"/>
      <c r="AC139" s="408">
        <f t="shared" ref="AC139:AC155" si="4">I171</f>
        <v>3</v>
      </c>
    </row>
    <row r="140" spans="1:30" ht="27" customHeight="1">
      <c r="A140" s="111"/>
      <c r="B140" s="112">
        <f>[9]入力用!$K$6</f>
        <v>3</v>
      </c>
      <c r="C140" s="113" t="str">
        <f>[9]入力用!$L$6</f>
        <v>DF</v>
      </c>
      <c r="D140" s="571" t="str">
        <f>" "&amp;[9]入力用!$M$6</f>
        <v xml:space="preserve"> 江戸　健</v>
      </c>
      <c r="E140" s="572"/>
      <c r="F140" s="573" t="str">
        <f>" "&amp;[9]入力用!$N$6</f>
        <v xml:space="preserve"> えど　けん</v>
      </c>
      <c r="G140" s="574"/>
      <c r="H140" s="575"/>
      <c r="I140" s="388">
        <f>[9]入力用!$O$6</f>
        <v>3</v>
      </c>
      <c r="K140" s="111"/>
      <c r="L140" s="112">
        <f>[10]入力用!$K$6</f>
        <v>3</v>
      </c>
      <c r="M140" s="113" t="str">
        <f>[10]入力用!$L$6</f>
        <v>DF</v>
      </c>
      <c r="N140" s="571" t="str">
        <f>" "&amp;[10]入力用!$M$6</f>
        <v xml:space="preserve"> 玉田　渉</v>
      </c>
      <c r="O140" s="572"/>
      <c r="P140" s="573" t="str">
        <f>" "&amp;[10]入力用!$N$6</f>
        <v xml:space="preserve"> たまだ　わたる</v>
      </c>
      <c r="Q140" s="574"/>
      <c r="R140" s="575"/>
      <c r="S140" s="388">
        <f>[10]入力用!$O$6</f>
        <v>3</v>
      </c>
      <c r="U140" s="111"/>
      <c r="V140" s="112">
        <f t="shared" ref="V140:X140" si="5">B172</f>
        <v>3</v>
      </c>
      <c r="W140" s="113" t="str">
        <f t="shared" si="5"/>
        <v>DF</v>
      </c>
      <c r="X140" s="607" t="str">
        <f t="shared" si="5"/>
        <v xml:space="preserve"> 岩見　幸弥</v>
      </c>
      <c r="Y140" s="608"/>
      <c r="Z140" s="573" t="str">
        <f t="shared" si="3"/>
        <v xml:space="preserve"> いわみ　こうや</v>
      </c>
      <c r="AA140" s="574"/>
      <c r="AB140" s="575"/>
      <c r="AC140" s="408">
        <f t="shared" si="4"/>
        <v>3</v>
      </c>
    </row>
    <row r="141" spans="1:30" ht="27" customHeight="1">
      <c r="A141" s="111"/>
      <c r="B141" s="112">
        <f>[9]入力用!$K$7</f>
        <v>4</v>
      </c>
      <c r="C141" s="113" t="str">
        <f>[9]入力用!$L$7</f>
        <v>DF</v>
      </c>
      <c r="D141" s="571" t="str">
        <f>" "&amp;[9]入力用!$M$7</f>
        <v xml:space="preserve"> 山田　凌平</v>
      </c>
      <c r="E141" s="572"/>
      <c r="F141" s="573" t="str">
        <f>" "&amp;[9]入力用!$N$7</f>
        <v xml:space="preserve"> やまだ　りょうへい</v>
      </c>
      <c r="G141" s="574"/>
      <c r="H141" s="575"/>
      <c r="I141" s="388">
        <f>[9]入力用!$O$7</f>
        <v>3</v>
      </c>
      <c r="K141" s="111"/>
      <c r="L141" s="112">
        <f>[10]入力用!$K$7</f>
        <v>4</v>
      </c>
      <c r="M141" s="113" t="str">
        <f>[10]入力用!$L$7</f>
        <v>DF</v>
      </c>
      <c r="N141" s="571" t="str">
        <f>" "&amp;[10]入力用!$M$7</f>
        <v xml:space="preserve"> 清水　悠生</v>
      </c>
      <c r="O141" s="572"/>
      <c r="P141" s="573" t="str">
        <f>" "&amp;[10]入力用!$N$7</f>
        <v xml:space="preserve"> しみず　はるき</v>
      </c>
      <c r="Q141" s="574"/>
      <c r="R141" s="575"/>
      <c r="S141" s="388">
        <f>[10]入力用!$O$7</f>
        <v>3</v>
      </c>
      <c r="U141" s="111"/>
      <c r="V141" s="112">
        <f t="shared" ref="V141:X141" si="6">B173</f>
        <v>4</v>
      </c>
      <c r="W141" s="113" t="str">
        <f t="shared" si="6"/>
        <v>DF</v>
      </c>
      <c r="X141" s="607" t="str">
        <f t="shared" si="6"/>
        <v xml:space="preserve"> 田町　悠将</v>
      </c>
      <c r="Y141" s="608"/>
      <c r="Z141" s="573" t="str">
        <f t="shared" si="3"/>
        <v xml:space="preserve"> たまち　ゆうすけ</v>
      </c>
      <c r="AA141" s="574"/>
      <c r="AB141" s="575"/>
      <c r="AC141" s="408">
        <f t="shared" si="4"/>
        <v>3</v>
      </c>
    </row>
    <row r="142" spans="1:30" ht="27" customHeight="1">
      <c r="A142" s="111"/>
      <c r="B142" s="112">
        <f>[9]入力用!$K$8</f>
        <v>5</v>
      </c>
      <c r="C142" s="113" t="str">
        <f>[9]入力用!$L$8</f>
        <v>MF</v>
      </c>
      <c r="D142" s="571" t="str">
        <f>" "&amp;[9]入力用!$M$8</f>
        <v xml:space="preserve"> 玉木　隆之祐</v>
      </c>
      <c r="E142" s="572"/>
      <c r="F142" s="573" t="str">
        <f>" "&amp;[9]入力用!$N$8</f>
        <v xml:space="preserve"> たまき　りゅうのすけ</v>
      </c>
      <c r="G142" s="574"/>
      <c r="H142" s="575"/>
      <c r="I142" s="388">
        <f>[9]入力用!$O$8</f>
        <v>3</v>
      </c>
      <c r="K142" s="111"/>
      <c r="L142" s="112">
        <f>[10]入力用!$K$8</f>
        <v>5</v>
      </c>
      <c r="M142" s="113" t="str">
        <f>[10]入力用!$L$8</f>
        <v>DF</v>
      </c>
      <c r="N142" s="571" t="str">
        <f>" "&amp;[10]入力用!$M$8</f>
        <v xml:space="preserve"> 寺田　恵太朗</v>
      </c>
      <c r="O142" s="572"/>
      <c r="P142" s="573" t="str">
        <f>" "&amp;[10]入力用!$N$8</f>
        <v xml:space="preserve"> てらだ　けいたろう</v>
      </c>
      <c r="Q142" s="574"/>
      <c r="R142" s="575"/>
      <c r="S142" s="388">
        <f>[10]入力用!$O$8</f>
        <v>3</v>
      </c>
      <c r="U142" s="111"/>
      <c r="V142" s="112">
        <f t="shared" ref="V142:X142" si="7">B174</f>
        <v>5</v>
      </c>
      <c r="W142" s="113" t="str">
        <f t="shared" si="7"/>
        <v>DF</v>
      </c>
      <c r="X142" s="607" t="str">
        <f t="shared" si="7"/>
        <v xml:space="preserve"> 耶雲　頼生</v>
      </c>
      <c r="Y142" s="608"/>
      <c r="Z142" s="573" t="str">
        <f t="shared" si="3"/>
        <v xml:space="preserve"> やくも　らいき</v>
      </c>
      <c r="AA142" s="574"/>
      <c r="AB142" s="575"/>
      <c r="AC142" s="408">
        <f t="shared" si="4"/>
        <v>2</v>
      </c>
    </row>
    <row r="143" spans="1:30" ht="27" customHeight="1">
      <c r="A143" s="111"/>
      <c r="B143" s="112">
        <f>[9]入力用!$K$9</f>
        <v>6</v>
      </c>
      <c r="C143" s="113" t="str">
        <f>[9]入力用!$L$9</f>
        <v>DF</v>
      </c>
      <c r="D143" s="571" t="str">
        <f>" "&amp;[9]入力用!$M$9</f>
        <v xml:space="preserve"> 藺上　輝雄</v>
      </c>
      <c r="E143" s="572"/>
      <c r="F143" s="573" t="str">
        <f>" "&amp;[9]入力用!$N$9</f>
        <v xml:space="preserve"> いのうえ　らいお</v>
      </c>
      <c r="G143" s="574"/>
      <c r="H143" s="575"/>
      <c r="I143" s="388">
        <f>[9]入力用!$O$9</f>
        <v>3</v>
      </c>
      <c r="K143" s="111"/>
      <c r="L143" s="112">
        <f>[10]入力用!$K$9</f>
        <v>6</v>
      </c>
      <c r="M143" s="113" t="str">
        <f>[10]入力用!$L$9</f>
        <v>FW</v>
      </c>
      <c r="N143" s="571" t="str">
        <f>" "&amp;[10]入力用!$M$9</f>
        <v xml:space="preserve"> 藤田　永遠</v>
      </c>
      <c r="O143" s="572"/>
      <c r="P143" s="573" t="str">
        <f>" "&amp;[10]入力用!$N$9</f>
        <v xml:space="preserve"> ふじた　とわ</v>
      </c>
      <c r="Q143" s="574"/>
      <c r="R143" s="575"/>
      <c r="S143" s="388">
        <f>[10]入力用!$O$9</f>
        <v>3</v>
      </c>
      <c r="U143" s="111"/>
      <c r="V143" s="112">
        <f t="shared" ref="V143:X143" si="8">B175</f>
        <v>6</v>
      </c>
      <c r="W143" s="113" t="str">
        <f t="shared" si="8"/>
        <v>MF</v>
      </c>
      <c r="X143" s="607" t="str">
        <f t="shared" si="8"/>
        <v xml:space="preserve"> 藤井　頌大</v>
      </c>
      <c r="Y143" s="608"/>
      <c r="Z143" s="573" t="str">
        <f t="shared" si="3"/>
        <v xml:space="preserve"> ふじい　しょうた</v>
      </c>
      <c r="AA143" s="574"/>
      <c r="AB143" s="575"/>
      <c r="AC143" s="408">
        <f t="shared" si="4"/>
        <v>3</v>
      </c>
    </row>
    <row r="144" spans="1:30" ht="27" customHeight="1">
      <c r="A144" s="111"/>
      <c r="B144" s="112">
        <f>[9]入力用!$K$10</f>
        <v>7</v>
      </c>
      <c r="C144" s="113" t="str">
        <f>[9]入力用!$L$10</f>
        <v>MF</v>
      </c>
      <c r="D144" s="571" t="str">
        <f>" "&amp;[9]入力用!$M$10</f>
        <v xml:space="preserve"> 前出　悠杜</v>
      </c>
      <c r="E144" s="572"/>
      <c r="F144" s="573" t="str">
        <f>" "&amp;[9]入力用!$N$10</f>
        <v xml:space="preserve"> まえで　ゆうと</v>
      </c>
      <c r="G144" s="574"/>
      <c r="H144" s="575"/>
      <c r="I144" s="388">
        <f>[9]入力用!$O$10</f>
        <v>3</v>
      </c>
      <c r="K144" s="111"/>
      <c r="L144" s="112">
        <f>[10]入力用!$K$10</f>
        <v>7</v>
      </c>
      <c r="M144" s="113" t="str">
        <f>[10]入力用!$L$10</f>
        <v>MF</v>
      </c>
      <c r="N144" s="571" t="str">
        <f>" "&amp;[10]入力用!$M$10</f>
        <v xml:space="preserve"> 戸田　亘</v>
      </c>
      <c r="O144" s="572"/>
      <c r="P144" s="573" t="str">
        <f>" "&amp;[10]入力用!$N$10</f>
        <v xml:space="preserve"> とだ　わたる</v>
      </c>
      <c r="Q144" s="574"/>
      <c r="R144" s="575"/>
      <c r="S144" s="388">
        <f>[10]入力用!$O$10</f>
        <v>3</v>
      </c>
      <c r="U144" s="111"/>
      <c r="V144" s="112">
        <f t="shared" ref="V144:X144" si="9">B176</f>
        <v>7</v>
      </c>
      <c r="W144" s="113" t="str">
        <f t="shared" si="9"/>
        <v>MF</v>
      </c>
      <c r="X144" s="607" t="str">
        <f t="shared" si="9"/>
        <v xml:space="preserve"> 北野　貴大</v>
      </c>
      <c r="Y144" s="608"/>
      <c r="Z144" s="573" t="str">
        <f t="shared" si="3"/>
        <v xml:space="preserve"> きたの　たかひろ</v>
      </c>
      <c r="AA144" s="574"/>
      <c r="AB144" s="575"/>
      <c r="AC144" s="408">
        <f t="shared" si="4"/>
        <v>3</v>
      </c>
    </row>
    <row r="145" spans="1:29" ht="27" customHeight="1">
      <c r="A145" s="111"/>
      <c r="B145" s="112">
        <f>[9]入力用!$K$11</f>
        <v>8</v>
      </c>
      <c r="C145" s="113" t="str">
        <f>[9]入力用!$L$11</f>
        <v>MF</v>
      </c>
      <c r="D145" s="571" t="str">
        <f>" "&amp;[9]入力用!$M$11</f>
        <v xml:space="preserve"> 坂本　龍汰</v>
      </c>
      <c r="E145" s="572"/>
      <c r="F145" s="573" t="str">
        <f>" "&amp;[9]入力用!$N$11</f>
        <v xml:space="preserve"> さかもと　りょうた</v>
      </c>
      <c r="G145" s="574"/>
      <c r="H145" s="575"/>
      <c r="I145" s="388">
        <f>[9]入力用!$O$11</f>
        <v>3</v>
      </c>
      <c r="K145" s="111"/>
      <c r="L145" s="112">
        <f>[10]入力用!$K$11</f>
        <v>8</v>
      </c>
      <c r="M145" s="113" t="str">
        <f>[10]入力用!$L$11</f>
        <v>MF</v>
      </c>
      <c r="N145" s="571" t="str">
        <f>" "&amp;[10]入力用!$M$11</f>
        <v xml:space="preserve"> 東本　怜</v>
      </c>
      <c r="O145" s="572"/>
      <c r="P145" s="573" t="str">
        <f>" "&amp;[10]入力用!$N$11</f>
        <v xml:space="preserve"> ひがしもと　れん</v>
      </c>
      <c r="Q145" s="574"/>
      <c r="R145" s="575"/>
      <c r="S145" s="388">
        <f>[10]入力用!$O$11</f>
        <v>3</v>
      </c>
      <c r="U145" s="111"/>
      <c r="V145" s="112">
        <f t="shared" ref="V145:X145" si="10">B177</f>
        <v>8</v>
      </c>
      <c r="W145" s="113" t="str">
        <f t="shared" si="10"/>
        <v>MF</v>
      </c>
      <c r="X145" s="607" t="str">
        <f t="shared" si="10"/>
        <v xml:space="preserve"> 南谷　勇斗</v>
      </c>
      <c r="Y145" s="608"/>
      <c r="Z145" s="573" t="str">
        <f t="shared" si="3"/>
        <v xml:space="preserve"> みなみだに　はやと</v>
      </c>
      <c r="AA145" s="574"/>
      <c r="AB145" s="575"/>
      <c r="AC145" s="408">
        <f t="shared" si="4"/>
        <v>3</v>
      </c>
    </row>
    <row r="146" spans="1:29" ht="27" customHeight="1">
      <c r="A146" s="111"/>
      <c r="B146" s="112">
        <f>[9]入力用!$K$12</f>
        <v>9</v>
      </c>
      <c r="C146" s="113" t="str">
        <f>[9]入力用!$L$12</f>
        <v>MF</v>
      </c>
      <c r="D146" s="571" t="str">
        <f>" "&amp;[9]入力用!$M$12</f>
        <v xml:space="preserve"> 中谷　拓斗</v>
      </c>
      <c r="E146" s="572"/>
      <c r="F146" s="573" t="str">
        <f>" "&amp;[9]入力用!$N$12</f>
        <v xml:space="preserve"> なかたに　たくと</v>
      </c>
      <c r="G146" s="574"/>
      <c r="H146" s="575"/>
      <c r="I146" s="388">
        <f>[9]入力用!$O$12</f>
        <v>3</v>
      </c>
      <c r="K146" s="111"/>
      <c r="L146" s="112">
        <f>[10]入力用!$K$12</f>
        <v>9</v>
      </c>
      <c r="M146" s="113" t="str">
        <f>[10]入力用!$L$12</f>
        <v>MF</v>
      </c>
      <c r="N146" s="571" t="str">
        <f>" "&amp;[10]入力用!$M$12</f>
        <v xml:space="preserve"> 原田　飛翔</v>
      </c>
      <c r="O146" s="572"/>
      <c r="P146" s="573" t="str">
        <f>" "&amp;[10]入力用!$N$12</f>
        <v xml:space="preserve"> はらだ　ひかる</v>
      </c>
      <c r="Q146" s="574"/>
      <c r="R146" s="575"/>
      <c r="S146" s="388">
        <f>[10]入力用!$O$12</f>
        <v>3</v>
      </c>
      <c r="U146" s="111"/>
      <c r="V146" s="112">
        <f t="shared" ref="V146:X146" si="11">B178</f>
        <v>9</v>
      </c>
      <c r="W146" s="113" t="str">
        <f t="shared" si="11"/>
        <v>MF</v>
      </c>
      <c r="X146" s="607" t="str">
        <f t="shared" si="11"/>
        <v xml:space="preserve"> 山本　風太</v>
      </c>
      <c r="Y146" s="608"/>
      <c r="Z146" s="573" t="str">
        <f t="shared" si="3"/>
        <v xml:space="preserve"> やまもと　ふうた</v>
      </c>
      <c r="AA146" s="574"/>
      <c r="AB146" s="575"/>
      <c r="AC146" s="408">
        <f t="shared" si="4"/>
        <v>3</v>
      </c>
    </row>
    <row r="147" spans="1:29" ht="27" customHeight="1">
      <c r="A147" s="111"/>
      <c r="B147" s="112">
        <f>[9]入力用!$K$13</f>
        <v>11</v>
      </c>
      <c r="C147" s="113" t="str">
        <f>[9]入力用!$L$13</f>
        <v>FW</v>
      </c>
      <c r="D147" s="571" t="str">
        <f>" "&amp;[9]入力用!$M$13</f>
        <v xml:space="preserve"> 川合　詩音</v>
      </c>
      <c r="E147" s="572"/>
      <c r="F147" s="573" t="str">
        <f>" "&amp;[9]入力用!$N$13</f>
        <v xml:space="preserve"> かわい　しおん</v>
      </c>
      <c r="G147" s="574"/>
      <c r="H147" s="575"/>
      <c r="I147" s="388">
        <f>[9]入力用!$O$13</f>
        <v>3</v>
      </c>
      <c r="K147" s="111"/>
      <c r="L147" s="112">
        <f>[10]入力用!$K$13</f>
        <v>10</v>
      </c>
      <c r="M147" s="113" t="str">
        <f>[10]入力用!$L$13</f>
        <v>MF</v>
      </c>
      <c r="N147" s="571" t="str">
        <f>" "&amp;[10]入力用!$M$13</f>
        <v xml:space="preserve"> 猪辺　稜斗</v>
      </c>
      <c r="O147" s="572"/>
      <c r="P147" s="573" t="str">
        <f>" "&amp;[10]入力用!$N$13</f>
        <v xml:space="preserve"> いのべ　りょうと</v>
      </c>
      <c r="Q147" s="574"/>
      <c r="R147" s="575"/>
      <c r="S147" s="388">
        <f>[10]入力用!$O$13</f>
        <v>3</v>
      </c>
      <c r="U147" s="111"/>
      <c r="V147" s="112">
        <f t="shared" ref="V147:X147" si="12">B179</f>
        <v>10</v>
      </c>
      <c r="W147" s="113" t="str">
        <f t="shared" si="12"/>
        <v>MF</v>
      </c>
      <c r="X147" s="607" t="str">
        <f t="shared" si="12"/>
        <v xml:space="preserve"> 河村　輝</v>
      </c>
      <c r="Y147" s="608"/>
      <c r="Z147" s="573" t="str">
        <f t="shared" si="3"/>
        <v xml:space="preserve"> かわむら　ひかる</v>
      </c>
      <c r="AA147" s="574"/>
      <c r="AB147" s="575"/>
      <c r="AC147" s="408">
        <f t="shared" si="4"/>
        <v>3</v>
      </c>
    </row>
    <row r="148" spans="1:29" ht="27" customHeight="1">
      <c r="A148" s="111"/>
      <c r="B148" s="112">
        <f>[9]入力用!$K$14</f>
        <v>12</v>
      </c>
      <c r="C148" s="113" t="str">
        <f>[9]入力用!$L$14</f>
        <v>FW</v>
      </c>
      <c r="D148" s="571" t="str">
        <f>" "&amp;[9]入力用!$M$14</f>
        <v xml:space="preserve"> 浅賀　香太</v>
      </c>
      <c r="E148" s="572"/>
      <c r="F148" s="573" t="str">
        <f>" "&amp;[9]入力用!$N$14</f>
        <v xml:space="preserve"> あさが　こうた</v>
      </c>
      <c r="G148" s="574"/>
      <c r="H148" s="575"/>
      <c r="I148" s="388">
        <f>[9]入力用!$O$14</f>
        <v>3</v>
      </c>
      <c r="K148" s="111"/>
      <c r="L148" s="112">
        <f>[10]入力用!$K$14</f>
        <v>11</v>
      </c>
      <c r="M148" s="113" t="str">
        <f>[10]入力用!$L$14</f>
        <v>MF</v>
      </c>
      <c r="N148" s="571" t="str">
        <f>" "&amp;[10]入力用!$M$14</f>
        <v xml:space="preserve"> 宮野　裕生</v>
      </c>
      <c r="O148" s="572"/>
      <c r="P148" s="573" t="str">
        <f>" "&amp;[10]入力用!$N$14</f>
        <v xml:space="preserve"> みやの　ひろき</v>
      </c>
      <c r="Q148" s="574"/>
      <c r="R148" s="575"/>
      <c r="S148" s="388">
        <f>[10]入力用!$O$14</f>
        <v>3</v>
      </c>
      <c r="U148" s="111"/>
      <c r="V148" s="112">
        <f t="shared" ref="V148:X148" si="13">B180</f>
        <v>11</v>
      </c>
      <c r="W148" s="113" t="str">
        <f t="shared" si="13"/>
        <v>FW</v>
      </c>
      <c r="X148" s="607" t="str">
        <f t="shared" si="13"/>
        <v xml:space="preserve"> 宮本　宗典</v>
      </c>
      <c r="Y148" s="608"/>
      <c r="Z148" s="573" t="str">
        <f t="shared" si="3"/>
        <v xml:space="preserve"> みやもと　そうすけ</v>
      </c>
      <c r="AA148" s="574"/>
      <c r="AB148" s="575"/>
      <c r="AC148" s="408">
        <f t="shared" si="4"/>
        <v>3</v>
      </c>
    </row>
    <row r="149" spans="1:29" ht="27" customHeight="1">
      <c r="A149" s="111"/>
      <c r="B149" s="112">
        <f>[9]入力用!$K$15</f>
        <v>13</v>
      </c>
      <c r="C149" s="113" t="str">
        <f>[9]入力用!$L$15</f>
        <v>DF</v>
      </c>
      <c r="D149" s="571" t="str">
        <f>" "&amp;[9]入力用!$M$15</f>
        <v xml:space="preserve"> 松原　有人夢</v>
      </c>
      <c r="E149" s="572"/>
      <c r="F149" s="573" t="str">
        <f>" "&amp;[9]入力用!$N$15</f>
        <v xml:space="preserve"> まつばら　あとむ</v>
      </c>
      <c r="G149" s="574"/>
      <c r="H149" s="575"/>
      <c r="I149" s="388">
        <f>[9]入力用!$O$15</f>
        <v>3</v>
      </c>
      <c r="K149" s="111"/>
      <c r="L149" s="112">
        <f>[10]入力用!$K$15</f>
        <v>12</v>
      </c>
      <c r="M149" s="113" t="str">
        <f>[10]入力用!$L$15</f>
        <v>MF</v>
      </c>
      <c r="N149" s="571" t="str">
        <f>" "&amp;[10]入力用!$M$15</f>
        <v xml:space="preserve"> 宮野　凌</v>
      </c>
      <c r="O149" s="572"/>
      <c r="P149" s="573" t="str">
        <f>" "&amp;[10]入力用!$N$15</f>
        <v xml:space="preserve"> みやの　りょう</v>
      </c>
      <c r="Q149" s="574"/>
      <c r="R149" s="575"/>
      <c r="S149" s="388">
        <f>[10]入力用!$O$15</f>
        <v>3</v>
      </c>
      <c r="U149" s="111"/>
      <c r="V149" s="112">
        <f t="shared" ref="V149:X149" si="14">B181</f>
        <v>12</v>
      </c>
      <c r="W149" s="113" t="str">
        <f t="shared" si="14"/>
        <v>MF</v>
      </c>
      <c r="X149" s="607" t="str">
        <f t="shared" si="14"/>
        <v xml:space="preserve"> 松永　真斗</v>
      </c>
      <c r="Y149" s="608"/>
      <c r="Z149" s="573" t="str">
        <f t="shared" si="3"/>
        <v xml:space="preserve"> まつなが　まなと</v>
      </c>
      <c r="AA149" s="574"/>
      <c r="AB149" s="575"/>
      <c r="AC149" s="408">
        <f t="shared" si="4"/>
        <v>3</v>
      </c>
    </row>
    <row r="150" spans="1:29" ht="27" customHeight="1">
      <c r="A150" s="111"/>
      <c r="B150" s="112">
        <f>[9]入力用!$K$16</f>
        <v>14</v>
      </c>
      <c r="C150" s="113" t="str">
        <f>[9]入力用!$L$16</f>
        <v>MF</v>
      </c>
      <c r="D150" s="571" t="str">
        <f>" "&amp;[9]入力用!$M$16</f>
        <v xml:space="preserve"> 堀口　悠人</v>
      </c>
      <c r="E150" s="572"/>
      <c r="F150" s="573" t="str">
        <f>" "&amp;[9]入力用!$N$16</f>
        <v xml:space="preserve"> ほりぐち　はると</v>
      </c>
      <c r="G150" s="574"/>
      <c r="H150" s="575"/>
      <c r="I150" s="388">
        <f>[9]入力用!$O$16</f>
        <v>3</v>
      </c>
      <c r="K150" s="111"/>
      <c r="L150" s="112">
        <f>[10]入力用!$K$16</f>
        <v>13</v>
      </c>
      <c r="M150" s="113" t="str">
        <f>[10]入力用!$L$16</f>
        <v>MF</v>
      </c>
      <c r="N150" s="571" t="str">
        <f>" "&amp;[10]入力用!$M$16</f>
        <v xml:space="preserve"> 宮川　友希</v>
      </c>
      <c r="O150" s="572"/>
      <c r="P150" s="573" t="str">
        <f>" "&amp;[10]入力用!$N$16</f>
        <v xml:space="preserve"> みやかわ　ゆうき</v>
      </c>
      <c r="Q150" s="574"/>
      <c r="R150" s="575"/>
      <c r="S150" s="388">
        <f>[10]入力用!$O$16</f>
        <v>2</v>
      </c>
      <c r="U150" s="111"/>
      <c r="V150" s="112">
        <f t="shared" ref="V150:X150" si="15">B182</f>
        <v>13</v>
      </c>
      <c r="W150" s="113" t="str">
        <f t="shared" si="15"/>
        <v>DF</v>
      </c>
      <c r="X150" s="607" t="str">
        <f t="shared" si="15"/>
        <v xml:space="preserve"> 羽多　秀飛</v>
      </c>
      <c r="Y150" s="608"/>
      <c r="Z150" s="573" t="str">
        <f t="shared" si="3"/>
        <v xml:space="preserve"> はた　しゅうと</v>
      </c>
      <c r="AA150" s="574"/>
      <c r="AB150" s="575"/>
      <c r="AC150" s="408">
        <f t="shared" si="4"/>
        <v>3</v>
      </c>
    </row>
    <row r="151" spans="1:29" ht="27" customHeight="1">
      <c r="A151" s="111"/>
      <c r="B151" s="112">
        <f>[9]入力用!$K$17</f>
        <v>15</v>
      </c>
      <c r="C151" s="113" t="str">
        <f>[9]入力用!$L$17</f>
        <v>DF</v>
      </c>
      <c r="D151" s="571" t="str">
        <f>" "&amp;[9]入力用!$M$17</f>
        <v xml:space="preserve"> 上谷内　伶斗</v>
      </c>
      <c r="E151" s="572"/>
      <c r="F151" s="573" t="str">
        <f>" "&amp;[9]入力用!$N$17</f>
        <v xml:space="preserve"> かみやち　れいと</v>
      </c>
      <c r="G151" s="574"/>
      <c r="H151" s="575"/>
      <c r="I151" s="388">
        <f>[9]入力用!$O$17</f>
        <v>3</v>
      </c>
      <c r="K151" s="111"/>
      <c r="L151" s="112">
        <f>[10]入力用!$K$17</f>
        <v>14</v>
      </c>
      <c r="M151" s="113" t="str">
        <f>[10]入力用!$L$17</f>
        <v>DF</v>
      </c>
      <c r="N151" s="571" t="str">
        <f>" "&amp;[10]入力用!$M$17</f>
        <v xml:space="preserve"> 北山　彰吾</v>
      </c>
      <c r="O151" s="572"/>
      <c r="P151" s="573" t="str">
        <f>" "&amp;[10]入力用!$N$17</f>
        <v xml:space="preserve"> きたやま　しょうご</v>
      </c>
      <c r="Q151" s="574"/>
      <c r="R151" s="575"/>
      <c r="S151" s="388">
        <f>[10]入力用!$O$17</f>
        <v>2</v>
      </c>
      <c r="U151" s="111"/>
      <c r="V151" s="112">
        <f t="shared" ref="V151:X151" si="16">B183</f>
        <v>14</v>
      </c>
      <c r="W151" s="113" t="str">
        <f t="shared" si="16"/>
        <v>MF</v>
      </c>
      <c r="X151" s="607" t="str">
        <f t="shared" si="16"/>
        <v xml:space="preserve"> 上本　心潤</v>
      </c>
      <c r="Y151" s="608"/>
      <c r="Z151" s="573" t="str">
        <f t="shared" si="3"/>
        <v xml:space="preserve"> うえもと　みうる</v>
      </c>
      <c r="AA151" s="574"/>
      <c r="AB151" s="575"/>
      <c r="AC151" s="408">
        <f t="shared" si="4"/>
        <v>3</v>
      </c>
    </row>
    <row r="152" spans="1:29" ht="27" customHeight="1">
      <c r="A152" s="111"/>
      <c r="B152" s="112">
        <f>[9]入力用!$K$18</f>
        <v>16</v>
      </c>
      <c r="C152" s="113" t="str">
        <f>[9]入力用!$L$18</f>
        <v>FW</v>
      </c>
      <c r="D152" s="571" t="str">
        <f>" "&amp;[9]入力用!$M$18</f>
        <v xml:space="preserve"> 山下　真虎</v>
      </c>
      <c r="E152" s="572"/>
      <c r="F152" s="573" t="str">
        <f>" "&amp;[9]入力用!$N$18</f>
        <v xml:space="preserve"> やました　まこ</v>
      </c>
      <c r="G152" s="574"/>
      <c r="H152" s="575"/>
      <c r="I152" s="388">
        <f>[9]入力用!$O$18</f>
        <v>2</v>
      </c>
      <c r="K152" s="111"/>
      <c r="L152" s="112">
        <f>[10]入力用!$K$18</f>
        <v>15</v>
      </c>
      <c r="M152" s="113" t="str">
        <f>[10]入力用!$L$18</f>
        <v>MF</v>
      </c>
      <c r="N152" s="571" t="str">
        <f>" "&amp;[10]入力用!$M$18</f>
        <v xml:space="preserve"> 中居　希琉</v>
      </c>
      <c r="O152" s="572"/>
      <c r="P152" s="573" t="str">
        <f>" "&amp;[10]入力用!$N$18</f>
        <v xml:space="preserve"> なかい　きりゅう</v>
      </c>
      <c r="Q152" s="574"/>
      <c r="R152" s="575"/>
      <c r="S152" s="388">
        <f>[10]入力用!$O$18</f>
        <v>2</v>
      </c>
      <c r="U152" s="111"/>
      <c r="V152" s="112">
        <f t="shared" ref="V152:X152" si="17">B184</f>
        <v>15</v>
      </c>
      <c r="W152" s="113" t="str">
        <f t="shared" si="17"/>
        <v>FW</v>
      </c>
      <c r="X152" s="607" t="str">
        <f t="shared" si="17"/>
        <v xml:space="preserve"> 岡部　祐樹</v>
      </c>
      <c r="Y152" s="608"/>
      <c r="Z152" s="573" t="str">
        <f t="shared" si="3"/>
        <v xml:space="preserve"> おかべ　ゆうき</v>
      </c>
      <c r="AA152" s="574"/>
      <c r="AB152" s="575"/>
      <c r="AC152" s="408">
        <f t="shared" si="4"/>
        <v>3</v>
      </c>
    </row>
    <row r="153" spans="1:29" ht="27" customHeight="1">
      <c r="A153" s="111"/>
      <c r="B153" s="112">
        <f>[9]入力用!$K$19</f>
        <v>17</v>
      </c>
      <c r="C153" s="113" t="str">
        <f>[9]入力用!$L$19</f>
        <v>GK</v>
      </c>
      <c r="D153" s="571" t="str">
        <f>" "&amp;[9]入力用!$M$19</f>
        <v xml:space="preserve"> 山田　夏也</v>
      </c>
      <c r="E153" s="572"/>
      <c r="F153" s="573" t="str">
        <f>" "&amp;[9]入力用!$N$19</f>
        <v xml:space="preserve"> やまだ　なつや</v>
      </c>
      <c r="G153" s="574"/>
      <c r="H153" s="575"/>
      <c r="I153" s="388">
        <f>[9]入力用!$O$19</f>
        <v>2</v>
      </c>
      <c r="K153" s="111"/>
      <c r="L153" s="112">
        <f>[10]入力用!$K$19</f>
        <v>16</v>
      </c>
      <c r="M153" s="113" t="str">
        <f>[10]入力用!$L$19</f>
        <v>DF</v>
      </c>
      <c r="N153" s="571" t="str">
        <f>" "&amp;[10]入力用!$M$19</f>
        <v xml:space="preserve"> 辻　優成</v>
      </c>
      <c r="O153" s="572"/>
      <c r="P153" s="573" t="str">
        <f>" "&amp;[10]入力用!$N$19</f>
        <v xml:space="preserve"> つじ　ゆうせい</v>
      </c>
      <c r="Q153" s="574"/>
      <c r="R153" s="575"/>
      <c r="S153" s="388">
        <f>[10]入力用!$O$19</f>
        <v>2</v>
      </c>
      <c r="U153" s="111"/>
      <c r="V153" s="112">
        <f t="shared" ref="V153:X153" si="18">B185</f>
        <v>16</v>
      </c>
      <c r="W153" s="113" t="str">
        <f t="shared" si="18"/>
        <v>DF</v>
      </c>
      <c r="X153" s="607" t="str">
        <f t="shared" si="18"/>
        <v xml:space="preserve"> 笹川　結絆</v>
      </c>
      <c r="Y153" s="608"/>
      <c r="Z153" s="573" t="str">
        <f t="shared" si="3"/>
        <v xml:space="preserve"> ささがわ　ゆずき</v>
      </c>
      <c r="AA153" s="574"/>
      <c r="AB153" s="575"/>
      <c r="AC153" s="408">
        <f t="shared" si="4"/>
        <v>1</v>
      </c>
    </row>
    <row r="154" spans="1:29" ht="27" customHeight="1">
      <c r="A154" s="111"/>
      <c r="B154" s="112">
        <f>[9]入力用!$K$20</f>
        <v>18</v>
      </c>
      <c r="C154" s="113" t="str">
        <f>[9]入力用!$L$20</f>
        <v>FW</v>
      </c>
      <c r="D154" s="571" t="str">
        <f>" "&amp;[9]入力用!$M$20</f>
        <v xml:space="preserve"> 友影　相太</v>
      </c>
      <c r="E154" s="572"/>
      <c r="F154" s="573" t="str">
        <f>" "&amp;[9]入力用!$N$20</f>
        <v xml:space="preserve"> ともかげ　そうた</v>
      </c>
      <c r="G154" s="574"/>
      <c r="H154" s="575"/>
      <c r="I154" s="388">
        <f>[9]入力用!$O$20</f>
        <v>2</v>
      </c>
      <c r="K154" s="111"/>
      <c r="L154" s="112">
        <f>[10]入力用!$K$20</f>
        <v>17</v>
      </c>
      <c r="M154" s="113" t="str">
        <f>[10]入力用!$L$20</f>
        <v>MF</v>
      </c>
      <c r="N154" s="571" t="str">
        <f>" "&amp;[10]入力用!$M$20</f>
        <v xml:space="preserve"> 松岡　百輝</v>
      </c>
      <c r="O154" s="572"/>
      <c r="P154" s="573" t="str">
        <f>" "&amp;[10]入力用!$N$20</f>
        <v xml:space="preserve"> まつおか　ももき</v>
      </c>
      <c r="Q154" s="574"/>
      <c r="R154" s="575"/>
      <c r="S154" s="388">
        <f>[10]入力用!$O$20</f>
        <v>2</v>
      </c>
      <c r="U154" s="111"/>
      <c r="V154" s="112">
        <f t="shared" ref="V154:X154" si="19">B186</f>
        <v>17</v>
      </c>
      <c r="W154" s="113" t="str">
        <f t="shared" si="19"/>
        <v>MF</v>
      </c>
      <c r="X154" s="607" t="str">
        <f t="shared" si="19"/>
        <v xml:space="preserve"> 橋詰　悠叶</v>
      </c>
      <c r="Y154" s="608"/>
      <c r="Z154" s="573" t="str">
        <f t="shared" si="3"/>
        <v xml:space="preserve"> はしづめ　ゆうと</v>
      </c>
      <c r="AA154" s="574"/>
      <c r="AB154" s="575"/>
      <c r="AC154" s="408">
        <f t="shared" si="4"/>
        <v>1</v>
      </c>
    </row>
    <row r="155" spans="1:29" ht="27" customHeight="1" thickBot="1">
      <c r="A155" s="115"/>
      <c r="B155" s="116">
        <f>[9]入力用!$K$21</f>
        <v>19</v>
      </c>
      <c r="C155" s="117" t="str">
        <f>[9]入力用!$L$21</f>
        <v>MF</v>
      </c>
      <c r="D155" s="561" t="str">
        <f>" "&amp;[9]入力用!$M$21</f>
        <v xml:space="preserve"> 松村　有祐</v>
      </c>
      <c r="E155" s="562"/>
      <c r="F155" s="563" t="str">
        <f>" "&amp;[9]入力用!$N$21</f>
        <v xml:space="preserve"> まつむら　ゆうき</v>
      </c>
      <c r="G155" s="564"/>
      <c r="H155" s="565"/>
      <c r="I155" s="389">
        <f>[9]入力用!$O$21</f>
        <v>3</v>
      </c>
      <c r="K155" s="115"/>
      <c r="L155" s="116">
        <f>[10]入力用!$K$21</f>
        <v>18</v>
      </c>
      <c r="M155" s="117" t="str">
        <f>[10]入力用!$L$21</f>
        <v>GK</v>
      </c>
      <c r="N155" s="561" t="str">
        <f>" "&amp;[10]入力用!$M$21</f>
        <v xml:space="preserve"> 山形　恵夢</v>
      </c>
      <c r="O155" s="562"/>
      <c r="P155" s="563" t="str">
        <f>" "&amp;[10]入力用!$N$21</f>
        <v xml:space="preserve"> やまがた　けいと</v>
      </c>
      <c r="Q155" s="564"/>
      <c r="R155" s="565"/>
      <c r="S155" s="389">
        <f>[10]入力用!$O$21</f>
        <v>2</v>
      </c>
      <c r="U155" s="115"/>
      <c r="V155" s="116">
        <f t="shared" ref="V155:X155" si="20">B187</f>
        <v>18</v>
      </c>
      <c r="W155" s="117" t="str">
        <f t="shared" si="20"/>
        <v>DF</v>
      </c>
      <c r="X155" s="609" t="str">
        <f t="shared" si="20"/>
        <v xml:space="preserve"> 町田　響介</v>
      </c>
      <c r="Y155" s="610"/>
      <c r="Z155" s="563" t="str">
        <f t="shared" si="3"/>
        <v xml:space="preserve"> まちだ　きょうすけ</v>
      </c>
      <c r="AA155" s="564"/>
      <c r="AB155" s="565"/>
      <c r="AC155" s="407">
        <f t="shared" si="4"/>
        <v>3</v>
      </c>
    </row>
    <row r="156" spans="1:29" ht="27" customHeight="1" thickBot="1"/>
    <row r="157" spans="1:29" ht="27" customHeight="1" thickBot="1">
      <c r="B157" s="566" t="s">
        <v>216</v>
      </c>
      <c r="C157" s="567"/>
      <c r="D157" s="118" t="s">
        <v>168</v>
      </c>
      <c r="E157" s="568" t="s">
        <v>169</v>
      </c>
      <c r="F157" s="569"/>
      <c r="G157" s="390" t="s">
        <v>170</v>
      </c>
      <c r="H157" s="568" t="s">
        <v>171</v>
      </c>
      <c r="I157" s="570"/>
      <c r="L157" s="566" t="s">
        <v>216</v>
      </c>
      <c r="M157" s="567"/>
      <c r="N157" s="118" t="s">
        <v>168</v>
      </c>
      <c r="O157" s="568" t="s">
        <v>169</v>
      </c>
      <c r="P157" s="569"/>
      <c r="Q157" s="390" t="s">
        <v>170</v>
      </c>
      <c r="R157" s="568" t="s">
        <v>171</v>
      </c>
      <c r="S157" s="570"/>
      <c r="V157" s="566" t="s">
        <v>216</v>
      </c>
      <c r="W157" s="567"/>
      <c r="X157" s="118" t="s">
        <v>168</v>
      </c>
      <c r="Y157" s="568" t="s">
        <v>169</v>
      </c>
      <c r="Z157" s="569"/>
      <c r="AA157" s="390" t="s">
        <v>170</v>
      </c>
      <c r="AB157" s="568" t="s">
        <v>171</v>
      </c>
      <c r="AC157" s="570"/>
    </row>
    <row r="158" spans="1:29" ht="27" customHeight="1" thickTop="1">
      <c r="B158" s="551" t="s">
        <v>217</v>
      </c>
      <c r="C158" s="552"/>
      <c r="D158" s="119" t="str">
        <f>[9]入力用!$B$18</f>
        <v>黄</v>
      </c>
      <c r="E158" s="553" t="str">
        <f>[9]入力用!$D$18</f>
        <v>白</v>
      </c>
      <c r="F158" s="554"/>
      <c r="G158" s="391" t="str">
        <f>[9]入力用!$F$18</f>
        <v>赤</v>
      </c>
      <c r="H158" s="553" t="str">
        <f>[9]入力用!$H$18</f>
        <v>水</v>
      </c>
      <c r="I158" s="555"/>
      <c r="L158" s="551" t="s">
        <v>217</v>
      </c>
      <c r="M158" s="552"/>
      <c r="N158" s="119" t="str">
        <f>[10]入力用!$B$18</f>
        <v>赤</v>
      </c>
      <c r="O158" s="553" t="str">
        <f>[10]入力用!$D$18</f>
        <v>白</v>
      </c>
      <c r="P158" s="554"/>
      <c r="Q158" s="391" t="str">
        <f>[10]入力用!$F$18</f>
        <v>黄</v>
      </c>
      <c r="R158" s="553" t="str">
        <f>[10]入力用!$H$18</f>
        <v>緑</v>
      </c>
      <c r="S158" s="555"/>
      <c r="V158" s="551" t="s">
        <v>217</v>
      </c>
      <c r="W158" s="552"/>
      <c r="X158" s="119" t="str">
        <f>D190</f>
        <v>青</v>
      </c>
      <c r="Y158" s="553" t="str">
        <f>E190</f>
        <v>白</v>
      </c>
      <c r="Z158" s="554"/>
      <c r="AA158" s="391" t="str">
        <f>G190</f>
        <v>黄</v>
      </c>
      <c r="AB158" s="553" t="str">
        <f>H190</f>
        <v>灰</v>
      </c>
      <c r="AC158" s="555"/>
    </row>
    <row r="159" spans="1:29" ht="27" customHeight="1">
      <c r="B159" s="556" t="s">
        <v>466</v>
      </c>
      <c r="C159" s="557"/>
      <c r="D159" s="120" t="str">
        <f>[9]入力用!$B$19</f>
        <v>緑</v>
      </c>
      <c r="E159" s="558" t="str">
        <f>[9]入力用!$D$19</f>
        <v>白</v>
      </c>
      <c r="F159" s="559"/>
      <c r="G159" s="391" t="str">
        <f>[9]入力用!$F$19</f>
        <v>赤</v>
      </c>
      <c r="H159" s="558" t="str">
        <f>[9]入力用!$H$19</f>
        <v>茶</v>
      </c>
      <c r="I159" s="560"/>
      <c r="L159" s="556" t="s">
        <v>466</v>
      </c>
      <c r="M159" s="557"/>
      <c r="N159" s="120" t="str">
        <f>[10]入力用!$B$19</f>
        <v>赤</v>
      </c>
      <c r="O159" s="558" t="str">
        <f>[10]入力用!$D$19</f>
        <v>白</v>
      </c>
      <c r="P159" s="559"/>
      <c r="Q159" s="391" t="str">
        <f>[10]入力用!$F$19</f>
        <v>黄</v>
      </c>
      <c r="R159" s="558" t="str">
        <f>[10]入力用!$H$19</f>
        <v>緑</v>
      </c>
      <c r="S159" s="560"/>
      <c r="V159" s="556" t="s">
        <v>466</v>
      </c>
      <c r="W159" s="557"/>
      <c r="X159" s="120" t="str">
        <f t="shared" ref="X159:X160" si="21">D191</f>
        <v>青</v>
      </c>
      <c r="Y159" s="558" t="str">
        <f t="shared" ref="Y159:Y160" si="22">E191</f>
        <v>白</v>
      </c>
      <c r="Z159" s="559"/>
      <c r="AA159" s="391" t="str">
        <f t="shared" ref="AA159:AA160" si="23">G191</f>
        <v>黄</v>
      </c>
      <c r="AB159" s="558" t="str">
        <f t="shared" ref="AB159:AB160" si="24">H191</f>
        <v>灰</v>
      </c>
      <c r="AC159" s="560"/>
    </row>
    <row r="160" spans="1:29" ht="27" customHeight="1" thickBot="1">
      <c r="B160" s="546" t="s">
        <v>467</v>
      </c>
      <c r="C160" s="547"/>
      <c r="D160" s="121" t="str">
        <f>[9]入力用!$B$20</f>
        <v>黄</v>
      </c>
      <c r="E160" s="548" t="str">
        <f>[9]入力用!$D$20</f>
        <v>白</v>
      </c>
      <c r="F160" s="549"/>
      <c r="G160" s="117" t="str">
        <f>[9]入力用!$F$20</f>
        <v>赤</v>
      </c>
      <c r="H160" s="548" t="str">
        <f>[9]入力用!$H$20</f>
        <v>水</v>
      </c>
      <c r="I160" s="550"/>
      <c r="L160" s="546" t="s">
        <v>467</v>
      </c>
      <c r="M160" s="547"/>
      <c r="N160" s="121" t="str">
        <f>[10]入力用!$B$20</f>
        <v>赤</v>
      </c>
      <c r="O160" s="548" t="str">
        <f>[10]入力用!$D$20</f>
        <v>白</v>
      </c>
      <c r="P160" s="549"/>
      <c r="Q160" s="392" t="str">
        <f>[10]入力用!$F$20</f>
        <v>黄</v>
      </c>
      <c r="R160" s="548" t="str">
        <f>[10]入力用!$H$20</f>
        <v>緑</v>
      </c>
      <c r="S160" s="550"/>
      <c r="V160" s="546" t="s">
        <v>467</v>
      </c>
      <c r="W160" s="547"/>
      <c r="X160" s="121" t="str">
        <f t="shared" si="21"/>
        <v>青</v>
      </c>
      <c r="Y160" s="548" t="str">
        <f t="shared" si="22"/>
        <v>白</v>
      </c>
      <c r="Z160" s="549"/>
      <c r="AA160" s="392" t="str">
        <f t="shared" si="23"/>
        <v>黄</v>
      </c>
      <c r="AB160" s="548" t="str">
        <f t="shared" si="24"/>
        <v>灰</v>
      </c>
      <c r="AC160" s="550"/>
    </row>
    <row r="161" spans="1:22" s="24" customFormat="1" ht="27" customHeight="1" thickBot="1">
      <c r="B161" s="588" t="s">
        <v>228</v>
      </c>
      <c r="C161" s="588"/>
      <c r="D161" s="588"/>
      <c r="E161" s="588"/>
      <c r="F161" s="588"/>
      <c r="G161" s="588"/>
      <c r="H161" s="588"/>
      <c r="I161" s="588"/>
    </row>
    <row r="162" spans="1:22" s="123" customFormat="1" ht="27" customHeight="1" thickBot="1">
      <c r="B162" s="589" t="str">
        <f>[11]入力用!$B$7&amp;[11]入力用!$F$7</f>
        <v>宝達志水町立宝達中学校</v>
      </c>
      <c r="C162" s="590"/>
      <c r="D162" s="590"/>
      <c r="E162" s="590"/>
      <c r="F162" s="590"/>
      <c r="G162" s="590"/>
      <c r="H162" s="590"/>
      <c r="I162" s="591"/>
    </row>
    <row r="163" spans="1:22" ht="27" customHeight="1">
      <c r="B163" s="592" t="s">
        <v>162</v>
      </c>
      <c r="C163" s="593"/>
      <c r="D163" s="594" t="str">
        <f>[11]入力用!$B$3&amp;[11]入力用!$C$3&amp;[11]入力用!$B$11</f>
        <v>石川県羽咋郡宝達志水町小川カ150番地</v>
      </c>
      <c r="E163" s="595"/>
      <c r="F163" s="595"/>
      <c r="G163" s="595"/>
      <c r="H163" s="595"/>
      <c r="I163" s="596"/>
      <c r="L163" s="101"/>
      <c r="V163" s="101"/>
    </row>
    <row r="164" spans="1:22" ht="27" customHeight="1">
      <c r="B164" s="597" t="s">
        <v>163</v>
      </c>
      <c r="C164" s="598"/>
      <c r="D164" s="578" t="str">
        <f>[11]入力用!$B$14</f>
        <v>杉谷　靖史</v>
      </c>
      <c r="E164" s="579"/>
      <c r="F164" s="579"/>
      <c r="G164" s="579"/>
      <c r="H164" s="580" t="str">
        <f>[11]入力用!$D$14</f>
        <v>教員</v>
      </c>
      <c r="I164" s="581"/>
      <c r="L164" s="101"/>
      <c r="V164" s="101"/>
    </row>
    <row r="165" spans="1:22" ht="27" customHeight="1">
      <c r="B165" s="597" t="s">
        <v>213</v>
      </c>
      <c r="C165" s="598"/>
      <c r="D165" s="578" t="str">
        <f>[11]入力用!$B$15</f>
        <v>岡田　徹</v>
      </c>
      <c r="E165" s="579"/>
      <c r="F165" s="579"/>
      <c r="G165" s="579"/>
      <c r="H165" s="580" t="str">
        <f>ASC([11]入力用!$D$15)</f>
        <v>承認ｺｰﾁ</v>
      </c>
      <c r="I165" s="581"/>
      <c r="L165" s="101"/>
      <c r="V165" s="101"/>
    </row>
    <row r="166" spans="1:22" ht="27" customHeight="1">
      <c r="B166" s="582" t="s">
        <v>214</v>
      </c>
      <c r="C166" s="583"/>
      <c r="D166" s="584" t="str">
        <f>[11]入力用!$B$16</f>
        <v>馬場　淳平</v>
      </c>
      <c r="E166" s="585"/>
      <c r="F166" s="585"/>
      <c r="G166" s="585"/>
      <c r="H166" s="583" t="str">
        <f>[11]入力用!$D$16</f>
        <v>教員</v>
      </c>
      <c r="I166" s="586"/>
      <c r="L166" s="101"/>
      <c r="V166" s="101"/>
    </row>
    <row r="167" spans="1:22" ht="27" customHeight="1" thickBot="1">
      <c r="B167" s="625" t="s">
        <v>465</v>
      </c>
      <c r="C167" s="626"/>
      <c r="D167" s="600" t="str">
        <f>INDEX([11]入力用!$M$4:$M$21,MATCH(1,[11]入力用!$T$4:$T$21))</f>
        <v>河村　輝</v>
      </c>
      <c r="E167" s="601"/>
      <c r="F167" s="601"/>
      <c r="G167" s="601"/>
      <c r="H167" s="602"/>
      <c r="I167" s="550"/>
      <c r="L167" s="101"/>
      <c r="V167" s="101"/>
    </row>
    <row r="168" spans="1:22" ht="27" customHeight="1" thickBot="1">
      <c r="D168" s="587"/>
      <c r="E168" s="587"/>
      <c r="F168" s="587"/>
      <c r="G168" s="587"/>
      <c r="H168" s="587"/>
      <c r="I168" s="587"/>
      <c r="L168" s="101"/>
      <c r="V168" s="101"/>
    </row>
    <row r="169" spans="1:22" s="103" customFormat="1" ht="26.25" customHeight="1">
      <c r="A169" s="105" t="s">
        <v>164</v>
      </c>
      <c r="B169" s="106" t="s">
        <v>160</v>
      </c>
      <c r="C169" s="387" t="s">
        <v>165</v>
      </c>
      <c r="D169" s="576" t="s">
        <v>166</v>
      </c>
      <c r="E169" s="576"/>
      <c r="F169" s="577" t="s">
        <v>215</v>
      </c>
      <c r="G169" s="577"/>
      <c r="H169" s="577"/>
      <c r="I169" s="108" t="s">
        <v>167</v>
      </c>
      <c r="J169" s="109"/>
    </row>
    <row r="170" spans="1:22" ht="27" customHeight="1">
      <c r="A170" s="111"/>
      <c r="B170" s="112">
        <f>[11]入力用!$K$4</f>
        <v>1</v>
      </c>
      <c r="C170" s="113" t="str">
        <f>[11]入力用!$L$4</f>
        <v>GK</v>
      </c>
      <c r="D170" s="571" t="str">
        <f>" "&amp;[11]入力用!$M$4</f>
        <v xml:space="preserve"> 村谷　竜輝</v>
      </c>
      <c r="E170" s="572"/>
      <c r="F170" s="573" t="str">
        <f>" "&amp;[11]入力用!$N$4</f>
        <v xml:space="preserve"> むらたに　りゅうき</v>
      </c>
      <c r="G170" s="574"/>
      <c r="H170" s="575"/>
      <c r="I170" s="388">
        <f>[11]入力用!$O$4</f>
        <v>3</v>
      </c>
      <c r="L170" s="101"/>
      <c r="V170" s="101"/>
    </row>
    <row r="171" spans="1:22" ht="27" customHeight="1">
      <c r="A171" s="111"/>
      <c r="B171" s="112">
        <f>[11]入力用!$K$5</f>
        <v>2</v>
      </c>
      <c r="C171" s="113" t="str">
        <f>[11]入力用!$L$5</f>
        <v>DF</v>
      </c>
      <c r="D171" s="571" t="str">
        <f>" "&amp;[11]入力用!$M$5</f>
        <v xml:space="preserve"> 髙木　明豊</v>
      </c>
      <c r="E171" s="572"/>
      <c r="F171" s="573" t="str">
        <f>" "&amp;[11]入力用!$N$5</f>
        <v xml:space="preserve"> たかぎ　あきと</v>
      </c>
      <c r="G171" s="574"/>
      <c r="H171" s="575"/>
      <c r="I171" s="388">
        <f>[11]入力用!$O$5</f>
        <v>3</v>
      </c>
      <c r="L171" s="101"/>
      <c r="V171" s="101"/>
    </row>
    <row r="172" spans="1:22" ht="27" customHeight="1">
      <c r="A172" s="111"/>
      <c r="B172" s="112">
        <f>[11]入力用!$K$6</f>
        <v>3</v>
      </c>
      <c r="C172" s="113" t="str">
        <f>[11]入力用!$L$6</f>
        <v>DF</v>
      </c>
      <c r="D172" s="571" t="str">
        <f>" "&amp;[11]入力用!$M$6</f>
        <v xml:space="preserve"> 岩見　幸弥</v>
      </c>
      <c r="E172" s="572"/>
      <c r="F172" s="573" t="str">
        <f>" "&amp;[11]入力用!$N$6</f>
        <v xml:space="preserve"> いわみ　こうや</v>
      </c>
      <c r="G172" s="574"/>
      <c r="H172" s="575"/>
      <c r="I172" s="388">
        <f>[11]入力用!$O$6</f>
        <v>3</v>
      </c>
      <c r="L172" s="101"/>
      <c r="V172" s="101"/>
    </row>
    <row r="173" spans="1:22" ht="27" customHeight="1">
      <c r="A173" s="111"/>
      <c r="B173" s="112">
        <f>[11]入力用!$K$7</f>
        <v>4</v>
      </c>
      <c r="C173" s="113" t="str">
        <f>[11]入力用!$L$7</f>
        <v>DF</v>
      </c>
      <c r="D173" s="571" t="str">
        <f>" "&amp;[11]入力用!$M$7</f>
        <v xml:space="preserve"> 田町　悠将</v>
      </c>
      <c r="E173" s="572"/>
      <c r="F173" s="573" t="str">
        <f>" "&amp;[11]入力用!$N$7</f>
        <v xml:space="preserve"> たまち　ゆうすけ</v>
      </c>
      <c r="G173" s="574"/>
      <c r="H173" s="575"/>
      <c r="I173" s="388">
        <f>[11]入力用!$O$7</f>
        <v>3</v>
      </c>
      <c r="L173" s="101"/>
      <c r="V173" s="101"/>
    </row>
    <row r="174" spans="1:22" ht="27" customHeight="1">
      <c r="A174" s="111"/>
      <c r="B174" s="112">
        <f>[11]入力用!$K$8</f>
        <v>5</v>
      </c>
      <c r="C174" s="113" t="str">
        <f>[11]入力用!$L$8</f>
        <v>DF</v>
      </c>
      <c r="D174" s="571" t="str">
        <f>" "&amp;[11]入力用!$M$8</f>
        <v xml:space="preserve"> 耶雲　頼生</v>
      </c>
      <c r="E174" s="572"/>
      <c r="F174" s="573" t="str">
        <f>" "&amp;[11]入力用!$N$8</f>
        <v xml:space="preserve"> やくも　らいき</v>
      </c>
      <c r="G174" s="574"/>
      <c r="H174" s="575"/>
      <c r="I174" s="388">
        <f>[11]入力用!$O$8</f>
        <v>2</v>
      </c>
      <c r="L174" s="101"/>
      <c r="V174" s="101"/>
    </row>
    <row r="175" spans="1:22" ht="27" customHeight="1">
      <c r="A175" s="111"/>
      <c r="B175" s="112">
        <f>[11]入力用!$K$9</f>
        <v>6</v>
      </c>
      <c r="C175" s="113" t="str">
        <f>[11]入力用!$L$9</f>
        <v>MF</v>
      </c>
      <c r="D175" s="571" t="str">
        <f>" "&amp;[11]入力用!$M$9</f>
        <v xml:space="preserve"> 藤井　頌大</v>
      </c>
      <c r="E175" s="572"/>
      <c r="F175" s="573" t="str">
        <f>" "&amp;[11]入力用!$N$9</f>
        <v xml:space="preserve"> ふじい　しょうた</v>
      </c>
      <c r="G175" s="574"/>
      <c r="H175" s="575"/>
      <c r="I175" s="388">
        <f>[11]入力用!$O$9</f>
        <v>3</v>
      </c>
      <c r="L175" s="101"/>
      <c r="V175" s="101"/>
    </row>
    <row r="176" spans="1:22" ht="27" customHeight="1">
      <c r="A176" s="111"/>
      <c r="B176" s="112">
        <f>[11]入力用!$K$10</f>
        <v>7</v>
      </c>
      <c r="C176" s="113" t="str">
        <f>[11]入力用!$L$10</f>
        <v>MF</v>
      </c>
      <c r="D176" s="571" t="str">
        <f>" "&amp;[11]入力用!$M$10</f>
        <v xml:space="preserve"> 北野　貴大</v>
      </c>
      <c r="E176" s="572"/>
      <c r="F176" s="573" t="str">
        <f>" "&amp;[11]入力用!$N$10</f>
        <v xml:space="preserve"> きたの　たかひろ</v>
      </c>
      <c r="G176" s="574"/>
      <c r="H176" s="575"/>
      <c r="I176" s="388">
        <f>[11]入力用!$O$10</f>
        <v>3</v>
      </c>
      <c r="L176" s="101"/>
      <c r="V176" s="101"/>
    </row>
    <row r="177" spans="1:22" ht="27" customHeight="1">
      <c r="A177" s="111"/>
      <c r="B177" s="112">
        <f>[11]入力用!$K$11</f>
        <v>8</v>
      </c>
      <c r="C177" s="113" t="str">
        <f>[11]入力用!$L$11</f>
        <v>MF</v>
      </c>
      <c r="D177" s="571" t="str">
        <f>" "&amp;[11]入力用!$M$11</f>
        <v xml:space="preserve"> 南谷　勇斗</v>
      </c>
      <c r="E177" s="572"/>
      <c r="F177" s="573" t="str">
        <f>" "&amp;[11]入力用!$N$11</f>
        <v xml:space="preserve"> みなみだに　はやと</v>
      </c>
      <c r="G177" s="574"/>
      <c r="H177" s="575"/>
      <c r="I177" s="388">
        <f>[11]入力用!$O$11</f>
        <v>3</v>
      </c>
      <c r="L177" s="101"/>
      <c r="V177" s="101"/>
    </row>
    <row r="178" spans="1:22" ht="27" customHeight="1">
      <c r="A178" s="111"/>
      <c r="B178" s="112">
        <f>[11]入力用!$K$12</f>
        <v>9</v>
      </c>
      <c r="C178" s="113" t="str">
        <f>[11]入力用!$L$12</f>
        <v>MF</v>
      </c>
      <c r="D178" s="571" t="str">
        <f>" "&amp;[11]入力用!$M$12</f>
        <v xml:space="preserve"> 山本　風太</v>
      </c>
      <c r="E178" s="572"/>
      <c r="F178" s="573" t="str">
        <f>" "&amp;[11]入力用!$N$12</f>
        <v xml:space="preserve"> やまもと　ふうた</v>
      </c>
      <c r="G178" s="574"/>
      <c r="H178" s="575"/>
      <c r="I178" s="388">
        <f>[11]入力用!$O$12</f>
        <v>3</v>
      </c>
      <c r="L178" s="101"/>
      <c r="V178" s="101"/>
    </row>
    <row r="179" spans="1:22" ht="27" customHeight="1">
      <c r="A179" s="111"/>
      <c r="B179" s="112">
        <f>[11]入力用!$K$13</f>
        <v>10</v>
      </c>
      <c r="C179" s="113" t="str">
        <f>[11]入力用!$L$13</f>
        <v>MF</v>
      </c>
      <c r="D179" s="571" t="str">
        <f>" "&amp;[11]入力用!$M$13</f>
        <v xml:space="preserve"> 河村　輝</v>
      </c>
      <c r="E179" s="572"/>
      <c r="F179" s="573" t="str">
        <f>" "&amp;[11]入力用!$N$13</f>
        <v xml:space="preserve"> かわむら　ひかる</v>
      </c>
      <c r="G179" s="574"/>
      <c r="H179" s="575"/>
      <c r="I179" s="388">
        <f>[11]入力用!$O$13</f>
        <v>3</v>
      </c>
      <c r="L179" s="101"/>
      <c r="V179" s="101"/>
    </row>
    <row r="180" spans="1:22" ht="27" customHeight="1">
      <c r="A180" s="111"/>
      <c r="B180" s="112">
        <f>[11]入力用!$K$14</f>
        <v>11</v>
      </c>
      <c r="C180" s="113" t="str">
        <f>[11]入力用!$L$14</f>
        <v>FW</v>
      </c>
      <c r="D180" s="571" t="str">
        <f>" "&amp;[11]入力用!$M$14</f>
        <v xml:space="preserve"> 宮本　宗典</v>
      </c>
      <c r="E180" s="572"/>
      <c r="F180" s="573" t="str">
        <f>" "&amp;[11]入力用!$N$14</f>
        <v xml:space="preserve"> みやもと　そうすけ</v>
      </c>
      <c r="G180" s="574"/>
      <c r="H180" s="575"/>
      <c r="I180" s="388">
        <f>[11]入力用!$O$14</f>
        <v>3</v>
      </c>
      <c r="L180" s="101"/>
      <c r="V180" s="101"/>
    </row>
    <row r="181" spans="1:22" ht="27" customHeight="1">
      <c r="A181" s="111"/>
      <c r="B181" s="112">
        <f>[11]入力用!$K$15</f>
        <v>12</v>
      </c>
      <c r="C181" s="113" t="str">
        <f>[11]入力用!$L$15</f>
        <v>MF</v>
      </c>
      <c r="D181" s="571" t="str">
        <f>" "&amp;[11]入力用!$M$15</f>
        <v xml:space="preserve"> 松永　真斗</v>
      </c>
      <c r="E181" s="572"/>
      <c r="F181" s="573" t="str">
        <f>" "&amp;[11]入力用!$N$15</f>
        <v xml:space="preserve"> まつなが　まなと</v>
      </c>
      <c r="G181" s="574"/>
      <c r="H181" s="575"/>
      <c r="I181" s="388">
        <f>[11]入力用!$O$15</f>
        <v>3</v>
      </c>
      <c r="L181" s="101"/>
      <c r="V181" s="101"/>
    </row>
    <row r="182" spans="1:22" ht="27" customHeight="1">
      <c r="A182" s="111"/>
      <c r="B182" s="112">
        <f>[11]入力用!$K$16</f>
        <v>13</v>
      </c>
      <c r="C182" s="113" t="str">
        <f>[11]入力用!$L$16</f>
        <v>DF</v>
      </c>
      <c r="D182" s="571" t="str">
        <f>" "&amp;[11]入力用!$M$16</f>
        <v xml:space="preserve"> 羽多　秀飛</v>
      </c>
      <c r="E182" s="572"/>
      <c r="F182" s="573" t="str">
        <f>" "&amp;[11]入力用!$N$16</f>
        <v xml:space="preserve"> はた　しゅうと</v>
      </c>
      <c r="G182" s="574"/>
      <c r="H182" s="575"/>
      <c r="I182" s="388">
        <f>[11]入力用!$O$16</f>
        <v>3</v>
      </c>
      <c r="L182" s="101"/>
      <c r="V182" s="101"/>
    </row>
    <row r="183" spans="1:22" ht="27" customHeight="1">
      <c r="A183" s="111"/>
      <c r="B183" s="112">
        <f>[11]入力用!$K$17</f>
        <v>14</v>
      </c>
      <c r="C183" s="113" t="str">
        <f>[11]入力用!$L$17</f>
        <v>MF</v>
      </c>
      <c r="D183" s="571" t="str">
        <f>" "&amp;[11]入力用!$M$17</f>
        <v xml:space="preserve"> 上本　心潤</v>
      </c>
      <c r="E183" s="572"/>
      <c r="F183" s="573" t="str">
        <f>" "&amp;[11]入力用!$N$17</f>
        <v xml:space="preserve"> うえもと　みうる</v>
      </c>
      <c r="G183" s="574"/>
      <c r="H183" s="575"/>
      <c r="I183" s="388">
        <f>[11]入力用!$O$17</f>
        <v>3</v>
      </c>
      <c r="L183" s="101"/>
      <c r="V183" s="101"/>
    </row>
    <row r="184" spans="1:22" ht="27" customHeight="1">
      <c r="A184" s="111"/>
      <c r="B184" s="112">
        <f>[11]入力用!$K$18</f>
        <v>15</v>
      </c>
      <c r="C184" s="113" t="str">
        <f>[11]入力用!$L$18</f>
        <v>FW</v>
      </c>
      <c r="D184" s="571" t="str">
        <f>" "&amp;[11]入力用!$M$18</f>
        <v xml:space="preserve"> 岡部　祐樹</v>
      </c>
      <c r="E184" s="572"/>
      <c r="F184" s="573" t="str">
        <f>" "&amp;[11]入力用!$N$18</f>
        <v xml:space="preserve"> おかべ　ゆうき</v>
      </c>
      <c r="G184" s="574"/>
      <c r="H184" s="575"/>
      <c r="I184" s="388">
        <f>[11]入力用!$O$18</f>
        <v>3</v>
      </c>
      <c r="L184" s="101"/>
      <c r="V184" s="101"/>
    </row>
    <row r="185" spans="1:22" ht="27" customHeight="1">
      <c r="A185" s="111"/>
      <c r="B185" s="112">
        <f>[11]入力用!$K$19</f>
        <v>16</v>
      </c>
      <c r="C185" s="113" t="str">
        <f>[11]入力用!$L$19</f>
        <v>DF</v>
      </c>
      <c r="D185" s="571" t="str">
        <f>" "&amp;[11]入力用!$M$19</f>
        <v xml:space="preserve"> 笹川　結絆</v>
      </c>
      <c r="E185" s="572"/>
      <c r="F185" s="573" t="str">
        <f>" "&amp;[11]入力用!$N$19</f>
        <v xml:space="preserve"> ささがわ　ゆずき</v>
      </c>
      <c r="G185" s="574"/>
      <c r="H185" s="575"/>
      <c r="I185" s="388">
        <f>[11]入力用!$O$19</f>
        <v>1</v>
      </c>
      <c r="L185" s="101"/>
      <c r="V185" s="101"/>
    </row>
    <row r="186" spans="1:22" ht="27" customHeight="1">
      <c r="A186" s="111"/>
      <c r="B186" s="112">
        <f>[11]入力用!$K$20</f>
        <v>17</v>
      </c>
      <c r="C186" s="113" t="str">
        <f>[11]入力用!$L$20</f>
        <v>MF</v>
      </c>
      <c r="D186" s="571" t="str">
        <f>" "&amp;[11]入力用!$M$20</f>
        <v xml:space="preserve"> 橋詰　悠叶</v>
      </c>
      <c r="E186" s="572"/>
      <c r="F186" s="573" t="str">
        <f>" "&amp;[11]入力用!$N$20</f>
        <v xml:space="preserve"> はしづめ　ゆうと</v>
      </c>
      <c r="G186" s="574"/>
      <c r="H186" s="575"/>
      <c r="I186" s="388">
        <f>[11]入力用!$O$20</f>
        <v>1</v>
      </c>
      <c r="L186" s="101"/>
      <c r="V186" s="101"/>
    </row>
    <row r="187" spans="1:22" ht="27" customHeight="1" thickBot="1">
      <c r="A187" s="115"/>
      <c r="B187" s="116">
        <f>[11]入力用!$K$21</f>
        <v>18</v>
      </c>
      <c r="C187" s="117" t="str">
        <f>[11]入力用!$L$21</f>
        <v>DF</v>
      </c>
      <c r="D187" s="561" t="str">
        <f>" "&amp;[11]入力用!$M$21</f>
        <v xml:space="preserve"> 町田　響介</v>
      </c>
      <c r="E187" s="562"/>
      <c r="F187" s="563" t="str">
        <f>" "&amp;[11]入力用!$N$21</f>
        <v xml:space="preserve"> まちだ　きょうすけ</v>
      </c>
      <c r="G187" s="564"/>
      <c r="H187" s="565"/>
      <c r="I187" s="389">
        <f>[11]入力用!$O$21</f>
        <v>3</v>
      </c>
      <c r="L187" s="101"/>
      <c r="V187" s="101"/>
    </row>
    <row r="188" spans="1:22" ht="27" customHeight="1" thickBot="1">
      <c r="L188" s="101"/>
      <c r="V188" s="101"/>
    </row>
    <row r="189" spans="1:22" ht="27" customHeight="1" thickBot="1">
      <c r="B189" s="566" t="s">
        <v>216</v>
      </c>
      <c r="C189" s="567"/>
      <c r="D189" s="118" t="s">
        <v>168</v>
      </c>
      <c r="E189" s="568" t="s">
        <v>169</v>
      </c>
      <c r="F189" s="569"/>
      <c r="G189" s="390" t="s">
        <v>170</v>
      </c>
      <c r="H189" s="568" t="s">
        <v>171</v>
      </c>
      <c r="I189" s="570"/>
      <c r="L189" s="101"/>
      <c r="V189" s="101"/>
    </row>
    <row r="190" spans="1:22" ht="27" customHeight="1" thickTop="1">
      <c r="B190" s="551" t="s">
        <v>217</v>
      </c>
      <c r="C190" s="552"/>
      <c r="D190" s="119" t="str">
        <f>[11]入力用!$B$18</f>
        <v>青</v>
      </c>
      <c r="E190" s="553" t="str">
        <f>[11]入力用!$D$18</f>
        <v>白</v>
      </c>
      <c r="F190" s="554"/>
      <c r="G190" s="391" t="str">
        <f>[11]入力用!$F$18</f>
        <v>黄</v>
      </c>
      <c r="H190" s="553" t="str">
        <f>[11]入力用!$H$18</f>
        <v>灰</v>
      </c>
      <c r="I190" s="555"/>
      <c r="L190" s="101"/>
      <c r="V190" s="101"/>
    </row>
    <row r="191" spans="1:22" ht="27" customHeight="1">
      <c r="B191" s="556" t="s">
        <v>466</v>
      </c>
      <c r="C191" s="557"/>
      <c r="D191" s="120" t="str">
        <f>[11]入力用!$B$19</f>
        <v>青</v>
      </c>
      <c r="E191" s="558" t="str">
        <f>[11]入力用!$D$19</f>
        <v>白</v>
      </c>
      <c r="F191" s="559"/>
      <c r="G191" s="391" t="str">
        <f>[11]入力用!$F$19</f>
        <v>黄</v>
      </c>
      <c r="H191" s="558" t="str">
        <f>[11]入力用!$H$19</f>
        <v>灰</v>
      </c>
      <c r="I191" s="560"/>
      <c r="L191" s="101"/>
      <c r="V191" s="101"/>
    </row>
    <row r="192" spans="1:22" ht="27" customHeight="1" thickBot="1">
      <c r="B192" s="546" t="s">
        <v>467</v>
      </c>
      <c r="C192" s="547"/>
      <c r="D192" s="121" t="str">
        <f>[11]入力用!$B$20</f>
        <v>青</v>
      </c>
      <c r="E192" s="548" t="str">
        <f>[11]入力用!$D$20</f>
        <v>白</v>
      </c>
      <c r="F192" s="549"/>
      <c r="G192" s="392" t="str">
        <f>[11]入力用!$F$20</f>
        <v>黄</v>
      </c>
      <c r="H192" s="548" t="str">
        <f>[11]入力用!$H$20</f>
        <v>灰</v>
      </c>
      <c r="I192" s="550"/>
      <c r="L192" s="101"/>
      <c r="V192" s="101"/>
    </row>
  </sheetData>
  <mergeCells count="1076">
    <mergeCell ref="V135:W135"/>
    <mergeCell ref="X135:AA135"/>
    <mergeCell ref="AB135:AC135"/>
    <mergeCell ref="B103:C103"/>
    <mergeCell ref="D103:G103"/>
    <mergeCell ref="H103:I103"/>
    <mergeCell ref="L103:M103"/>
    <mergeCell ref="N103:Q103"/>
    <mergeCell ref="R103:S103"/>
    <mergeCell ref="H135:I135"/>
    <mergeCell ref="D135:G135"/>
    <mergeCell ref="B135:C135"/>
    <mergeCell ref="L135:M135"/>
    <mergeCell ref="N135:Q135"/>
    <mergeCell ref="R135:S135"/>
    <mergeCell ref="B167:C167"/>
    <mergeCell ref="D167:G167"/>
    <mergeCell ref="H167:I167"/>
    <mergeCell ref="X112:Y112"/>
    <mergeCell ref="Z112:AB112"/>
    <mergeCell ref="X113:Y113"/>
    <mergeCell ref="Z113:AB113"/>
    <mergeCell ref="X114:Y114"/>
    <mergeCell ref="Z114:AB114"/>
    <mergeCell ref="X115:Y115"/>
    <mergeCell ref="Z115:AB115"/>
    <mergeCell ref="X116:Y116"/>
    <mergeCell ref="Z116:AB116"/>
    <mergeCell ref="X107:Y107"/>
    <mergeCell ref="Z107:AB107"/>
    <mergeCell ref="X108:Y108"/>
    <mergeCell ref="Z108:AB108"/>
    <mergeCell ref="B7:C7"/>
    <mergeCell ref="D7:G7"/>
    <mergeCell ref="H7:I7"/>
    <mergeCell ref="L7:M7"/>
    <mergeCell ref="N7:Q7"/>
    <mergeCell ref="R7:S7"/>
    <mergeCell ref="B39:C39"/>
    <mergeCell ref="D39:G39"/>
    <mergeCell ref="H39:I39"/>
    <mergeCell ref="L39:M39"/>
    <mergeCell ref="N39:Q39"/>
    <mergeCell ref="R39:S39"/>
    <mergeCell ref="B71:C71"/>
    <mergeCell ref="D71:G71"/>
    <mergeCell ref="H71:I71"/>
    <mergeCell ref="L71:M71"/>
    <mergeCell ref="H159:I159"/>
    <mergeCell ref="H158:I158"/>
    <mergeCell ref="L158:M158"/>
    <mergeCell ref="O158:P158"/>
    <mergeCell ref="R158:S158"/>
    <mergeCell ref="D152:E152"/>
    <mergeCell ref="F152:H152"/>
    <mergeCell ref="N152:O152"/>
    <mergeCell ref="P152:R152"/>
    <mergeCell ref="D151:E151"/>
    <mergeCell ref="F151:H151"/>
    <mergeCell ref="N151:O151"/>
    <mergeCell ref="P151:R151"/>
    <mergeCell ref="H157:I157"/>
    <mergeCell ref="L157:M157"/>
    <mergeCell ref="D155:E155"/>
    <mergeCell ref="V1:AC1"/>
    <mergeCell ref="V2:AC2"/>
    <mergeCell ref="V3:W3"/>
    <mergeCell ref="X3:AC3"/>
    <mergeCell ref="V4:W4"/>
    <mergeCell ref="X4:AA4"/>
    <mergeCell ref="AB4:AC4"/>
    <mergeCell ref="V5:W5"/>
    <mergeCell ref="X5:AA5"/>
    <mergeCell ref="AB5:AC5"/>
    <mergeCell ref="X11:Y11"/>
    <mergeCell ref="Z11:AB11"/>
    <mergeCell ref="X12:Y12"/>
    <mergeCell ref="Z12:AB12"/>
    <mergeCell ref="X13:Y13"/>
    <mergeCell ref="Z13:AB13"/>
    <mergeCell ref="X14:Y14"/>
    <mergeCell ref="Z14:AB14"/>
    <mergeCell ref="X15:Y15"/>
    <mergeCell ref="Z15:AB15"/>
    <mergeCell ref="V6:W6"/>
    <mergeCell ref="X6:AA6"/>
    <mergeCell ref="AB6:AC6"/>
    <mergeCell ref="X8:AA8"/>
    <mergeCell ref="AB8:AC8"/>
    <mergeCell ref="X9:Y9"/>
    <mergeCell ref="Z9:AB9"/>
    <mergeCell ref="X10:Y10"/>
    <mergeCell ref="Z10:AB10"/>
    <mergeCell ref="X21:Y21"/>
    <mergeCell ref="Z21:AB21"/>
    <mergeCell ref="X22:Y22"/>
    <mergeCell ref="Z22:AB22"/>
    <mergeCell ref="X23:Y23"/>
    <mergeCell ref="Z23:AB23"/>
    <mergeCell ref="X24:Y24"/>
    <mergeCell ref="Z24:AB24"/>
    <mergeCell ref="X25:Y25"/>
    <mergeCell ref="Z25:AB25"/>
    <mergeCell ref="X16:Y16"/>
    <mergeCell ref="Z16:AB16"/>
    <mergeCell ref="X17:Y17"/>
    <mergeCell ref="Z17:AB17"/>
    <mergeCell ref="X18:Y18"/>
    <mergeCell ref="Z18:AB18"/>
    <mergeCell ref="X19:Y19"/>
    <mergeCell ref="Z19:AB19"/>
    <mergeCell ref="X20:Y20"/>
    <mergeCell ref="Z20:AB20"/>
    <mergeCell ref="V31:W31"/>
    <mergeCell ref="Y31:Z31"/>
    <mergeCell ref="AB31:AC31"/>
    <mergeCell ref="V36:W36"/>
    <mergeCell ref="X36:AA36"/>
    <mergeCell ref="AB36:AC36"/>
    <mergeCell ref="V37:W37"/>
    <mergeCell ref="X37:AA37"/>
    <mergeCell ref="AB37:AC37"/>
    <mergeCell ref="V38:W38"/>
    <mergeCell ref="X38:AA38"/>
    <mergeCell ref="AB38:AC38"/>
    <mergeCell ref="V32:W32"/>
    <mergeCell ref="Y32:Z32"/>
    <mergeCell ref="AB32:AC32"/>
    <mergeCell ref="V33:AC33"/>
    <mergeCell ref="V34:AC34"/>
    <mergeCell ref="V35:W35"/>
    <mergeCell ref="X35:AC35"/>
    <mergeCell ref="X26:Y26"/>
    <mergeCell ref="Z26:AB26"/>
    <mergeCell ref="X27:Y27"/>
    <mergeCell ref="Z27:AB27"/>
    <mergeCell ref="V29:W29"/>
    <mergeCell ref="Y29:Z29"/>
    <mergeCell ref="AB29:AC29"/>
    <mergeCell ref="V30:W30"/>
    <mergeCell ref="Y30:Z30"/>
    <mergeCell ref="AB30:AC30"/>
    <mergeCell ref="X45:Y45"/>
    <mergeCell ref="Z45:AB45"/>
    <mergeCell ref="X46:Y46"/>
    <mergeCell ref="Z46:AB46"/>
    <mergeCell ref="X47:Y47"/>
    <mergeCell ref="Z47:AB47"/>
    <mergeCell ref="X48:Y48"/>
    <mergeCell ref="Z48:AB48"/>
    <mergeCell ref="X49:Y49"/>
    <mergeCell ref="Z49:AB49"/>
    <mergeCell ref="X40:AA40"/>
    <mergeCell ref="AB40:AC40"/>
    <mergeCell ref="X41:Y41"/>
    <mergeCell ref="Z41:AB41"/>
    <mergeCell ref="X42:Y42"/>
    <mergeCell ref="Z42:AB42"/>
    <mergeCell ref="X43:Y43"/>
    <mergeCell ref="Z43:AB43"/>
    <mergeCell ref="X44:Y44"/>
    <mergeCell ref="Z44:AB44"/>
    <mergeCell ref="X55:Y55"/>
    <mergeCell ref="Z55:AB55"/>
    <mergeCell ref="X56:Y56"/>
    <mergeCell ref="Z56:AB56"/>
    <mergeCell ref="X57:Y57"/>
    <mergeCell ref="Z57:AB57"/>
    <mergeCell ref="X58:Y58"/>
    <mergeCell ref="Z58:AB58"/>
    <mergeCell ref="X59:Y59"/>
    <mergeCell ref="Z59:AB59"/>
    <mergeCell ref="X50:Y50"/>
    <mergeCell ref="Z50:AB50"/>
    <mergeCell ref="X51:Y51"/>
    <mergeCell ref="Z51:AB51"/>
    <mergeCell ref="X52:Y52"/>
    <mergeCell ref="Z52:AB52"/>
    <mergeCell ref="X53:Y53"/>
    <mergeCell ref="Z53:AB53"/>
    <mergeCell ref="X54:Y54"/>
    <mergeCell ref="Z54:AB54"/>
    <mergeCell ref="V64:W64"/>
    <mergeCell ref="Y64:Z64"/>
    <mergeCell ref="AB64:AC64"/>
    <mergeCell ref="V65:AC65"/>
    <mergeCell ref="V66:AC66"/>
    <mergeCell ref="V67:W67"/>
    <mergeCell ref="X67:AC67"/>
    <mergeCell ref="V68:W68"/>
    <mergeCell ref="X68:AA68"/>
    <mergeCell ref="AB68:AC68"/>
    <mergeCell ref="V61:W61"/>
    <mergeCell ref="Y61:Z61"/>
    <mergeCell ref="AB61:AC61"/>
    <mergeCell ref="V62:W62"/>
    <mergeCell ref="Y62:Z62"/>
    <mergeCell ref="AB62:AC62"/>
    <mergeCell ref="V63:W63"/>
    <mergeCell ref="Y63:Z63"/>
    <mergeCell ref="AB63:AC63"/>
    <mergeCell ref="X74:Y74"/>
    <mergeCell ref="Z74:AB74"/>
    <mergeCell ref="X75:Y75"/>
    <mergeCell ref="Z75:AB75"/>
    <mergeCell ref="X76:Y76"/>
    <mergeCell ref="Z76:AB76"/>
    <mergeCell ref="X77:Y77"/>
    <mergeCell ref="Z77:AB77"/>
    <mergeCell ref="X78:Y78"/>
    <mergeCell ref="Z78:AB78"/>
    <mergeCell ref="V69:W69"/>
    <mergeCell ref="X69:AA69"/>
    <mergeCell ref="AB69:AC69"/>
    <mergeCell ref="V70:W70"/>
    <mergeCell ref="X70:AA70"/>
    <mergeCell ref="AB70:AC70"/>
    <mergeCell ref="X72:AA72"/>
    <mergeCell ref="AB72:AC72"/>
    <mergeCell ref="X73:Y73"/>
    <mergeCell ref="Z73:AB73"/>
    <mergeCell ref="X84:Y84"/>
    <mergeCell ref="Z84:AB84"/>
    <mergeCell ref="X85:Y85"/>
    <mergeCell ref="Z85:AB85"/>
    <mergeCell ref="X86:Y86"/>
    <mergeCell ref="Z86:AB86"/>
    <mergeCell ref="X87:Y87"/>
    <mergeCell ref="Z87:AB87"/>
    <mergeCell ref="X88:Y88"/>
    <mergeCell ref="Z88:AB88"/>
    <mergeCell ref="X79:Y79"/>
    <mergeCell ref="Z79:AB79"/>
    <mergeCell ref="X80:Y80"/>
    <mergeCell ref="Z80:AB80"/>
    <mergeCell ref="X81:Y81"/>
    <mergeCell ref="Z81:AB81"/>
    <mergeCell ref="X82:Y82"/>
    <mergeCell ref="Z82:AB82"/>
    <mergeCell ref="X83:Y83"/>
    <mergeCell ref="Z83:AB83"/>
    <mergeCell ref="V94:W94"/>
    <mergeCell ref="Y94:Z94"/>
    <mergeCell ref="AB94:AC94"/>
    <mergeCell ref="V95:W95"/>
    <mergeCell ref="Y95:Z95"/>
    <mergeCell ref="AB95:AC95"/>
    <mergeCell ref="V96:W96"/>
    <mergeCell ref="Y96:Z96"/>
    <mergeCell ref="AB96:AC96"/>
    <mergeCell ref="X89:Y89"/>
    <mergeCell ref="Z89:AB89"/>
    <mergeCell ref="X90:Y90"/>
    <mergeCell ref="Z90:AB90"/>
    <mergeCell ref="X91:Y91"/>
    <mergeCell ref="Z91:AB91"/>
    <mergeCell ref="V93:W93"/>
    <mergeCell ref="Y93:Z93"/>
    <mergeCell ref="AB93:AC93"/>
    <mergeCell ref="V102:W102"/>
    <mergeCell ref="X102:AA102"/>
    <mergeCell ref="AB102:AC102"/>
    <mergeCell ref="X104:AA104"/>
    <mergeCell ref="AB104:AC104"/>
    <mergeCell ref="X105:Y105"/>
    <mergeCell ref="Z105:AB105"/>
    <mergeCell ref="X106:Y106"/>
    <mergeCell ref="Z106:AB106"/>
    <mergeCell ref="V97:AC97"/>
    <mergeCell ref="V98:AC98"/>
    <mergeCell ref="V99:W99"/>
    <mergeCell ref="X99:AC99"/>
    <mergeCell ref="V100:W100"/>
    <mergeCell ref="X100:AA100"/>
    <mergeCell ref="AB100:AC100"/>
    <mergeCell ref="V101:W101"/>
    <mergeCell ref="X101:AA101"/>
    <mergeCell ref="AB101:AC101"/>
    <mergeCell ref="X109:Y109"/>
    <mergeCell ref="Z109:AB109"/>
    <mergeCell ref="X110:Y110"/>
    <mergeCell ref="Z110:AB110"/>
    <mergeCell ref="X111:Y111"/>
    <mergeCell ref="Z111:AB111"/>
    <mergeCell ref="X122:Y122"/>
    <mergeCell ref="Z122:AB122"/>
    <mergeCell ref="X123:Y123"/>
    <mergeCell ref="Z123:AB123"/>
    <mergeCell ref="V125:W125"/>
    <mergeCell ref="Y125:Z125"/>
    <mergeCell ref="AB125:AC125"/>
    <mergeCell ref="V126:W126"/>
    <mergeCell ref="Y126:Z126"/>
    <mergeCell ref="AB126:AC126"/>
    <mergeCell ref="X117:Y117"/>
    <mergeCell ref="Z117:AB117"/>
    <mergeCell ref="X118:Y118"/>
    <mergeCell ref="Z118:AB118"/>
    <mergeCell ref="X119:Y119"/>
    <mergeCell ref="Z119:AB119"/>
    <mergeCell ref="X120:Y120"/>
    <mergeCell ref="Z120:AB120"/>
    <mergeCell ref="X121:Y121"/>
    <mergeCell ref="Z121:AB121"/>
    <mergeCell ref="V132:W132"/>
    <mergeCell ref="X132:AA132"/>
    <mergeCell ref="AB132:AC132"/>
    <mergeCell ref="V133:W133"/>
    <mergeCell ref="X133:AA133"/>
    <mergeCell ref="AB133:AC133"/>
    <mergeCell ref="V134:W134"/>
    <mergeCell ref="X134:AA134"/>
    <mergeCell ref="AB134:AC134"/>
    <mergeCell ref="V127:W127"/>
    <mergeCell ref="Y127:Z127"/>
    <mergeCell ref="AB127:AC127"/>
    <mergeCell ref="V128:W128"/>
    <mergeCell ref="Y128:Z128"/>
    <mergeCell ref="AB128:AC128"/>
    <mergeCell ref="V129:AC129"/>
    <mergeCell ref="V130:AC130"/>
    <mergeCell ref="V131:W131"/>
    <mergeCell ref="X131:AC131"/>
    <mergeCell ref="X141:Y141"/>
    <mergeCell ref="Z141:AB141"/>
    <mergeCell ref="X142:Y142"/>
    <mergeCell ref="Z142:AB142"/>
    <mergeCell ref="X143:Y143"/>
    <mergeCell ref="Z143:AB143"/>
    <mergeCell ref="X144:Y144"/>
    <mergeCell ref="Z144:AB144"/>
    <mergeCell ref="X145:Y145"/>
    <mergeCell ref="Z145:AB145"/>
    <mergeCell ref="X136:AA136"/>
    <mergeCell ref="AB136:AC136"/>
    <mergeCell ref="X137:Y137"/>
    <mergeCell ref="Z137:AB137"/>
    <mergeCell ref="X138:Y138"/>
    <mergeCell ref="Z138:AB138"/>
    <mergeCell ref="X139:Y139"/>
    <mergeCell ref="Z139:AB139"/>
    <mergeCell ref="X140:Y140"/>
    <mergeCell ref="Z140:AB140"/>
    <mergeCell ref="AB159:AC159"/>
    <mergeCell ref="X151:Y151"/>
    <mergeCell ref="Z151:AB151"/>
    <mergeCell ref="X152:Y152"/>
    <mergeCell ref="Z152:AB152"/>
    <mergeCell ref="X153:Y153"/>
    <mergeCell ref="Z153:AB153"/>
    <mergeCell ref="X154:Y154"/>
    <mergeCell ref="Z154:AB154"/>
    <mergeCell ref="X155:Y155"/>
    <mergeCell ref="Z155:AB155"/>
    <mergeCell ref="X146:Y146"/>
    <mergeCell ref="Z146:AB146"/>
    <mergeCell ref="X147:Y147"/>
    <mergeCell ref="Z147:AB147"/>
    <mergeCell ref="X148:Y148"/>
    <mergeCell ref="Z148:AB148"/>
    <mergeCell ref="X149:Y149"/>
    <mergeCell ref="Z149:AB149"/>
    <mergeCell ref="X150:Y150"/>
    <mergeCell ref="Z150:AB150"/>
    <mergeCell ref="V160:W160"/>
    <mergeCell ref="Y160:Z160"/>
    <mergeCell ref="AB160:AC160"/>
    <mergeCell ref="B2:I2"/>
    <mergeCell ref="L2:S2"/>
    <mergeCell ref="B34:I34"/>
    <mergeCell ref="L34:S34"/>
    <mergeCell ref="O159:P159"/>
    <mergeCell ref="R159:S159"/>
    <mergeCell ref="B160:C160"/>
    <mergeCell ref="E160:F160"/>
    <mergeCell ref="L5:M5"/>
    <mergeCell ref="N5:Q5"/>
    <mergeCell ref="R5:S5"/>
    <mergeCell ref="L6:M6"/>
    <mergeCell ref="N6:Q6"/>
    <mergeCell ref="R6:S6"/>
    <mergeCell ref="B157:C157"/>
    <mergeCell ref="E157:F157"/>
    <mergeCell ref="O160:P160"/>
    <mergeCell ref="V157:W157"/>
    <mergeCell ref="Y157:Z157"/>
    <mergeCell ref="AB157:AC157"/>
    <mergeCell ref="V158:W158"/>
    <mergeCell ref="Y158:Z158"/>
    <mergeCell ref="AB158:AC158"/>
    <mergeCell ref="V159:W159"/>
    <mergeCell ref="Y159:Z159"/>
    <mergeCell ref="R160:S160"/>
    <mergeCell ref="B159:C159"/>
    <mergeCell ref="E159:F159"/>
    <mergeCell ref="D153:E153"/>
    <mergeCell ref="F155:H155"/>
    <mergeCell ref="N155:O155"/>
    <mergeCell ref="P155:R155"/>
    <mergeCell ref="O157:P157"/>
    <mergeCell ref="R157:S157"/>
    <mergeCell ref="D154:E154"/>
    <mergeCell ref="F154:H154"/>
    <mergeCell ref="N154:O154"/>
    <mergeCell ref="P154:R154"/>
    <mergeCell ref="L159:M159"/>
    <mergeCell ref="F153:H153"/>
    <mergeCell ref="N153:O153"/>
    <mergeCell ref="P153:R153"/>
    <mergeCell ref="H160:I160"/>
    <mergeCell ref="L160:M160"/>
    <mergeCell ref="B158:C158"/>
    <mergeCell ref="E158:F158"/>
    <mergeCell ref="D147:E147"/>
    <mergeCell ref="F147:H147"/>
    <mergeCell ref="N147:O147"/>
    <mergeCell ref="P147:R147"/>
    <mergeCell ref="D146:E146"/>
    <mergeCell ref="F146:H146"/>
    <mergeCell ref="N146:O146"/>
    <mergeCell ref="P146:R146"/>
    <mergeCell ref="D145:E145"/>
    <mergeCell ref="F145:H145"/>
    <mergeCell ref="N145:O145"/>
    <mergeCell ref="P145:R145"/>
    <mergeCell ref="D150:E150"/>
    <mergeCell ref="F150:H150"/>
    <mergeCell ref="N150:O150"/>
    <mergeCell ref="P150:R150"/>
    <mergeCell ref="D149:E149"/>
    <mergeCell ref="F149:H149"/>
    <mergeCell ref="N149:O149"/>
    <mergeCell ref="P149:R149"/>
    <mergeCell ref="D148:E148"/>
    <mergeCell ref="F148:H148"/>
    <mergeCell ref="N148:O148"/>
    <mergeCell ref="P148:R148"/>
    <mergeCell ref="D141:E141"/>
    <mergeCell ref="F141:H141"/>
    <mergeCell ref="N141:O141"/>
    <mergeCell ref="P141:R141"/>
    <mergeCell ref="D140:E140"/>
    <mergeCell ref="F140:H140"/>
    <mergeCell ref="N140:O140"/>
    <mergeCell ref="P140:R140"/>
    <mergeCell ref="D139:E139"/>
    <mergeCell ref="F139:H139"/>
    <mergeCell ref="N139:O139"/>
    <mergeCell ref="P139:R139"/>
    <mergeCell ref="D144:E144"/>
    <mergeCell ref="F144:H144"/>
    <mergeCell ref="N144:O144"/>
    <mergeCell ref="P144:R144"/>
    <mergeCell ref="D143:E143"/>
    <mergeCell ref="F143:H143"/>
    <mergeCell ref="N143:O143"/>
    <mergeCell ref="P143:R143"/>
    <mergeCell ref="D142:E142"/>
    <mergeCell ref="F142:H142"/>
    <mergeCell ref="N142:O142"/>
    <mergeCell ref="P142:R142"/>
    <mergeCell ref="B134:C134"/>
    <mergeCell ref="D134:G134"/>
    <mergeCell ref="H134:I134"/>
    <mergeCell ref="L134:M134"/>
    <mergeCell ref="N132:Q132"/>
    <mergeCell ref="R132:S132"/>
    <mergeCell ref="B133:C133"/>
    <mergeCell ref="D133:G133"/>
    <mergeCell ref="H133:I133"/>
    <mergeCell ref="L133:M133"/>
    <mergeCell ref="N133:Q133"/>
    <mergeCell ref="R133:S133"/>
    <mergeCell ref="B132:C132"/>
    <mergeCell ref="D132:G132"/>
    <mergeCell ref="H132:I132"/>
    <mergeCell ref="L132:M132"/>
    <mergeCell ref="D138:E138"/>
    <mergeCell ref="F138:H138"/>
    <mergeCell ref="N138:O138"/>
    <mergeCell ref="P138:R138"/>
    <mergeCell ref="D137:E137"/>
    <mergeCell ref="F137:H137"/>
    <mergeCell ref="N137:O137"/>
    <mergeCell ref="P137:R137"/>
    <mergeCell ref="N134:Q134"/>
    <mergeCell ref="R134:S134"/>
    <mergeCell ref="D136:G136"/>
    <mergeCell ref="H136:I136"/>
    <mergeCell ref="N136:Q136"/>
    <mergeCell ref="R136:S136"/>
    <mergeCell ref="B128:C128"/>
    <mergeCell ref="E128:F128"/>
    <mergeCell ref="H128:I128"/>
    <mergeCell ref="L128:M128"/>
    <mergeCell ref="H127:I127"/>
    <mergeCell ref="L127:M127"/>
    <mergeCell ref="O125:P125"/>
    <mergeCell ref="B131:C131"/>
    <mergeCell ref="D131:I131"/>
    <mergeCell ref="L131:M131"/>
    <mergeCell ref="N131:S131"/>
    <mergeCell ref="B129:I129"/>
    <mergeCell ref="L129:S129"/>
    <mergeCell ref="B130:I130"/>
    <mergeCell ref="L130:S130"/>
    <mergeCell ref="O128:P128"/>
    <mergeCell ref="R128:S128"/>
    <mergeCell ref="R125:S125"/>
    <mergeCell ref="O126:P126"/>
    <mergeCell ref="R126:S126"/>
    <mergeCell ref="O127:P127"/>
    <mergeCell ref="R127:S127"/>
    <mergeCell ref="B126:C126"/>
    <mergeCell ref="E126:F126"/>
    <mergeCell ref="N123:O123"/>
    <mergeCell ref="P123:R123"/>
    <mergeCell ref="D122:E122"/>
    <mergeCell ref="F122:H122"/>
    <mergeCell ref="N122:O122"/>
    <mergeCell ref="P122:R122"/>
    <mergeCell ref="D121:E121"/>
    <mergeCell ref="F121:H121"/>
    <mergeCell ref="N121:O121"/>
    <mergeCell ref="P121:R121"/>
    <mergeCell ref="H126:I126"/>
    <mergeCell ref="L126:M126"/>
    <mergeCell ref="B125:C125"/>
    <mergeCell ref="E125:F125"/>
    <mergeCell ref="H125:I125"/>
    <mergeCell ref="L125:M125"/>
    <mergeCell ref="B127:C127"/>
    <mergeCell ref="E127:F127"/>
    <mergeCell ref="D123:E123"/>
    <mergeCell ref="F123:H123"/>
    <mergeCell ref="D117:E117"/>
    <mergeCell ref="F117:H117"/>
    <mergeCell ref="N117:O117"/>
    <mergeCell ref="P117:R117"/>
    <mergeCell ref="D116:E116"/>
    <mergeCell ref="F116:H116"/>
    <mergeCell ref="N116:O116"/>
    <mergeCell ref="P116:R116"/>
    <mergeCell ref="D115:E115"/>
    <mergeCell ref="F115:H115"/>
    <mergeCell ref="N115:O115"/>
    <mergeCell ref="P115:R115"/>
    <mergeCell ref="D120:E120"/>
    <mergeCell ref="F120:H120"/>
    <mergeCell ref="N120:O120"/>
    <mergeCell ref="P120:R120"/>
    <mergeCell ref="D119:E119"/>
    <mergeCell ref="F119:H119"/>
    <mergeCell ref="N119:O119"/>
    <mergeCell ref="P119:R119"/>
    <mergeCell ref="D118:E118"/>
    <mergeCell ref="F118:H118"/>
    <mergeCell ref="N118:O118"/>
    <mergeCell ref="P118:R118"/>
    <mergeCell ref="D111:E111"/>
    <mergeCell ref="F111:H111"/>
    <mergeCell ref="N111:O111"/>
    <mergeCell ref="P111:R111"/>
    <mergeCell ref="D110:E110"/>
    <mergeCell ref="F110:H110"/>
    <mergeCell ref="N110:O110"/>
    <mergeCell ref="P110:R110"/>
    <mergeCell ref="D109:E109"/>
    <mergeCell ref="F109:H109"/>
    <mergeCell ref="N109:O109"/>
    <mergeCell ref="P109:R109"/>
    <mergeCell ref="D114:E114"/>
    <mergeCell ref="F114:H114"/>
    <mergeCell ref="N114:O114"/>
    <mergeCell ref="P114:R114"/>
    <mergeCell ref="D113:E113"/>
    <mergeCell ref="F113:H113"/>
    <mergeCell ref="N113:O113"/>
    <mergeCell ref="P113:R113"/>
    <mergeCell ref="D112:E112"/>
    <mergeCell ref="F112:H112"/>
    <mergeCell ref="N112:O112"/>
    <mergeCell ref="P112:R112"/>
    <mergeCell ref="D105:E105"/>
    <mergeCell ref="F105:H105"/>
    <mergeCell ref="N105:O105"/>
    <mergeCell ref="P105:R105"/>
    <mergeCell ref="N102:Q102"/>
    <mergeCell ref="R102:S102"/>
    <mergeCell ref="D104:G104"/>
    <mergeCell ref="H104:I104"/>
    <mergeCell ref="N104:Q104"/>
    <mergeCell ref="R104:S104"/>
    <mergeCell ref="D108:E108"/>
    <mergeCell ref="F108:H108"/>
    <mergeCell ref="N108:O108"/>
    <mergeCell ref="P108:R108"/>
    <mergeCell ref="D107:E107"/>
    <mergeCell ref="F107:H107"/>
    <mergeCell ref="N107:O107"/>
    <mergeCell ref="P107:R107"/>
    <mergeCell ref="D106:E106"/>
    <mergeCell ref="F106:H106"/>
    <mergeCell ref="N106:O106"/>
    <mergeCell ref="P106:R106"/>
    <mergeCell ref="H93:I93"/>
    <mergeCell ref="L93:M93"/>
    <mergeCell ref="D91:E91"/>
    <mergeCell ref="F91:H91"/>
    <mergeCell ref="N91:O91"/>
    <mergeCell ref="P91:R91"/>
    <mergeCell ref="D90:E90"/>
    <mergeCell ref="B102:C102"/>
    <mergeCell ref="D102:G102"/>
    <mergeCell ref="H102:I102"/>
    <mergeCell ref="L102:M102"/>
    <mergeCell ref="R100:S100"/>
    <mergeCell ref="B101:C101"/>
    <mergeCell ref="D101:G101"/>
    <mergeCell ref="H101:I101"/>
    <mergeCell ref="L101:M101"/>
    <mergeCell ref="N101:Q101"/>
    <mergeCell ref="R101:S101"/>
    <mergeCell ref="B100:C100"/>
    <mergeCell ref="D100:G100"/>
    <mergeCell ref="F90:H90"/>
    <mergeCell ref="N90:O90"/>
    <mergeCell ref="P90:R90"/>
    <mergeCell ref="B61:C61"/>
    <mergeCell ref="E61:F61"/>
    <mergeCell ref="B62:C62"/>
    <mergeCell ref="E62:F62"/>
    <mergeCell ref="H61:I61"/>
    <mergeCell ref="L61:M61"/>
    <mergeCell ref="H63:I63"/>
    <mergeCell ref="L63:M63"/>
    <mergeCell ref="B64:C64"/>
    <mergeCell ref="E64:F64"/>
    <mergeCell ref="H62:I62"/>
    <mergeCell ref="L62:M62"/>
    <mergeCell ref="H64:I64"/>
    <mergeCell ref="B63:C63"/>
    <mergeCell ref="E63:F63"/>
    <mergeCell ref="O64:P64"/>
    <mergeCell ref="H100:I100"/>
    <mergeCell ref="L100:M100"/>
    <mergeCell ref="B99:C99"/>
    <mergeCell ref="D99:I99"/>
    <mergeCell ref="L99:M99"/>
    <mergeCell ref="N100:Q100"/>
    <mergeCell ref="N99:S99"/>
    <mergeCell ref="B97:I97"/>
    <mergeCell ref="L97:S97"/>
    <mergeCell ref="L98:S98"/>
    <mergeCell ref="B98:I98"/>
    <mergeCell ref="L64:M64"/>
    <mergeCell ref="R64:S64"/>
    <mergeCell ref="O96:P96"/>
    <mergeCell ref="R96:S96"/>
    <mergeCell ref="H96:I96"/>
    <mergeCell ref="D59:E59"/>
    <mergeCell ref="F59:H59"/>
    <mergeCell ref="N59:O59"/>
    <mergeCell ref="P59:R59"/>
    <mergeCell ref="D58:E58"/>
    <mergeCell ref="F58:H58"/>
    <mergeCell ref="N58:O58"/>
    <mergeCell ref="P58:R58"/>
    <mergeCell ref="D57:E57"/>
    <mergeCell ref="F57:H57"/>
    <mergeCell ref="N57:O57"/>
    <mergeCell ref="P57:R57"/>
    <mergeCell ref="O61:P61"/>
    <mergeCell ref="R61:S61"/>
    <mergeCell ref="O62:P62"/>
    <mergeCell ref="R62:S62"/>
    <mergeCell ref="O63:P63"/>
    <mergeCell ref="R63:S63"/>
    <mergeCell ref="D53:E53"/>
    <mergeCell ref="F53:H53"/>
    <mergeCell ref="N53:O53"/>
    <mergeCell ref="P53:R53"/>
    <mergeCell ref="D52:E52"/>
    <mergeCell ref="F52:H52"/>
    <mergeCell ref="N52:O52"/>
    <mergeCell ref="P52:R52"/>
    <mergeCell ref="D51:E51"/>
    <mergeCell ref="F51:H51"/>
    <mergeCell ref="N51:O51"/>
    <mergeCell ref="P51:R51"/>
    <mergeCell ref="D56:E56"/>
    <mergeCell ref="F56:H56"/>
    <mergeCell ref="N56:O56"/>
    <mergeCell ref="P56:R56"/>
    <mergeCell ref="D55:E55"/>
    <mergeCell ref="F55:H55"/>
    <mergeCell ref="N55:O55"/>
    <mergeCell ref="P55:R55"/>
    <mergeCell ref="D54:E54"/>
    <mergeCell ref="F54:H54"/>
    <mergeCell ref="N54:O54"/>
    <mergeCell ref="P54:R54"/>
    <mergeCell ref="D47:E47"/>
    <mergeCell ref="F47:H47"/>
    <mergeCell ref="N47:O47"/>
    <mergeCell ref="P47:R47"/>
    <mergeCell ref="D46:E46"/>
    <mergeCell ref="F46:H46"/>
    <mergeCell ref="N46:O46"/>
    <mergeCell ref="P46:R46"/>
    <mergeCell ref="D45:E45"/>
    <mergeCell ref="F45:H45"/>
    <mergeCell ref="N45:O45"/>
    <mergeCell ref="P45:R45"/>
    <mergeCell ref="D50:E50"/>
    <mergeCell ref="F50:H50"/>
    <mergeCell ref="N50:O50"/>
    <mergeCell ref="P50:R50"/>
    <mergeCell ref="D49:E49"/>
    <mergeCell ref="F49:H49"/>
    <mergeCell ref="N49:O49"/>
    <mergeCell ref="P49:R49"/>
    <mergeCell ref="D48:E48"/>
    <mergeCell ref="F48:H48"/>
    <mergeCell ref="N48:O48"/>
    <mergeCell ref="P48:R48"/>
    <mergeCell ref="N35:S35"/>
    <mergeCell ref="D35:I35"/>
    <mergeCell ref="B36:C36"/>
    <mergeCell ref="D36:G36"/>
    <mergeCell ref="N41:O41"/>
    <mergeCell ref="P41:R41"/>
    <mergeCell ref="N38:Q38"/>
    <mergeCell ref="R38:S38"/>
    <mergeCell ref="D40:G40"/>
    <mergeCell ref="H40:I40"/>
    <mergeCell ref="N40:Q40"/>
    <mergeCell ref="R40:S40"/>
    <mergeCell ref="L38:M38"/>
    <mergeCell ref="H38:I38"/>
    <mergeCell ref="D41:E41"/>
    <mergeCell ref="F41:H41"/>
    <mergeCell ref="F44:H44"/>
    <mergeCell ref="N44:O44"/>
    <mergeCell ref="P44:R44"/>
    <mergeCell ref="D43:E43"/>
    <mergeCell ref="F43:H43"/>
    <mergeCell ref="N43:O43"/>
    <mergeCell ref="P43:R43"/>
    <mergeCell ref="D42:E42"/>
    <mergeCell ref="F42:H42"/>
    <mergeCell ref="N42:O42"/>
    <mergeCell ref="P42:R42"/>
    <mergeCell ref="D44:E44"/>
    <mergeCell ref="L33:S33"/>
    <mergeCell ref="B35:C35"/>
    <mergeCell ref="H36:I36"/>
    <mergeCell ref="L36:M36"/>
    <mergeCell ref="L96:M96"/>
    <mergeCell ref="H95:I95"/>
    <mergeCell ref="L95:M95"/>
    <mergeCell ref="O93:P93"/>
    <mergeCell ref="R93:S93"/>
    <mergeCell ref="B95:C95"/>
    <mergeCell ref="E95:F95"/>
    <mergeCell ref="B96:C96"/>
    <mergeCell ref="E96:F96"/>
    <mergeCell ref="O94:P94"/>
    <mergeCell ref="R94:S94"/>
    <mergeCell ref="O95:P95"/>
    <mergeCell ref="R95:S95"/>
    <mergeCell ref="B94:C94"/>
    <mergeCell ref="E94:F94"/>
    <mergeCell ref="H94:I94"/>
    <mergeCell ref="L94:M94"/>
    <mergeCell ref="B93:C93"/>
    <mergeCell ref="E93:F93"/>
    <mergeCell ref="N36:Q36"/>
    <mergeCell ref="R36:S36"/>
    <mergeCell ref="B37:C37"/>
    <mergeCell ref="D37:G37"/>
    <mergeCell ref="H37:I37"/>
    <mergeCell ref="L37:M37"/>
    <mergeCell ref="N37:Q37"/>
    <mergeCell ref="R37:S37"/>
    <mergeCell ref="L35:M35"/>
    <mergeCell ref="D86:E86"/>
    <mergeCell ref="F86:H86"/>
    <mergeCell ref="N86:O86"/>
    <mergeCell ref="P86:R86"/>
    <mergeCell ref="D85:E85"/>
    <mergeCell ref="F85:H85"/>
    <mergeCell ref="N85:O85"/>
    <mergeCell ref="P85:R85"/>
    <mergeCell ref="D84:E84"/>
    <mergeCell ref="F84:H84"/>
    <mergeCell ref="N84:O84"/>
    <mergeCell ref="P84:R84"/>
    <mergeCell ref="D89:E89"/>
    <mergeCell ref="F89:H89"/>
    <mergeCell ref="N89:O89"/>
    <mergeCell ref="P89:R89"/>
    <mergeCell ref="D88:E88"/>
    <mergeCell ref="F88:H88"/>
    <mergeCell ref="N88:O88"/>
    <mergeCell ref="P88:R88"/>
    <mergeCell ref="D87:E87"/>
    <mergeCell ref="F87:H87"/>
    <mergeCell ref="N87:O87"/>
    <mergeCell ref="P87:R87"/>
    <mergeCell ref="D80:E80"/>
    <mergeCell ref="F80:H80"/>
    <mergeCell ref="N80:O80"/>
    <mergeCell ref="P80:R80"/>
    <mergeCell ref="D79:E79"/>
    <mergeCell ref="F79:H79"/>
    <mergeCell ref="N79:O79"/>
    <mergeCell ref="P79:R79"/>
    <mergeCell ref="D78:E78"/>
    <mergeCell ref="F78:H78"/>
    <mergeCell ref="N78:O78"/>
    <mergeCell ref="P78:R78"/>
    <mergeCell ref="D83:E83"/>
    <mergeCell ref="F83:H83"/>
    <mergeCell ref="N83:O83"/>
    <mergeCell ref="P83:R83"/>
    <mergeCell ref="D82:E82"/>
    <mergeCell ref="F82:H82"/>
    <mergeCell ref="N82:O82"/>
    <mergeCell ref="P82:R82"/>
    <mergeCell ref="D81:E81"/>
    <mergeCell ref="F81:H81"/>
    <mergeCell ref="N81:O81"/>
    <mergeCell ref="P81:R81"/>
    <mergeCell ref="N70:Q70"/>
    <mergeCell ref="R70:S70"/>
    <mergeCell ref="B70:C70"/>
    <mergeCell ref="D70:G70"/>
    <mergeCell ref="H70:I70"/>
    <mergeCell ref="L70:M70"/>
    <mergeCell ref="D77:E77"/>
    <mergeCell ref="F77:H77"/>
    <mergeCell ref="N77:O77"/>
    <mergeCell ref="P77:R77"/>
    <mergeCell ref="D76:E76"/>
    <mergeCell ref="F76:H76"/>
    <mergeCell ref="N76:O76"/>
    <mergeCell ref="P76:R76"/>
    <mergeCell ref="D72:G72"/>
    <mergeCell ref="H72:I72"/>
    <mergeCell ref="N72:Q72"/>
    <mergeCell ref="R72:S72"/>
    <mergeCell ref="D75:E75"/>
    <mergeCell ref="F75:H75"/>
    <mergeCell ref="N75:O75"/>
    <mergeCell ref="P75:R75"/>
    <mergeCell ref="D74:E74"/>
    <mergeCell ref="F74:H74"/>
    <mergeCell ref="N74:O74"/>
    <mergeCell ref="P74:R74"/>
    <mergeCell ref="D73:E73"/>
    <mergeCell ref="F73:H73"/>
    <mergeCell ref="N73:O73"/>
    <mergeCell ref="P73:R73"/>
    <mergeCell ref="N71:Q71"/>
    <mergeCell ref="R71:S71"/>
    <mergeCell ref="B67:C67"/>
    <mergeCell ref="B66:I66"/>
    <mergeCell ref="L66:S66"/>
    <mergeCell ref="H68:I68"/>
    <mergeCell ref="L68:M68"/>
    <mergeCell ref="D67:I67"/>
    <mergeCell ref="N68:Q68"/>
    <mergeCell ref="R68:S68"/>
    <mergeCell ref="B65:I65"/>
    <mergeCell ref="B69:C69"/>
    <mergeCell ref="D69:G69"/>
    <mergeCell ref="H69:I69"/>
    <mergeCell ref="L69:M69"/>
    <mergeCell ref="N69:Q69"/>
    <mergeCell ref="R69:S69"/>
    <mergeCell ref="B68:C68"/>
    <mergeCell ref="D68:G68"/>
    <mergeCell ref="F20:H20"/>
    <mergeCell ref="D17:E17"/>
    <mergeCell ref="F17:H17"/>
    <mergeCell ref="D19:E19"/>
    <mergeCell ref="F19:H19"/>
    <mergeCell ref="D9:E9"/>
    <mergeCell ref="F9:H9"/>
    <mergeCell ref="F10:H10"/>
    <mergeCell ref="D11:E11"/>
    <mergeCell ref="F11:H11"/>
    <mergeCell ref="D15:E15"/>
    <mergeCell ref="F15:H15"/>
    <mergeCell ref="D10:E10"/>
    <mergeCell ref="D12:E12"/>
    <mergeCell ref="F12:H12"/>
    <mergeCell ref="B38:C38"/>
    <mergeCell ref="D38:G38"/>
    <mergeCell ref="D21:E21"/>
    <mergeCell ref="F21:H21"/>
    <mergeCell ref="D22:E22"/>
    <mergeCell ref="F22:H22"/>
    <mergeCell ref="D23:E23"/>
    <mergeCell ref="F23:H23"/>
    <mergeCell ref="F27:H27"/>
    <mergeCell ref="D24:E24"/>
    <mergeCell ref="F24:H24"/>
    <mergeCell ref="D25:E25"/>
    <mergeCell ref="F25:H25"/>
    <mergeCell ref="H31:I31"/>
    <mergeCell ref="B32:C32"/>
    <mergeCell ref="E32:F32"/>
    <mergeCell ref="B33:I33"/>
    <mergeCell ref="B6:C6"/>
    <mergeCell ref="B30:C30"/>
    <mergeCell ref="D8:G8"/>
    <mergeCell ref="H8:I8"/>
    <mergeCell ref="E30:F30"/>
    <mergeCell ref="B31:C31"/>
    <mergeCell ref="E31:F31"/>
    <mergeCell ref="B1:I1"/>
    <mergeCell ref="B3:C3"/>
    <mergeCell ref="B4:C4"/>
    <mergeCell ref="B5:C5"/>
    <mergeCell ref="D3:I3"/>
    <mergeCell ref="D4:G4"/>
    <mergeCell ref="H4:I4"/>
    <mergeCell ref="D5:G5"/>
    <mergeCell ref="H5:I5"/>
    <mergeCell ref="D6:G6"/>
    <mergeCell ref="H6:I6"/>
    <mergeCell ref="B29:C29"/>
    <mergeCell ref="E29:F29"/>
    <mergeCell ref="H29:I29"/>
    <mergeCell ref="H30:I30"/>
    <mergeCell ref="D26:E26"/>
    <mergeCell ref="D16:E16"/>
    <mergeCell ref="F16:H16"/>
    <mergeCell ref="D18:E18"/>
    <mergeCell ref="F18:H18"/>
    <mergeCell ref="D13:E13"/>
    <mergeCell ref="F13:H13"/>
    <mergeCell ref="D14:E14"/>
    <mergeCell ref="F14:H14"/>
    <mergeCell ref="D20:E20"/>
    <mergeCell ref="N10:O10"/>
    <mergeCell ref="P10:R10"/>
    <mergeCell ref="N11:O11"/>
    <mergeCell ref="P11:R11"/>
    <mergeCell ref="N12:O12"/>
    <mergeCell ref="P12:R12"/>
    <mergeCell ref="N13:O13"/>
    <mergeCell ref="P13:R13"/>
    <mergeCell ref="N14:O14"/>
    <mergeCell ref="P14:R14"/>
    <mergeCell ref="L1:S1"/>
    <mergeCell ref="L3:M3"/>
    <mergeCell ref="N3:S3"/>
    <mergeCell ref="L4:M4"/>
    <mergeCell ref="N4:Q4"/>
    <mergeCell ref="R4:S4"/>
    <mergeCell ref="N8:Q8"/>
    <mergeCell ref="R8:S8"/>
    <mergeCell ref="N9:O9"/>
    <mergeCell ref="P9:R9"/>
    <mergeCell ref="N20:O20"/>
    <mergeCell ref="P20:R20"/>
    <mergeCell ref="N21:O21"/>
    <mergeCell ref="P21:R21"/>
    <mergeCell ref="N22:O22"/>
    <mergeCell ref="P22:R22"/>
    <mergeCell ref="N23:O23"/>
    <mergeCell ref="P23:R23"/>
    <mergeCell ref="N24:O24"/>
    <mergeCell ref="P24:R24"/>
    <mergeCell ref="N15:O15"/>
    <mergeCell ref="P15:R15"/>
    <mergeCell ref="N16:O16"/>
    <mergeCell ref="P16:R16"/>
    <mergeCell ref="N17:O17"/>
    <mergeCell ref="P17:R17"/>
    <mergeCell ref="N18:O18"/>
    <mergeCell ref="P18:R18"/>
    <mergeCell ref="N19:O19"/>
    <mergeCell ref="P19:R19"/>
    <mergeCell ref="B161:I161"/>
    <mergeCell ref="B162:I162"/>
    <mergeCell ref="B163:C163"/>
    <mergeCell ref="D163:I163"/>
    <mergeCell ref="B164:C164"/>
    <mergeCell ref="D164:G164"/>
    <mergeCell ref="H164:I164"/>
    <mergeCell ref="B165:C165"/>
    <mergeCell ref="N25:O25"/>
    <mergeCell ref="P25:R25"/>
    <mergeCell ref="N26:O26"/>
    <mergeCell ref="P26:R26"/>
    <mergeCell ref="N27:O27"/>
    <mergeCell ref="P27:R27"/>
    <mergeCell ref="L32:M32"/>
    <mergeCell ref="O32:P32"/>
    <mergeCell ref="R32:S32"/>
    <mergeCell ref="L30:M30"/>
    <mergeCell ref="O30:P30"/>
    <mergeCell ref="R30:S30"/>
    <mergeCell ref="L31:M31"/>
    <mergeCell ref="O31:P31"/>
    <mergeCell ref="R31:S31"/>
    <mergeCell ref="L29:M29"/>
    <mergeCell ref="O29:P29"/>
    <mergeCell ref="R29:S29"/>
    <mergeCell ref="F26:H26"/>
    <mergeCell ref="D27:E27"/>
    <mergeCell ref="H32:I32"/>
    <mergeCell ref="L67:M67"/>
    <mergeCell ref="N67:S67"/>
    <mergeCell ref="L65:S65"/>
    <mergeCell ref="D172:E172"/>
    <mergeCell ref="F172:H172"/>
    <mergeCell ref="D173:E173"/>
    <mergeCell ref="F173:H173"/>
    <mergeCell ref="D174:E174"/>
    <mergeCell ref="F174:H174"/>
    <mergeCell ref="D169:E169"/>
    <mergeCell ref="F169:H169"/>
    <mergeCell ref="D170:E170"/>
    <mergeCell ref="F170:H170"/>
    <mergeCell ref="D171:E171"/>
    <mergeCell ref="F171:H171"/>
    <mergeCell ref="D165:G165"/>
    <mergeCell ref="H165:I165"/>
    <mergeCell ref="B166:C166"/>
    <mergeCell ref="D166:G166"/>
    <mergeCell ref="H166:I166"/>
    <mergeCell ref="D168:G168"/>
    <mergeCell ref="H168:I168"/>
    <mergeCell ref="D181:E181"/>
    <mergeCell ref="F181:H181"/>
    <mergeCell ref="D182:E182"/>
    <mergeCell ref="F182:H182"/>
    <mergeCell ref="D183:E183"/>
    <mergeCell ref="F183:H183"/>
    <mergeCell ref="D178:E178"/>
    <mergeCell ref="F178:H178"/>
    <mergeCell ref="D179:E179"/>
    <mergeCell ref="F179:H179"/>
    <mergeCell ref="D180:E180"/>
    <mergeCell ref="F180:H180"/>
    <mergeCell ref="D175:E175"/>
    <mergeCell ref="F175:H175"/>
    <mergeCell ref="D176:E176"/>
    <mergeCell ref="F176:H176"/>
    <mergeCell ref="D177:E177"/>
    <mergeCell ref="F177:H177"/>
    <mergeCell ref="B192:C192"/>
    <mergeCell ref="E192:F192"/>
    <mergeCell ref="H192:I192"/>
    <mergeCell ref="B190:C190"/>
    <mergeCell ref="E190:F190"/>
    <mergeCell ref="H190:I190"/>
    <mergeCell ref="B191:C191"/>
    <mergeCell ref="E191:F191"/>
    <mergeCell ref="H191:I191"/>
    <mergeCell ref="D187:E187"/>
    <mergeCell ref="F187:H187"/>
    <mergeCell ref="B189:C189"/>
    <mergeCell ref="E189:F189"/>
    <mergeCell ref="H189:I189"/>
    <mergeCell ref="D184:E184"/>
    <mergeCell ref="F184:H184"/>
    <mergeCell ref="D185:E185"/>
    <mergeCell ref="F185:H185"/>
    <mergeCell ref="D186:E186"/>
    <mergeCell ref="F186:H186"/>
  </mergeCells>
  <phoneticPr fontId="3" type="Hiragana"/>
  <dataValidations count="3">
    <dataValidation type="list" imeMode="off" allowBlank="1" showInputMessage="1" showErrorMessage="1" promptTitle="ポジションの入力！" prompt="ポジションをGK,DF,MF,FWから選択し、半角大文字で入力して下さい。" sqref="AI48:AI49">
      <formula1>"GK,DF,MF,FW"</formula1>
    </dataValidation>
    <dataValidation type="whole" imeMode="off" allowBlank="1" showInputMessage="1" showErrorMessage="1" promptTitle="番号の入力！" prompt="番号は1～99の範囲で入力できます。" sqref="AH48:AH49">
      <formula1>1</formula1>
      <formula2>99</formula2>
    </dataValidation>
    <dataValidation imeMode="on" allowBlank="1" showInputMessage="1" showErrorMessage="1" promptTitle="氏名の入力" prompt="姓と名の間には、スペースを必ず_x000a_「ひとつだけ」入れて下さい。" sqref="AJ48:AJ49"/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96" fitToWidth="2" fitToHeight="6" pageOrder="overThenDown" orientation="portrait" r:id="rId1"/>
  <headerFooter alignWithMargins="0"/>
  <rowBreaks count="5" manualBreakCount="5">
    <brk id="32" max="19" man="1"/>
    <brk id="64" max="19" man="1"/>
    <brk id="96" max="19" man="1"/>
    <brk id="128" max="19" man="1"/>
    <brk id="160" max="19" man="1"/>
  </rowBreaks>
  <colBreaks count="1" manualBreakCount="1">
    <brk id="10" max="18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2"/>
  <sheetViews>
    <sheetView view="pageBreakPreview" topLeftCell="B1" zoomScaleNormal="100" zoomScaleSheetLayoutView="100" workbookViewId="0">
      <selection activeCell="D10" sqref="D10:E10"/>
    </sheetView>
  </sheetViews>
  <sheetFormatPr defaultRowHeight="15"/>
  <cols>
    <col min="1" max="1" width="6.25" style="101" hidden="1" customWidth="1"/>
    <col min="2" max="2" width="6.25" style="103" customWidth="1"/>
    <col min="3" max="3" width="6.25" style="101" customWidth="1"/>
    <col min="4" max="4" width="8.75" style="101" customWidth="1"/>
    <col min="5" max="5" width="7.5" style="101" customWidth="1"/>
    <col min="6" max="6" width="1.25" style="101" customWidth="1"/>
    <col min="7" max="7" width="8.75" style="101" customWidth="1"/>
    <col min="8" max="8" width="2.5" style="101" customWidth="1"/>
    <col min="9" max="10" width="6.25" style="101" customWidth="1"/>
    <col min="11" max="11" width="6.25" style="101" hidden="1" customWidth="1"/>
    <col min="12" max="12" width="6.25" style="103" customWidth="1"/>
    <col min="13" max="13" width="6.25" style="101" customWidth="1"/>
    <col min="14" max="14" width="8.75" style="101" customWidth="1"/>
    <col min="15" max="15" width="7.5" style="101" customWidth="1"/>
    <col min="16" max="16" width="1.25" style="101" customWidth="1"/>
    <col min="17" max="17" width="8.75" style="101" customWidth="1"/>
    <col min="18" max="18" width="2.5" style="101" customWidth="1"/>
    <col min="19" max="19" width="6.25" style="101" customWidth="1"/>
    <col min="20" max="20" width="2.5" style="101" customWidth="1"/>
    <col min="21" max="21" width="6.25" style="101" customWidth="1"/>
    <col min="22" max="22" width="6.25" style="103" customWidth="1"/>
    <col min="23" max="23" width="6.25" style="101" customWidth="1"/>
    <col min="24" max="24" width="8.75" style="101" customWidth="1"/>
    <col min="25" max="25" width="7.5" style="101" customWidth="1"/>
    <col min="26" max="26" width="1.25" style="101" customWidth="1"/>
    <col min="27" max="27" width="8.75" style="101" customWidth="1"/>
    <col min="28" max="28" width="2.5" style="101" customWidth="1"/>
    <col min="29" max="29" width="6.25" style="101" customWidth="1"/>
    <col min="30" max="30" width="2.5" style="101" customWidth="1"/>
    <col min="31" max="16384" width="9" style="101"/>
  </cols>
  <sheetData>
    <row r="1" spans="1:30" s="24" customFormat="1" ht="26.25" customHeight="1" thickBot="1">
      <c r="B1" s="599" t="s">
        <v>218</v>
      </c>
      <c r="C1" s="599"/>
      <c r="D1" s="599"/>
      <c r="E1" s="599"/>
      <c r="F1" s="599"/>
      <c r="G1" s="599"/>
      <c r="H1" s="599"/>
      <c r="I1" s="599"/>
      <c r="L1" s="599" t="s">
        <v>219</v>
      </c>
      <c r="M1" s="599"/>
      <c r="N1" s="599"/>
      <c r="O1" s="599"/>
      <c r="P1" s="599"/>
      <c r="Q1" s="599"/>
      <c r="R1" s="599"/>
      <c r="S1" s="599"/>
      <c r="U1" s="122"/>
      <c r="V1" s="621"/>
      <c r="W1" s="621"/>
      <c r="X1" s="621"/>
      <c r="Y1" s="621"/>
      <c r="Z1" s="621"/>
      <c r="AA1" s="621"/>
      <c r="AB1" s="621"/>
      <c r="AC1" s="621"/>
    </row>
    <row r="2" spans="1:30" s="123" customFormat="1" ht="27" customHeight="1" thickBot="1">
      <c r="B2" s="589" t="str">
        <f>[1]入力用!$B$7&amp;[1]入力用!$F$7</f>
        <v>新潟市立山の下中学校</v>
      </c>
      <c r="C2" s="590"/>
      <c r="D2" s="590"/>
      <c r="E2" s="590"/>
      <c r="F2" s="590"/>
      <c r="G2" s="590"/>
      <c r="H2" s="590"/>
      <c r="I2" s="591"/>
      <c r="L2" s="589" t="str">
        <f>[2]入力用!$B$7&amp;[2]入力用!$F$7</f>
        <v>新潟市立鳥屋野中学校</v>
      </c>
      <c r="M2" s="590"/>
      <c r="N2" s="590"/>
      <c r="O2" s="590"/>
      <c r="P2" s="590"/>
      <c r="Q2" s="590"/>
      <c r="R2" s="590"/>
      <c r="S2" s="591"/>
      <c r="U2" s="124"/>
      <c r="V2" s="622"/>
      <c r="W2" s="623"/>
      <c r="X2" s="623"/>
      <c r="Y2" s="623"/>
      <c r="Z2" s="623"/>
      <c r="AA2" s="623"/>
      <c r="AB2" s="623"/>
      <c r="AC2" s="623"/>
    </row>
    <row r="3" spans="1:30" ht="27" customHeight="1">
      <c r="B3" s="592" t="s">
        <v>162</v>
      </c>
      <c r="C3" s="593"/>
      <c r="D3" s="594" t="str">
        <f>[1]入力用!$B$3&amp;[1]入力用!$C$3&amp;[1]入力用!$B$11</f>
        <v>新潟県新潟市東区秋葉通２丁目３７２２の７</v>
      </c>
      <c r="E3" s="595"/>
      <c r="F3" s="595"/>
      <c r="G3" s="595"/>
      <c r="H3" s="595"/>
      <c r="I3" s="596"/>
      <c r="L3" s="592" t="s">
        <v>162</v>
      </c>
      <c r="M3" s="593"/>
      <c r="N3" s="594" t="str">
        <f>[2]入力用!$B$3&amp;[2]入力用!$C$3&amp;[2]入力用!$B$11</f>
        <v>新潟県新潟市中央区女池４丁目３１－１</v>
      </c>
      <c r="O3" s="595"/>
      <c r="P3" s="595"/>
      <c r="Q3" s="595"/>
      <c r="R3" s="595"/>
      <c r="S3" s="596"/>
      <c r="U3" s="102"/>
      <c r="V3" s="624"/>
      <c r="W3" s="624"/>
      <c r="X3" s="615"/>
      <c r="Y3" s="615"/>
      <c r="Z3" s="615"/>
      <c r="AA3" s="615"/>
      <c r="AB3" s="615"/>
      <c r="AC3" s="615"/>
    </row>
    <row r="4" spans="1:30" ht="27" customHeight="1">
      <c r="B4" s="597" t="s">
        <v>163</v>
      </c>
      <c r="C4" s="598"/>
      <c r="D4" s="578" t="str">
        <f>[1]入力用!$B$14</f>
        <v>梅津　雅史</v>
      </c>
      <c r="E4" s="579"/>
      <c r="F4" s="579"/>
      <c r="G4" s="579"/>
      <c r="H4" s="580" t="str">
        <f>[1]入力用!$D$14</f>
        <v>教員</v>
      </c>
      <c r="I4" s="581"/>
      <c r="L4" s="597" t="s">
        <v>163</v>
      </c>
      <c r="M4" s="598"/>
      <c r="N4" s="578" t="str">
        <f>[2]入力用!$B$14</f>
        <v>大坂　圭</v>
      </c>
      <c r="O4" s="579"/>
      <c r="P4" s="579"/>
      <c r="Q4" s="579"/>
      <c r="R4" s="580" t="str">
        <f>[2]入力用!$D$14</f>
        <v>教員</v>
      </c>
      <c r="S4" s="581"/>
      <c r="U4" s="102"/>
      <c r="V4" s="624"/>
      <c r="W4" s="624"/>
      <c r="X4" s="616"/>
      <c r="Y4" s="616"/>
      <c r="Z4" s="616"/>
      <c r="AA4" s="616"/>
      <c r="AB4" s="617"/>
      <c r="AC4" s="617"/>
    </row>
    <row r="5" spans="1:30" ht="27" customHeight="1">
      <c r="B5" s="597" t="s">
        <v>213</v>
      </c>
      <c r="C5" s="598"/>
      <c r="D5" s="578" t="str">
        <f>[1]入力用!$B$15</f>
        <v>内藤　皓</v>
      </c>
      <c r="E5" s="579"/>
      <c r="F5" s="579"/>
      <c r="G5" s="579"/>
      <c r="H5" s="580" t="str">
        <f>ASC([1]入力用!$D$15)</f>
        <v>承認ｺｰﾁ</v>
      </c>
      <c r="I5" s="581"/>
      <c r="L5" s="597" t="s">
        <v>213</v>
      </c>
      <c r="M5" s="598"/>
      <c r="N5" s="578" t="str">
        <f>[2]入力用!$B$15</f>
        <v>山際　勇也</v>
      </c>
      <c r="O5" s="579"/>
      <c r="P5" s="579"/>
      <c r="Q5" s="579"/>
      <c r="R5" s="580" t="str">
        <f>ASC([2]入力用!$D$15)</f>
        <v>教員</v>
      </c>
      <c r="S5" s="581"/>
      <c r="U5" s="102"/>
      <c r="V5" s="624"/>
      <c r="W5" s="624"/>
      <c r="X5" s="616"/>
      <c r="Y5" s="616"/>
      <c r="Z5" s="616"/>
      <c r="AA5" s="616"/>
      <c r="AB5" s="617"/>
      <c r="AC5" s="617"/>
    </row>
    <row r="6" spans="1:30" ht="27" customHeight="1">
      <c r="B6" s="582" t="s">
        <v>214</v>
      </c>
      <c r="C6" s="583"/>
      <c r="D6" s="584" t="str">
        <f>[1]入力用!$B$16</f>
        <v>本間　陽向</v>
      </c>
      <c r="E6" s="585"/>
      <c r="F6" s="585"/>
      <c r="G6" s="585"/>
      <c r="H6" s="583" t="str">
        <f>[1]入力用!$D$16</f>
        <v>生徒</v>
      </c>
      <c r="I6" s="586"/>
      <c r="L6" s="582" t="s">
        <v>214</v>
      </c>
      <c r="M6" s="583"/>
      <c r="N6" s="584" t="str">
        <f>[2]入力用!$B$16</f>
        <v>丸山　大輔</v>
      </c>
      <c r="O6" s="585"/>
      <c r="P6" s="585"/>
      <c r="Q6" s="585"/>
      <c r="R6" s="583" t="str">
        <f>[2]入力用!$D$16</f>
        <v>生徒</v>
      </c>
      <c r="S6" s="586"/>
      <c r="U6" s="102"/>
      <c r="V6" s="615"/>
      <c r="W6" s="615"/>
      <c r="X6" s="616"/>
      <c r="Y6" s="616"/>
      <c r="Z6" s="616"/>
      <c r="AA6" s="616"/>
      <c r="AB6" s="617"/>
      <c r="AC6" s="617"/>
    </row>
    <row r="7" spans="1:30" ht="27" customHeight="1" thickBot="1">
      <c r="B7" s="625" t="s">
        <v>465</v>
      </c>
      <c r="C7" s="626"/>
      <c r="D7" s="600" t="str">
        <f>INDEX([1]入力用!$M$4:$M$21,MATCH(1,[1]入力用!$T$4:$T$21))</f>
        <v>浅野　遼太</v>
      </c>
      <c r="E7" s="601"/>
      <c r="F7" s="601"/>
      <c r="G7" s="601"/>
      <c r="H7" s="602"/>
      <c r="I7" s="550"/>
      <c r="L7" s="625" t="s">
        <v>465</v>
      </c>
      <c r="M7" s="626"/>
      <c r="N7" s="600" t="str">
        <f>INDEX([2]入力用!$M$4:$M$21,MATCH(1,[2]入力用!$T$4:$T$21))</f>
        <v>麩沢　洲</v>
      </c>
      <c r="O7" s="601"/>
      <c r="P7" s="601"/>
      <c r="Q7" s="601"/>
      <c r="R7" s="602"/>
      <c r="S7" s="550"/>
      <c r="U7" s="102"/>
      <c r="V7" s="424"/>
      <c r="W7" s="424"/>
      <c r="X7" s="425"/>
      <c r="Y7" s="425"/>
      <c r="Z7" s="425"/>
      <c r="AA7" s="425"/>
      <c r="AB7" s="426"/>
      <c r="AC7" s="426"/>
    </row>
    <row r="8" spans="1:30" ht="27" customHeight="1" thickBot="1">
      <c r="D8" s="587"/>
      <c r="E8" s="587"/>
      <c r="F8" s="587"/>
      <c r="G8" s="587"/>
      <c r="H8" s="587"/>
      <c r="I8" s="587"/>
      <c r="N8" s="587"/>
      <c r="O8" s="587"/>
      <c r="P8" s="587"/>
      <c r="Q8" s="587"/>
      <c r="R8" s="587"/>
      <c r="S8" s="587"/>
      <c r="U8" s="102"/>
      <c r="V8" s="104"/>
      <c r="W8" s="102"/>
      <c r="X8" s="618"/>
      <c r="Y8" s="618"/>
      <c r="Z8" s="618"/>
      <c r="AA8" s="618"/>
      <c r="AB8" s="618"/>
      <c r="AC8" s="618"/>
    </row>
    <row r="9" spans="1:30" s="103" customFormat="1" ht="26.25" customHeight="1">
      <c r="A9" s="105" t="s">
        <v>164</v>
      </c>
      <c r="B9" s="106" t="s">
        <v>160</v>
      </c>
      <c r="C9" s="429" t="s">
        <v>165</v>
      </c>
      <c r="D9" s="576" t="s">
        <v>166</v>
      </c>
      <c r="E9" s="576"/>
      <c r="F9" s="577" t="s">
        <v>215</v>
      </c>
      <c r="G9" s="577"/>
      <c r="H9" s="577"/>
      <c r="I9" s="108" t="s">
        <v>167</v>
      </c>
      <c r="J9" s="109"/>
      <c r="K9" s="105" t="s">
        <v>164</v>
      </c>
      <c r="L9" s="106" t="s">
        <v>160</v>
      </c>
      <c r="M9" s="429" t="s">
        <v>165</v>
      </c>
      <c r="N9" s="576" t="s">
        <v>166</v>
      </c>
      <c r="O9" s="576"/>
      <c r="P9" s="577" t="s">
        <v>215</v>
      </c>
      <c r="Q9" s="577"/>
      <c r="R9" s="577"/>
      <c r="S9" s="108" t="s">
        <v>167</v>
      </c>
      <c r="U9" s="427"/>
      <c r="V9" s="427"/>
      <c r="W9" s="427"/>
      <c r="X9" s="619"/>
      <c r="Y9" s="619"/>
      <c r="Z9" s="620"/>
      <c r="AA9" s="620"/>
      <c r="AB9" s="620"/>
      <c r="AC9" s="427"/>
      <c r="AD9" s="109"/>
    </row>
    <row r="10" spans="1:30" ht="27" customHeight="1">
      <c r="A10" s="111"/>
      <c r="B10" s="112">
        <f>[1]入力用!$K$4</f>
        <v>1</v>
      </c>
      <c r="C10" s="113" t="str">
        <f>[1]入力用!$L$4</f>
        <v>GK</v>
      </c>
      <c r="D10" s="571" t="str">
        <f>" "&amp;[1]入力用!$M$4</f>
        <v xml:space="preserve"> 小林　大朗</v>
      </c>
      <c r="E10" s="572"/>
      <c r="F10" s="573" t="str">
        <f>" "&amp;[1]入力用!$N$4</f>
        <v xml:space="preserve"> こばやし　まさあき</v>
      </c>
      <c r="G10" s="574"/>
      <c r="H10" s="575"/>
      <c r="I10" s="423">
        <f>[1]入力用!$O$4</f>
        <v>3</v>
      </c>
      <c r="K10" s="111"/>
      <c r="L10" s="112">
        <f>[2]入力用!$K$4</f>
        <v>1</v>
      </c>
      <c r="M10" s="113" t="str">
        <f>[2]入力用!$L$4</f>
        <v>GK</v>
      </c>
      <c r="N10" s="571" t="str">
        <f>" "&amp;[2]入力用!$M$4</f>
        <v xml:space="preserve"> 神田　雅臣</v>
      </c>
      <c r="O10" s="572"/>
      <c r="P10" s="573" t="str">
        <f>" "&amp;[2]入力用!$N$4</f>
        <v xml:space="preserve"> かんだ　まさおみ</v>
      </c>
      <c r="Q10" s="574"/>
      <c r="R10" s="575"/>
      <c r="S10" s="423">
        <f>[2]入力用!$O$4</f>
        <v>3</v>
      </c>
      <c r="U10" s="102"/>
      <c r="V10" s="427"/>
      <c r="W10" s="428"/>
      <c r="X10" s="614"/>
      <c r="Y10" s="614"/>
      <c r="Z10" s="615"/>
      <c r="AA10" s="615"/>
      <c r="AB10" s="615"/>
      <c r="AC10" s="428"/>
    </row>
    <row r="11" spans="1:30" ht="27" customHeight="1">
      <c r="A11" s="111"/>
      <c r="B11" s="112">
        <f>[1]入力用!$K$5</f>
        <v>2</v>
      </c>
      <c r="C11" s="113" t="str">
        <f>[1]入力用!$L$5</f>
        <v>DF</v>
      </c>
      <c r="D11" s="571" t="str">
        <f>" "&amp;[1]入力用!$M$5</f>
        <v xml:space="preserve"> 風間　樹</v>
      </c>
      <c r="E11" s="572"/>
      <c r="F11" s="573" t="str">
        <f>" "&amp;[1]入力用!$N$5</f>
        <v xml:space="preserve"> かざま　いつき</v>
      </c>
      <c r="G11" s="574"/>
      <c r="H11" s="575"/>
      <c r="I11" s="423">
        <f>[1]入力用!$O$5</f>
        <v>2</v>
      </c>
      <c r="K11" s="111"/>
      <c r="L11" s="112">
        <f>[2]入力用!$K$5</f>
        <v>2</v>
      </c>
      <c r="M11" s="113" t="str">
        <f>[2]入力用!$L$5</f>
        <v>DF</v>
      </c>
      <c r="N11" s="571" t="str">
        <f>" "&amp;[2]入力用!$M$5</f>
        <v xml:space="preserve"> 小池　葉響</v>
      </c>
      <c r="O11" s="572"/>
      <c r="P11" s="573" t="str">
        <f>" "&amp;[2]入力用!$N$5</f>
        <v xml:space="preserve"> こいけ　はおと</v>
      </c>
      <c r="Q11" s="574"/>
      <c r="R11" s="575"/>
      <c r="S11" s="423">
        <f>[2]入力用!$O$5</f>
        <v>2</v>
      </c>
      <c r="U11" s="102"/>
      <c r="V11" s="427"/>
      <c r="W11" s="428"/>
      <c r="X11" s="614"/>
      <c r="Y11" s="614"/>
      <c r="Z11" s="615"/>
      <c r="AA11" s="615"/>
      <c r="AB11" s="615"/>
      <c r="AC11" s="428"/>
    </row>
    <row r="12" spans="1:30" ht="27" customHeight="1">
      <c r="A12" s="111"/>
      <c r="B12" s="112">
        <f>[1]入力用!$K$6</f>
        <v>3</v>
      </c>
      <c r="C12" s="113" t="str">
        <f>[1]入力用!$L$6</f>
        <v>DF</v>
      </c>
      <c r="D12" s="571" t="str">
        <f>" "&amp;[1]入力用!$M$6</f>
        <v xml:space="preserve"> 田部　晴暉</v>
      </c>
      <c r="E12" s="572"/>
      <c r="F12" s="573" t="str">
        <f>" "&amp;[1]入力用!$N$6</f>
        <v xml:space="preserve"> たべ　はるき</v>
      </c>
      <c r="G12" s="574"/>
      <c r="H12" s="575"/>
      <c r="I12" s="423">
        <f>[1]入力用!$O$6</f>
        <v>3</v>
      </c>
      <c r="K12" s="111"/>
      <c r="L12" s="112">
        <f>[2]入力用!$K$6</f>
        <v>3</v>
      </c>
      <c r="M12" s="113" t="str">
        <f>[2]入力用!$L$6</f>
        <v>DF</v>
      </c>
      <c r="N12" s="571" t="str">
        <f>" "&amp;[2]入力用!$M$6</f>
        <v xml:space="preserve"> 野尻　悠太</v>
      </c>
      <c r="O12" s="572"/>
      <c r="P12" s="573" t="str">
        <f>" "&amp;[2]入力用!$N$6</f>
        <v xml:space="preserve"> のじり　ゆうた</v>
      </c>
      <c r="Q12" s="574"/>
      <c r="R12" s="575"/>
      <c r="S12" s="423">
        <f>[2]入力用!$O$6</f>
        <v>3</v>
      </c>
      <c r="U12" s="102"/>
      <c r="V12" s="427"/>
      <c r="W12" s="428"/>
      <c r="X12" s="614"/>
      <c r="Y12" s="614"/>
      <c r="Z12" s="615"/>
      <c r="AA12" s="615"/>
      <c r="AB12" s="615"/>
      <c r="AC12" s="428"/>
    </row>
    <row r="13" spans="1:30" ht="27" customHeight="1">
      <c r="A13" s="111"/>
      <c r="B13" s="112">
        <f>[1]入力用!$K$7</f>
        <v>4</v>
      </c>
      <c r="C13" s="113" t="str">
        <f>[1]入力用!$L$7</f>
        <v>DF</v>
      </c>
      <c r="D13" s="571" t="str">
        <f>" "&amp;[1]入力用!$M$7</f>
        <v xml:space="preserve"> 石附　晃太</v>
      </c>
      <c r="E13" s="572"/>
      <c r="F13" s="573" t="str">
        <f>" "&amp;[1]入力用!$N$7</f>
        <v xml:space="preserve"> いしづき　こうた</v>
      </c>
      <c r="G13" s="574"/>
      <c r="H13" s="575"/>
      <c r="I13" s="423">
        <f>[1]入力用!$O$7</f>
        <v>3</v>
      </c>
      <c r="K13" s="111"/>
      <c r="L13" s="112">
        <f>[2]入力用!$K$7</f>
        <v>4</v>
      </c>
      <c r="M13" s="113" t="str">
        <f>[2]入力用!$L$7</f>
        <v>DF</v>
      </c>
      <c r="N13" s="571" t="str">
        <f>" "&amp;[2]入力用!$M$7</f>
        <v xml:space="preserve"> 源甲斐　信哉</v>
      </c>
      <c r="O13" s="572"/>
      <c r="P13" s="573" t="str">
        <f>" "&amp;[2]入力用!$N$7</f>
        <v xml:space="preserve"> げんかい　しんや</v>
      </c>
      <c r="Q13" s="574"/>
      <c r="R13" s="575"/>
      <c r="S13" s="423">
        <f>[2]入力用!$O$7</f>
        <v>3</v>
      </c>
      <c r="U13" s="102"/>
      <c r="V13" s="427"/>
      <c r="W13" s="428"/>
      <c r="X13" s="614"/>
      <c r="Y13" s="614"/>
      <c r="Z13" s="615"/>
      <c r="AA13" s="615"/>
      <c r="AB13" s="615"/>
      <c r="AC13" s="428"/>
    </row>
    <row r="14" spans="1:30" ht="27" customHeight="1">
      <c r="A14" s="111"/>
      <c r="B14" s="112">
        <f>[1]入力用!$K$8</f>
        <v>5</v>
      </c>
      <c r="C14" s="113" t="str">
        <f>[1]入力用!$L$8</f>
        <v>DF</v>
      </c>
      <c r="D14" s="571" t="str">
        <f>" "&amp;[1]入力用!$M$8</f>
        <v xml:space="preserve"> 星野　佑斗</v>
      </c>
      <c r="E14" s="572"/>
      <c r="F14" s="573" t="str">
        <f>" "&amp;[1]入力用!$N$8</f>
        <v xml:space="preserve"> ほしの　ゆうと</v>
      </c>
      <c r="G14" s="574"/>
      <c r="H14" s="575"/>
      <c r="I14" s="423">
        <f>[1]入力用!$O$8</f>
        <v>3</v>
      </c>
      <c r="K14" s="111"/>
      <c r="L14" s="112">
        <f>[2]入力用!$K$8</f>
        <v>5</v>
      </c>
      <c r="M14" s="113" t="str">
        <f>[2]入力用!$L$8</f>
        <v>DF</v>
      </c>
      <c r="N14" s="571" t="str">
        <f>" "&amp;[2]入力用!$M$8</f>
        <v xml:space="preserve"> 松鷹　直央</v>
      </c>
      <c r="O14" s="572"/>
      <c r="P14" s="573" t="str">
        <f>" "&amp;[2]入力用!$N$8</f>
        <v xml:space="preserve"> まつたか　なお</v>
      </c>
      <c r="Q14" s="574"/>
      <c r="R14" s="575"/>
      <c r="S14" s="423">
        <f>[2]入力用!$O$8</f>
        <v>3</v>
      </c>
      <c r="U14" s="102"/>
      <c r="V14" s="427"/>
      <c r="W14" s="428"/>
      <c r="X14" s="614"/>
      <c r="Y14" s="614"/>
      <c r="Z14" s="615"/>
      <c r="AA14" s="615"/>
      <c r="AB14" s="615"/>
      <c r="AC14" s="428"/>
    </row>
    <row r="15" spans="1:30" ht="27" customHeight="1">
      <c r="A15" s="111"/>
      <c r="B15" s="112">
        <f>[1]入力用!$K$9</f>
        <v>6</v>
      </c>
      <c r="C15" s="113" t="str">
        <f>[1]入力用!$L$9</f>
        <v>MF</v>
      </c>
      <c r="D15" s="571" t="str">
        <f>" "&amp;[1]入力用!$M$9</f>
        <v xml:space="preserve"> 浅野　遼太</v>
      </c>
      <c r="E15" s="572"/>
      <c r="F15" s="573" t="str">
        <f>" "&amp;[1]入力用!$N$9</f>
        <v xml:space="preserve"> あさの　りょうた</v>
      </c>
      <c r="G15" s="574"/>
      <c r="H15" s="575"/>
      <c r="I15" s="423">
        <f>[1]入力用!$O$9</f>
        <v>3</v>
      </c>
      <c r="K15" s="111"/>
      <c r="L15" s="112">
        <f>[2]入力用!$K$9</f>
        <v>6</v>
      </c>
      <c r="M15" s="113" t="str">
        <f>[2]入力用!$L$9</f>
        <v>MF</v>
      </c>
      <c r="N15" s="571" t="str">
        <f>" "&amp;[2]入力用!$M$9</f>
        <v xml:space="preserve"> 高津　果生</v>
      </c>
      <c r="O15" s="572"/>
      <c r="P15" s="573" t="str">
        <f>" "&amp;[2]入力用!$N$9</f>
        <v xml:space="preserve"> たかつ　かい</v>
      </c>
      <c r="Q15" s="574"/>
      <c r="R15" s="575"/>
      <c r="S15" s="423">
        <f>[2]入力用!$O$9</f>
        <v>3</v>
      </c>
      <c r="U15" s="102"/>
      <c r="V15" s="427"/>
      <c r="W15" s="428"/>
      <c r="X15" s="614"/>
      <c r="Y15" s="614"/>
      <c r="Z15" s="615"/>
      <c r="AA15" s="615"/>
      <c r="AB15" s="615"/>
      <c r="AC15" s="428"/>
    </row>
    <row r="16" spans="1:30" ht="27" customHeight="1">
      <c r="A16" s="111"/>
      <c r="B16" s="112">
        <f>[1]入力用!$K$10</f>
        <v>7</v>
      </c>
      <c r="C16" s="113" t="str">
        <f>[1]入力用!$L$10</f>
        <v>MF</v>
      </c>
      <c r="D16" s="571" t="str">
        <f>" "&amp;[1]入力用!$M$10</f>
        <v xml:space="preserve"> 平島　和</v>
      </c>
      <c r="E16" s="572"/>
      <c r="F16" s="573" t="str">
        <f>" "&amp;[1]入力用!$N$10</f>
        <v xml:space="preserve"> ひらしま　やまと</v>
      </c>
      <c r="G16" s="574"/>
      <c r="H16" s="575"/>
      <c r="I16" s="423">
        <f>[1]入力用!$O$10</f>
        <v>3</v>
      </c>
      <c r="K16" s="111"/>
      <c r="L16" s="112">
        <f>[2]入力用!$K$10</f>
        <v>7</v>
      </c>
      <c r="M16" s="113" t="str">
        <f>[2]入力用!$L$10</f>
        <v>MF</v>
      </c>
      <c r="N16" s="571" t="str">
        <f>" "&amp;[2]入力用!$M$10</f>
        <v xml:space="preserve"> 麩沢　洲</v>
      </c>
      <c r="O16" s="572"/>
      <c r="P16" s="573" t="str">
        <f>" "&amp;[2]入力用!$N$10</f>
        <v xml:space="preserve"> ふざわ　しゅう</v>
      </c>
      <c r="Q16" s="574"/>
      <c r="R16" s="575"/>
      <c r="S16" s="423">
        <f>[2]入力用!$O$10</f>
        <v>3</v>
      </c>
      <c r="U16" s="102"/>
      <c r="V16" s="427"/>
      <c r="W16" s="428"/>
      <c r="X16" s="614"/>
      <c r="Y16" s="614"/>
      <c r="Z16" s="615"/>
      <c r="AA16" s="615"/>
      <c r="AB16" s="615"/>
      <c r="AC16" s="428"/>
    </row>
    <row r="17" spans="1:29" ht="27" customHeight="1">
      <c r="A17" s="111"/>
      <c r="B17" s="112">
        <f>[1]入力用!$K$11</f>
        <v>8</v>
      </c>
      <c r="C17" s="113" t="str">
        <f>[1]入力用!$L$11</f>
        <v>MF</v>
      </c>
      <c r="D17" s="571" t="str">
        <f>" "&amp;[1]入力用!$M$11</f>
        <v xml:space="preserve"> 大井　巧真</v>
      </c>
      <c r="E17" s="572"/>
      <c r="F17" s="573" t="str">
        <f>" "&amp;[1]入力用!$N$11</f>
        <v xml:space="preserve"> おおい　たくま</v>
      </c>
      <c r="G17" s="574"/>
      <c r="H17" s="575"/>
      <c r="I17" s="423">
        <f>[1]入力用!$O$11</f>
        <v>3</v>
      </c>
      <c r="K17" s="111"/>
      <c r="L17" s="112">
        <f>[2]入力用!$K$11</f>
        <v>8</v>
      </c>
      <c r="M17" s="113" t="str">
        <f>[2]入力用!$L$11</f>
        <v>MF</v>
      </c>
      <c r="N17" s="571" t="str">
        <f>" "&amp;[2]入力用!$M$11</f>
        <v xml:space="preserve"> 田村　隆之介</v>
      </c>
      <c r="O17" s="572"/>
      <c r="P17" s="573" t="str">
        <f>" "&amp;[2]入力用!$N$11</f>
        <v xml:space="preserve"> たむら　りゅうのすけ</v>
      </c>
      <c r="Q17" s="574"/>
      <c r="R17" s="575"/>
      <c r="S17" s="423">
        <f>[2]入力用!$O$11</f>
        <v>3</v>
      </c>
      <c r="U17" s="102"/>
      <c r="V17" s="427"/>
      <c r="W17" s="428"/>
      <c r="X17" s="614"/>
      <c r="Y17" s="614"/>
      <c r="Z17" s="615"/>
      <c r="AA17" s="615"/>
      <c r="AB17" s="615"/>
      <c r="AC17" s="428"/>
    </row>
    <row r="18" spans="1:29" ht="27" customHeight="1">
      <c r="A18" s="111"/>
      <c r="B18" s="112">
        <f>[1]入力用!$K$12</f>
        <v>9</v>
      </c>
      <c r="C18" s="113" t="str">
        <f>[1]入力用!$L$12</f>
        <v>MF</v>
      </c>
      <c r="D18" s="571" t="str">
        <f>" "&amp;[1]入力用!$M$12</f>
        <v xml:space="preserve"> 竹野　陸</v>
      </c>
      <c r="E18" s="572"/>
      <c r="F18" s="573" t="str">
        <f>" "&amp;[1]入力用!$N$12</f>
        <v xml:space="preserve"> たけの　りく</v>
      </c>
      <c r="G18" s="574"/>
      <c r="H18" s="575"/>
      <c r="I18" s="423">
        <f>[1]入力用!$O$12</f>
        <v>2</v>
      </c>
      <c r="K18" s="111"/>
      <c r="L18" s="112">
        <f>[2]入力用!$K$12</f>
        <v>9</v>
      </c>
      <c r="M18" s="113" t="str">
        <f>[2]入力用!$L$12</f>
        <v>MF</v>
      </c>
      <c r="N18" s="571" t="str">
        <f>" "&amp;[2]入力用!$M$12</f>
        <v xml:space="preserve"> 丸山　俊介</v>
      </c>
      <c r="O18" s="572"/>
      <c r="P18" s="573" t="str">
        <f>" "&amp;[2]入力用!$N$12</f>
        <v xml:space="preserve"> まるやま　しゅんすけ</v>
      </c>
      <c r="Q18" s="574"/>
      <c r="R18" s="575"/>
      <c r="S18" s="423">
        <f>[2]入力用!$O$12</f>
        <v>3</v>
      </c>
      <c r="U18" s="102"/>
      <c r="V18" s="427"/>
      <c r="W18" s="428"/>
      <c r="X18" s="614"/>
      <c r="Y18" s="614"/>
      <c r="Z18" s="615"/>
      <c r="AA18" s="615"/>
      <c r="AB18" s="615"/>
      <c r="AC18" s="428"/>
    </row>
    <row r="19" spans="1:29" ht="27" customHeight="1">
      <c r="A19" s="111"/>
      <c r="B19" s="112">
        <f>[1]入力用!$K$13</f>
        <v>10</v>
      </c>
      <c r="C19" s="113" t="str">
        <f>[1]入力用!$L$13</f>
        <v>FW</v>
      </c>
      <c r="D19" s="571" t="str">
        <f>" "&amp;[1]入力用!$M$13</f>
        <v xml:space="preserve"> 田中　亮</v>
      </c>
      <c r="E19" s="572"/>
      <c r="F19" s="573" t="str">
        <f>" "&amp;[1]入力用!$N$13</f>
        <v xml:space="preserve"> たなか　りょう</v>
      </c>
      <c r="G19" s="574"/>
      <c r="H19" s="575"/>
      <c r="I19" s="423">
        <f>[1]入力用!$O$13</f>
        <v>3</v>
      </c>
      <c r="K19" s="111"/>
      <c r="L19" s="112">
        <f>[2]入力用!$K$13</f>
        <v>10</v>
      </c>
      <c r="M19" s="113" t="str">
        <f>[2]入力用!$L$13</f>
        <v>FW</v>
      </c>
      <c r="N19" s="571" t="str">
        <f>" "&amp;[2]入力用!$M$13</f>
        <v xml:space="preserve"> 渡邉　大斗</v>
      </c>
      <c r="O19" s="572"/>
      <c r="P19" s="573" t="str">
        <f>" "&amp;[2]入力用!$N$13</f>
        <v xml:space="preserve"> わたなべ　やまと</v>
      </c>
      <c r="Q19" s="574"/>
      <c r="R19" s="575"/>
      <c r="S19" s="423">
        <f>[2]入力用!$O$13</f>
        <v>3</v>
      </c>
      <c r="U19" s="102"/>
      <c r="V19" s="427"/>
      <c r="W19" s="428"/>
      <c r="X19" s="614"/>
      <c r="Y19" s="614"/>
      <c r="Z19" s="615"/>
      <c r="AA19" s="615"/>
      <c r="AB19" s="615"/>
      <c r="AC19" s="428"/>
    </row>
    <row r="20" spans="1:29" ht="27" customHeight="1">
      <c r="A20" s="111"/>
      <c r="B20" s="112">
        <f>[1]入力用!$K$14</f>
        <v>11</v>
      </c>
      <c r="C20" s="113" t="str">
        <f>[1]入力用!$L$14</f>
        <v>FW</v>
      </c>
      <c r="D20" s="571" t="str">
        <f>" "&amp;[1]入力用!$M$14</f>
        <v xml:space="preserve"> 竹内　愛翔</v>
      </c>
      <c r="E20" s="572"/>
      <c r="F20" s="573" t="str">
        <f>" "&amp;[1]入力用!$N$14</f>
        <v xml:space="preserve"> たけうち　まなと</v>
      </c>
      <c r="G20" s="574"/>
      <c r="H20" s="575"/>
      <c r="I20" s="423">
        <f>[1]入力用!$O$14</f>
        <v>2</v>
      </c>
      <c r="K20" s="111"/>
      <c r="L20" s="112">
        <f>[2]入力用!$K$14</f>
        <v>11</v>
      </c>
      <c r="M20" s="113" t="str">
        <f>[2]入力用!$L$14</f>
        <v>FW</v>
      </c>
      <c r="N20" s="571" t="str">
        <f>" "&amp;[2]入力用!$M$14</f>
        <v xml:space="preserve"> 本間　周汰</v>
      </c>
      <c r="O20" s="572"/>
      <c r="P20" s="573" t="str">
        <f>" "&amp;[2]入力用!$N$14</f>
        <v xml:space="preserve"> ほんま　しゅうた</v>
      </c>
      <c r="Q20" s="574"/>
      <c r="R20" s="575"/>
      <c r="S20" s="423">
        <f>[2]入力用!$O$14</f>
        <v>3</v>
      </c>
      <c r="U20" s="102"/>
      <c r="V20" s="427"/>
      <c r="W20" s="428"/>
      <c r="X20" s="614"/>
      <c r="Y20" s="614"/>
      <c r="Z20" s="615"/>
      <c r="AA20" s="615"/>
      <c r="AB20" s="615"/>
      <c r="AC20" s="428"/>
    </row>
    <row r="21" spans="1:29" ht="27" customHeight="1">
      <c r="A21" s="111"/>
      <c r="B21" s="112">
        <f>[1]入力用!$K$15</f>
        <v>12</v>
      </c>
      <c r="C21" s="113" t="str">
        <f>[1]入力用!$L$15</f>
        <v>DF</v>
      </c>
      <c r="D21" s="571" t="str">
        <f>" "&amp;[1]入力用!$M$15</f>
        <v xml:space="preserve"> 近藤　征爾</v>
      </c>
      <c r="E21" s="572"/>
      <c r="F21" s="573" t="str">
        <f>" "&amp;[1]入力用!$N$15</f>
        <v xml:space="preserve"> こんどう　せいじ</v>
      </c>
      <c r="G21" s="574"/>
      <c r="H21" s="575"/>
      <c r="I21" s="423">
        <f>[1]入力用!$O$15</f>
        <v>3</v>
      </c>
      <c r="K21" s="111"/>
      <c r="L21" s="112">
        <f>[2]入力用!$K$15</f>
        <v>12</v>
      </c>
      <c r="M21" s="113" t="str">
        <f>[2]入力用!$L$15</f>
        <v>DF</v>
      </c>
      <c r="N21" s="571" t="str">
        <f>" "&amp;[2]入力用!$M$15</f>
        <v xml:space="preserve"> 小林　龍生</v>
      </c>
      <c r="O21" s="572"/>
      <c r="P21" s="573" t="str">
        <f>" "&amp;[2]入力用!$N$15</f>
        <v xml:space="preserve"> こばやし　りゅうせい</v>
      </c>
      <c r="Q21" s="574"/>
      <c r="R21" s="575"/>
      <c r="S21" s="423">
        <f>[2]入力用!$O$15</f>
        <v>3</v>
      </c>
      <c r="U21" s="102"/>
      <c r="V21" s="427"/>
      <c r="W21" s="428"/>
      <c r="X21" s="614"/>
      <c r="Y21" s="614"/>
      <c r="Z21" s="615"/>
      <c r="AA21" s="615"/>
      <c r="AB21" s="615"/>
      <c r="AC21" s="428"/>
    </row>
    <row r="22" spans="1:29" ht="27" customHeight="1">
      <c r="A22" s="111"/>
      <c r="B22" s="112">
        <f>[1]入力用!$K$16</f>
        <v>13</v>
      </c>
      <c r="C22" s="113" t="str">
        <f>[1]入力用!$L$16</f>
        <v>MF</v>
      </c>
      <c r="D22" s="571" t="str">
        <f>" "&amp;[1]入力用!$M$16</f>
        <v xml:space="preserve"> 上野　裕次郎</v>
      </c>
      <c r="E22" s="572"/>
      <c r="F22" s="573" t="str">
        <f>" "&amp;[1]入力用!$N$16</f>
        <v xml:space="preserve"> うえの　ゆうじろう</v>
      </c>
      <c r="G22" s="574"/>
      <c r="H22" s="575"/>
      <c r="I22" s="423">
        <f>[1]入力用!$O$16</f>
        <v>2</v>
      </c>
      <c r="K22" s="111"/>
      <c r="L22" s="112">
        <f>[2]入力用!$K$16</f>
        <v>13</v>
      </c>
      <c r="M22" s="113" t="str">
        <f>[2]入力用!$L$16</f>
        <v>DF</v>
      </c>
      <c r="N22" s="571" t="str">
        <f>" "&amp;[2]入力用!$M$16</f>
        <v xml:space="preserve"> 遠藤　陽大</v>
      </c>
      <c r="O22" s="572"/>
      <c r="P22" s="573" t="str">
        <f>" "&amp;[2]入力用!$N$16</f>
        <v xml:space="preserve"> えんどう　はると</v>
      </c>
      <c r="Q22" s="574"/>
      <c r="R22" s="575"/>
      <c r="S22" s="423">
        <f>[2]入力用!$O$16</f>
        <v>3</v>
      </c>
      <c r="U22" s="102"/>
      <c r="V22" s="427"/>
      <c r="W22" s="428"/>
      <c r="X22" s="614"/>
      <c r="Y22" s="614"/>
      <c r="Z22" s="615"/>
      <c r="AA22" s="615"/>
      <c r="AB22" s="615"/>
      <c r="AC22" s="428"/>
    </row>
    <row r="23" spans="1:29" ht="27" customHeight="1">
      <c r="A23" s="111"/>
      <c r="B23" s="112">
        <f>[1]入力用!$K$17</f>
        <v>14</v>
      </c>
      <c r="C23" s="113" t="str">
        <f>[1]入力用!$L$17</f>
        <v>FW</v>
      </c>
      <c r="D23" s="571" t="str">
        <f>" "&amp;[1]入力用!$M$17</f>
        <v xml:space="preserve"> 藤原　優真</v>
      </c>
      <c r="E23" s="572"/>
      <c r="F23" s="573" t="str">
        <f>" "&amp;[1]入力用!$N$17</f>
        <v xml:space="preserve"> ふじはら　ゆうま</v>
      </c>
      <c r="G23" s="574"/>
      <c r="H23" s="575"/>
      <c r="I23" s="423">
        <f>[1]入力用!$O$17</f>
        <v>2</v>
      </c>
      <c r="K23" s="111"/>
      <c r="L23" s="112">
        <f>[2]入力用!$K$17</f>
        <v>14</v>
      </c>
      <c r="M23" s="113" t="str">
        <f>[2]入力用!$L$17</f>
        <v>DF</v>
      </c>
      <c r="N23" s="571" t="str">
        <f>" "&amp;[2]入力用!$M$17</f>
        <v xml:space="preserve"> 瀬野　史也</v>
      </c>
      <c r="O23" s="572"/>
      <c r="P23" s="573" t="str">
        <f>" "&amp;[2]入力用!$N$17</f>
        <v xml:space="preserve"> せの　ふみや</v>
      </c>
      <c r="Q23" s="574"/>
      <c r="R23" s="575"/>
      <c r="S23" s="423">
        <f>[2]入力用!$O$17</f>
        <v>3</v>
      </c>
      <c r="U23" s="102"/>
      <c r="V23" s="427"/>
      <c r="W23" s="428"/>
      <c r="X23" s="614"/>
      <c r="Y23" s="614"/>
      <c r="Z23" s="615"/>
      <c r="AA23" s="615"/>
      <c r="AB23" s="615"/>
      <c r="AC23" s="428"/>
    </row>
    <row r="24" spans="1:29" ht="27" customHeight="1">
      <c r="A24" s="111"/>
      <c r="B24" s="112">
        <f>[1]入力用!$K$18</f>
        <v>15</v>
      </c>
      <c r="C24" s="113" t="str">
        <f>[1]入力用!$L$18</f>
        <v>GK</v>
      </c>
      <c r="D24" s="571" t="str">
        <f>" "&amp;[1]入力用!$M$18</f>
        <v xml:space="preserve"> 長谷川　翔太</v>
      </c>
      <c r="E24" s="572"/>
      <c r="F24" s="573" t="str">
        <f>" "&amp;[1]入力用!$N$18</f>
        <v xml:space="preserve"> はせがわ　しょうた</v>
      </c>
      <c r="G24" s="574"/>
      <c r="H24" s="575"/>
      <c r="I24" s="423">
        <f>[1]入力用!$O$18</f>
        <v>2</v>
      </c>
      <c r="K24" s="111"/>
      <c r="L24" s="112">
        <f>[2]入力用!$K$18</f>
        <v>15</v>
      </c>
      <c r="M24" s="113" t="str">
        <f>[2]入力用!$L$18</f>
        <v>GK</v>
      </c>
      <c r="N24" s="571" t="str">
        <f>" "&amp;[2]入力用!$M$18</f>
        <v xml:space="preserve"> 宮坂　元</v>
      </c>
      <c r="O24" s="572"/>
      <c r="P24" s="573" t="str">
        <f>" "&amp;[2]入力用!$N$18</f>
        <v xml:space="preserve"> みやさか　げん</v>
      </c>
      <c r="Q24" s="574"/>
      <c r="R24" s="575"/>
      <c r="S24" s="423">
        <f>[2]入力用!$O$18</f>
        <v>3</v>
      </c>
      <c r="U24" s="102"/>
      <c r="V24" s="427"/>
      <c r="W24" s="428"/>
      <c r="X24" s="614"/>
      <c r="Y24" s="614"/>
      <c r="Z24" s="615"/>
      <c r="AA24" s="615"/>
      <c r="AB24" s="615"/>
      <c r="AC24" s="428"/>
    </row>
    <row r="25" spans="1:29" ht="27" customHeight="1">
      <c r="A25" s="111"/>
      <c r="B25" s="112">
        <f>[1]入力用!$K$19</f>
        <v>16</v>
      </c>
      <c r="C25" s="113" t="str">
        <f>[1]入力用!$L$19</f>
        <v>MF</v>
      </c>
      <c r="D25" s="571" t="str">
        <f>" "&amp;[1]入力用!$M$19</f>
        <v xml:space="preserve"> 清野　大成</v>
      </c>
      <c r="E25" s="572"/>
      <c r="F25" s="573" t="str">
        <f>" "&amp;[1]入力用!$N$19</f>
        <v xml:space="preserve"> せいの　たいせい</v>
      </c>
      <c r="G25" s="574"/>
      <c r="H25" s="575"/>
      <c r="I25" s="423">
        <f>[1]入力用!$O$19</f>
        <v>3</v>
      </c>
      <c r="K25" s="111"/>
      <c r="L25" s="112">
        <f>[2]入力用!$K$19</f>
        <v>16</v>
      </c>
      <c r="M25" s="113" t="str">
        <f>[2]入力用!$L$19</f>
        <v>MF</v>
      </c>
      <c r="N25" s="571" t="str">
        <f>" "&amp;[2]入力用!$M$19</f>
        <v xml:space="preserve"> 三上　尊矢</v>
      </c>
      <c r="O25" s="572"/>
      <c r="P25" s="573" t="str">
        <f>" "&amp;[2]入力用!$N$19</f>
        <v xml:space="preserve"> みかみ　たかや</v>
      </c>
      <c r="Q25" s="574"/>
      <c r="R25" s="575"/>
      <c r="S25" s="423">
        <f>[2]入力用!$O$19</f>
        <v>3</v>
      </c>
      <c r="U25" s="102"/>
      <c r="V25" s="427"/>
      <c r="W25" s="428"/>
      <c r="X25" s="614"/>
      <c r="Y25" s="614"/>
      <c r="Z25" s="615"/>
      <c r="AA25" s="615"/>
      <c r="AB25" s="615"/>
      <c r="AC25" s="428"/>
    </row>
    <row r="26" spans="1:29" ht="27" customHeight="1">
      <c r="A26" s="111"/>
      <c r="B26" s="112">
        <f>[1]入力用!$K$20</f>
        <v>17</v>
      </c>
      <c r="C26" s="113" t="str">
        <f>[1]入力用!$L$20</f>
        <v>MF</v>
      </c>
      <c r="D26" s="571" t="str">
        <f>" "&amp;[1]入力用!$M$20</f>
        <v xml:space="preserve"> 足田　息吹</v>
      </c>
      <c r="E26" s="572"/>
      <c r="F26" s="573" t="str">
        <f>" "&amp;[1]入力用!$N$20</f>
        <v xml:space="preserve"> あしだ　いぶき</v>
      </c>
      <c r="G26" s="574"/>
      <c r="H26" s="575"/>
      <c r="I26" s="423">
        <f>[1]入力用!$O$20</f>
        <v>3</v>
      </c>
      <c r="K26" s="111"/>
      <c r="L26" s="112">
        <f>[2]入力用!$K$20</f>
        <v>17</v>
      </c>
      <c r="M26" s="113" t="str">
        <f>[2]入力用!$L$20</f>
        <v>FW</v>
      </c>
      <c r="N26" s="571" t="str">
        <f>" "&amp;[2]入力用!$M$20</f>
        <v xml:space="preserve"> 長谷川　暢洋</v>
      </c>
      <c r="O26" s="572"/>
      <c r="P26" s="573" t="str">
        <f>" "&amp;[2]入力用!$N$20</f>
        <v xml:space="preserve"> はせがわ　のぶひろ</v>
      </c>
      <c r="Q26" s="574"/>
      <c r="R26" s="575"/>
      <c r="S26" s="423">
        <f>[2]入力用!$O$20</f>
        <v>2</v>
      </c>
      <c r="U26" s="102"/>
      <c r="V26" s="427"/>
      <c r="W26" s="428"/>
      <c r="X26" s="614"/>
      <c r="Y26" s="614"/>
      <c r="Z26" s="615"/>
      <c r="AA26" s="615"/>
      <c r="AB26" s="615"/>
      <c r="AC26" s="428"/>
    </row>
    <row r="27" spans="1:29" ht="27" customHeight="1" thickBot="1">
      <c r="A27" s="115"/>
      <c r="B27" s="116">
        <f>[1]入力用!$K$21</f>
        <v>18</v>
      </c>
      <c r="C27" s="117" t="str">
        <f>[1]入力用!$L$21</f>
        <v>FW</v>
      </c>
      <c r="D27" s="561" t="str">
        <f>" "&amp;[1]入力用!$M$21</f>
        <v xml:space="preserve"> 近藤　雄太</v>
      </c>
      <c r="E27" s="562"/>
      <c r="F27" s="563" t="str">
        <f>" "&amp;[1]入力用!$N$21</f>
        <v xml:space="preserve"> こんどう　ゆうた</v>
      </c>
      <c r="G27" s="564"/>
      <c r="H27" s="565"/>
      <c r="I27" s="422">
        <f>[1]入力用!$O$21</f>
        <v>1</v>
      </c>
      <c r="K27" s="115"/>
      <c r="L27" s="116">
        <f>[2]入力用!$K$21</f>
        <v>18</v>
      </c>
      <c r="M27" s="117" t="str">
        <f>[2]入力用!$L$21</f>
        <v>FW</v>
      </c>
      <c r="N27" s="561" t="str">
        <f>" "&amp;[2]入力用!$M$21</f>
        <v xml:space="preserve"> 須藤　伶健</v>
      </c>
      <c r="O27" s="562"/>
      <c r="P27" s="563" t="str">
        <f>" "&amp;[2]入力用!$N$21</f>
        <v xml:space="preserve"> すとう　りつ</v>
      </c>
      <c r="Q27" s="564"/>
      <c r="R27" s="565"/>
      <c r="S27" s="422">
        <f>[2]入力用!$O$21</f>
        <v>3</v>
      </c>
      <c r="U27" s="102"/>
      <c r="V27" s="427"/>
      <c r="W27" s="428"/>
      <c r="X27" s="614"/>
      <c r="Y27" s="614"/>
      <c r="Z27" s="615"/>
      <c r="AA27" s="615"/>
      <c r="AB27" s="615"/>
      <c r="AC27" s="428"/>
    </row>
    <row r="28" spans="1:29" ht="27" customHeight="1" thickBot="1">
      <c r="U28" s="102"/>
      <c r="V28" s="104"/>
      <c r="W28" s="102"/>
      <c r="X28" s="102"/>
      <c r="Y28" s="102"/>
      <c r="Z28" s="102"/>
      <c r="AA28" s="102"/>
      <c r="AB28" s="102"/>
      <c r="AC28" s="102"/>
    </row>
    <row r="29" spans="1:29" ht="27" customHeight="1" thickBot="1">
      <c r="B29" s="566" t="s">
        <v>216</v>
      </c>
      <c r="C29" s="567"/>
      <c r="D29" s="118" t="s">
        <v>168</v>
      </c>
      <c r="E29" s="568" t="s">
        <v>169</v>
      </c>
      <c r="F29" s="569"/>
      <c r="G29" s="390" t="s">
        <v>170</v>
      </c>
      <c r="H29" s="568" t="s">
        <v>171</v>
      </c>
      <c r="I29" s="570"/>
      <c r="L29" s="566" t="s">
        <v>216</v>
      </c>
      <c r="M29" s="567"/>
      <c r="N29" s="118" t="s">
        <v>168</v>
      </c>
      <c r="O29" s="568" t="s">
        <v>169</v>
      </c>
      <c r="P29" s="569"/>
      <c r="Q29" s="390" t="s">
        <v>170</v>
      </c>
      <c r="R29" s="568" t="s">
        <v>171</v>
      </c>
      <c r="S29" s="570"/>
      <c r="U29" s="102"/>
      <c r="V29" s="613"/>
      <c r="W29" s="613"/>
      <c r="X29" s="428"/>
      <c r="Y29" s="613"/>
      <c r="Z29" s="613"/>
      <c r="AA29" s="428"/>
      <c r="AB29" s="613"/>
      <c r="AC29" s="613"/>
    </row>
    <row r="30" spans="1:29" ht="27" customHeight="1" thickTop="1">
      <c r="B30" s="551" t="s">
        <v>217</v>
      </c>
      <c r="C30" s="552"/>
      <c r="D30" s="119" t="str">
        <f>[1]入力用!$B$18</f>
        <v>青</v>
      </c>
      <c r="E30" s="553" t="str">
        <f>[1]入力用!$D$18</f>
        <v>白</v>
      </c>
      <c r="F30" s="554"/>
      <c r="G30" s="391" t="str">
        <f>[1]入力用!$F$18</f>
        <v>グレー</v>
      </c>
      <c r="H30" s="553" t="str">
        <f>[1]入力用!$H$18</f>
        <v>緑</v>
      </c>
      <c r="I30" s="555"/>
      <c r="L30" s="551" t="s">
        <v>217</v>
      </c>
      <c r="M30" s="552"/>
      <c r="N30" s="119" t="str">
        <f>[2]入力用!$B$18</f>
        <v>青</v>
      </c>
      <c r="O30" s="553" t="str">
        <f>[2]入力用!$D$18</f>
        <v>白</v>
      </c>
      <c r="P30" s="554"/>
      <c r="Q30" s="391" t="str">
        <f>[2]入力用!$F$18</f>
        <v>黄</v>
      </c>
      <c r="R30" s="553" t="str">
        <f>[2]入力用!$H$18</f>
        <v>緑</v>
      </c>
      <c r="S30" s="555"/>
      <c r="U30" s="102"/>
      <c r="V30" s="612"/>
      <c r="W30" s="612"/>
      <c r="X30" s="428"/>
      <c r="Y30" s="613"/>
      <c r="Z30" s="613"/>
      <c r="AA30" s="428"/>
      <c r="AB30" s="613"/>
      <c r="AC30" s="613"/>
    </row>
    <row r="31" spans="1:29" ht="27" customHeight="1">
      <c r="B31" s="556" t="s">
        <v>466</v>
      </c>
      <c r="C31" s="557"/>
      <c r="D31" s="120" t="str">
        <f>[1]入力用!$B$19</f>
        <v>青</v>
      </c>
      <c r="E31" s="558" t="str">
        <f>[1]入力用!$D$19</f>
        <v>白</v>
      </c>
      <c r="F31" s="559"/>
      <c r="G31" s="391" t="str">
        <f>[1]入力用!$F$19</f>
        <v>グレー</v>
      </c>
      <c r="H31" s="558" t="str">
        <f>[1]入力用!$H$19</f>
        <v>緑</v>
      </c>
      <c r="I31" s="560"/>
      <c r="L31" s="556" t="s">
        <v>466</v>
      </c>
      <c r="M31" s="557"/>
      <c r="N31" s="120" t="str">
        <f>[2]入力用!$B$19</f>
        <v>青</v>
      </c>
      <c r="O31" s="558" t="str">
        <f>[2]入力用!$D$19</f>
        <v>白</v>
      </c>
      <c r="P31" s="559"/>
      <c r="Q31" s="391" t="str">
        <f>[2]入力用!$F$19</f>
        <v>黒</v>
      </c>
      <c r="R31" s="558" t="str">
        <f>[2]入力用!$H$19</f>
        <v>緑</v>
      </c>
      <c r="S31" s="560"/>
      <c r="U31" s="102"/>
      <c r="V31" s="612"/>
      <c r="W31" s="612"/>
      <c r="X31" s="428"/>
      <c r="Y31" s="613"/>
      <c r="Z31" s="613"/>
      <c r="AA31" s="428"/>
      <c r="AB31" s="613"/>
      <c r="AC31" s="613"/>
    </row>
    <row r="32" spans="1:29" ht="27" customHeight="1" thickBot="1">
      <c r="B32" s="546" t="s">
        <v>467</v>
      </c>
      <c r="C32" s="547"/>
      <c r="D32" s="121" t="str">
        <f>[1]入力用!$B$20</f>
        <v>青</v>
      </c>
      <c r="E32" s="548" t="str">
        <f>[1]入力用!$D$20</f>
        <v>白</v>
      </c>
      <c r="F32" s="549"/>
      <c r="G32" s="392" t="str">
        <f>[1]入力用!$F$20</f>
        <v>グレー</v>
      </c>
      <c r="H32" s="548" t="str">
        <f>[1]入力用!$H$20</f>
        <v>緑</v>
      </c>
      <c r="I32" s="550"/>
      <c r="L32" s="546" t="s">
        <v>467</v>
      </c>
      <c r="M32" s="547"/>
      <c r="N32" s="121" t="str">
        <f>[2]入力用!$B$20</f>
        <v>青</v>
      </c>
      <c r="O32" s="548" t="str">
        <f>[2]入力用!$D$20</f>
        <v>白</v>
      </c>
      <c r="P32" s="549"/>
      <c r="Q32" s="392" t="str">
        <f>[2]入力用!$F$20</f>
        <v>黄</v>
      </c>
      <c r="R32" s="548" t="str">
        <f>[2]入力用!$H$20</f>
        <v>緑</v>
      </c>
      <c r="S32" s="550"/>
      <c r="U32" s="102"/>
      <c r="V32" s="613"/>
      <c r="W32" s="613"/>
      <c r="X32" s="428"/>
      <c r="Y32" s="613"/>
      <c r="Z32" s="613"/>
      <c r="AA32" s="428"/>
      <c r="AB32" s="613"/>
      <c r="AC32" s="613"/>
    </row>
    <row r="33" spans="1:36" s="24" customFormat="1" ht="27" customHeight="1" thickBot="1">
      <c r="B33" s="599" t="s">
        <v>220</v>
      </c>
      <c r="C33" s="599"/>
      <c r="D33" s="599"/>
      <c r="E33" s="599"/>
      <c r="F33" s="599"/>
      <c r="G33" s="599"/>
      <c r="H33" s="599"/>
      <c r="I33" s="599"/>
      <c r="L33" s="599" t="s">
        <v>221</v>
      </c>
      <c r="M33" s="599"/>
      <c r="N33" s="599"/>
      <c r="O33" s="599"/>
      <c r="P33" s="599"/>
      <c r="Q33" s="599"/>
      <c r="R33" s="599"/>
      <c r="S33" s="599"/>
      <c r="U33" s="122"/>
      <c r="V33" s="621"/>
      <c r="W33" s="621"/>
      <c r="X33" s="621"/>
      <c r="Y33" s="621"/>
      <c r="Z33" s="621"/>
      <c r="AA33" s="621"/>
      <c r="AB33" s="621"/>
      <c r="AC33" s="621"/>
    </row>
    <row r="34" spans="1:36" s="123" customFormat="1" ht="27" customHeight="1" thickBot="1">
      <c r="B34" s="589" t="str">
        <f>[3]入力用!$B$7&amp;[3]入力用!$F$7</f>
        <v>私立星稜中学校</v>
      </c>
      <c r="C34" s="590"/>
      <c r="D34" s="590"/>
      <c r="E34" s="590"/>
      <c r="F34" s="590"/>
      <c r="G34" s="590"/>
      <c r="H34" s="590"/>
      <c r="I34" s="591"/>
      <c r="L34" s="589" t="str">
        <f>[4]入力用!$B$7&amp;[4]入力用!$F$7</f>
        <v>小松市立南部中学校</v>
      </c>
      <c r="M34" s="590"/>
      <c r="N34" s="590"/>
      <c r="O34" s="590"/>
      <c r="P34" s="590"/>
      <c r="Q34" s="590"/>
      <c r="R34" s="590"/>
      <c r="S34" s="591"/>
      <c r="U34" s="124"/>
      <c r="V34" s="622"/>
      <c r="W34" s="623"/>
      <c r="X34" s="623"/>
      <c r="Y34" s="623"/>
      <c r="Z34" s="623"/>
      <c r="AA34" s="623"/>
      <c r="AB34" s="623"/>
      <c r="AC34" s="623"/>
    </row>
    <row r="35" spans="1:36" ht="27" customHeight="1">
      <c r="B35" s="592" t="s">
        <v>162</v>
      </c>
      <c r="C35" s="593"/>
      <c r="D35" s="594" t="str">
        <f>[3]入力用!$B$3&amp;[3]入力用!$C$3&amp;[3]入力用!$B$11</f>
        <v>石川県金沢市小坂町南206番地</v>
      </c>
      <c r="E35" s="595"/>
      <c r="F35" s="595"/>
      <c r="G35" s="595"/>
      <c r="H35" s="595"/>
      <c r="I35" s="596"/>
      <c r="L35" s="592" t="s">
        <v>162</v>
      </c>
      <c r="M35" s="593"/>
      <c r="N35" s="594" t="str">
        <f>[4]入力用!$B$3&amp;[4]入力用!$C$3&amp;[4]入力用!$B$11</f>
        <v>石川県小松市島町ヌ４３番地</v>
      </c>
      <c r="O35" s="595"/>
      <c r="P35" s="595"/>
      <c r="Q35" s="595"/>
      <c r="R35" s="595"/>
      <c r="S35" s="596"/>
      <c r="U35" s="102"/>
      <c r="V35" s="624"/>
      <c r="W35" s="624"/>
      <c r="X35" s="615"/>
      <c r="Y35" s="615"/>
      <c r="Z35" s="615"/>
      <c r="AA35" s="615"/>
      <c r="AB35" s="615"/>
      <c r="AC35" s="615"/>
    </row>
    <row r="36" spans="1:36" ht="27" customHeight="1">
      <c r="B36" s="597" t="s">
        <v>163</v>
      </c>
      <c r="C36" s="598"/>
      <c r="D36" s="578" t="str">
        <f>[3]入力用!$B$14</f>
        <v>河合　伸幸</v>
      </c>
      <c r="E36" s="579"/>
      <c r="F36" s="579"/>
      <c r="G36" s="579"/>
      <c r="H36" s="580" t="str">
        <f>[3]入力用!$D$14</f>
        <v>教員</v>
      </c>
      <c r="I36" s="581"/>
      <c r="L36" s="597" t="s">
        <v>163</v>
      </c>
      <c r="M36" s="598"/>
      <c r="N36" s="578" t="str">
        <f>[4]入力用!$B$14</f>
        <v>松村　賢一</v>
      </c>
      <c r="O36" s="579"/>
      <c r="P36" s="579"/>
      <c r="Q36" s="579"/>
      <c r="R36" s="580" t="str">
        <f>[4]入力用!$D$14</f>
        <v>教員</v>
      </c>
      <c r="S36" s="581"/>
      <c r="U36" s="102"/>
      <c r="V36" s="624"/>
      <c r="W36" s="624"/>
      <c r="X36" s="616"/>
      <c r="Y36" s="616"/>
      <c r="Z36" s="616"/>
      <c r="AA36" s="616"/>
      <c r="AB36" s="617"/>
      <c r="AC36" s="617"/>
    </row>
    <row r="37" spans="1:36" ht="27" customHeight="1">
      <c r="B37" s="597" t="s">
        <v>213</v>
      </c>
      <c r="C37" s="598"/>
      <c r="D37" s="578" t="str">
        <f>[3]入力用!$B$15</f>
        <v>河二　尊</v>
      </c>
      <c r="E37" s="579"/>
      <c r="F37" s="579"/>
      <c r="G37" s="579"/>
      <c r="H37" s="580" t="str">
        <f>ASC([3]入力用!$D$15)</f>
        <v>教員</v>
      </c>
      <c r="I37" s="581"/>
      <c r="L37" s="597" t="s">
        <v>213</v>
      </c>
      <c r="M37" s="598"/>
      <c r="N37" s="578" t="str">
        <f>[4]入力用!$B$15</f>
        <v>水口　昌彦</v>
      </c>
      <c r="O37" s="579"/>
      <c r="P37" s="579"/>
      <c r="Q37" s="579"/>
      <c r="R37" s="580" t="str">
        <f>ASC([4]入力用!$D$15)</f>
        <v>承認ｺｰﾁ</v>
      </c>
      <c r="S37" s="581"/>
      <c r="U37" s="102"/>
      <c r="V37" s="624"/>
      <c r="W37" s="624"/>
      <c r="X37" s="616"/>
      <c r="Y37" s="616"/>
      <c r="Z37" s="616"/>
      <c r="AA37" s="616"/>
      <c r="AB37" s="617"/>
      <c r="AC37" s="617"/>
    </row>
    <row r="38" spans="1:36" ht="27" customHeight="1">
      <c r="B38" s="582" t="s">
        <v>214</v>
      </c>
      <c r="C38" s="583"/>
      <c r="D38" s="584" t="str">
        <f>[3]入力用!$B$16</f>
        <v>小松　豊</v>
      </c>
      <c r="E38" s="585"/>
      <c r="F38" s="585"/>
      <c r="G38" s="585"/>
      <c r="H38" s="583" t="str">
        <f>[3]入力用!$D$16</f>
        <v>教員</v>
      </c>
      <c r="I38" s="586"/>
      <c r="L38" s="582" t="s">
        <v>214</v>
      </c>
      <c r="M38" s="583"/>
      <c r="N38" s="584" t="str">
        <f>[4]入力用!$B$16</f>
        <v>中村　史織</v>
      </c>
      <c r="O38" s="585"/>
      <c r="P38" s="585"/>
      <c r="Q38" s="585"/>
      <c r="R38" s="583" t="str">
        <f>[4]入力用!$D$16</f>
        <v>教員</v>
      </c>
      <c r="S38" s="586"/>
      <c r="U38" s="102"/>
      <c r="V38" s="615"/>
      <c r="W38" s="615"/>
      <c r="X38" s="616"/>
      <c r="Y38" s="616"/>
      <c r="Z38" s="616"/>
      <c r="AA38" s="616"/>
      <c r="AB38" s="617"/>
      <c r="AC38" s="617"/>
    </row>
    <row r="39" spans="1:36" ht="27" customHeight="1" thickBot="1">
      <c r="B39" s="625" t="s">
        <v>465</v>
      </c>
      <c r="C39" s="626"/>
      <c r="D39" s="600" t="str">
        <f>INDEX([3]入力用!$M$4:$M$21,MATCH(1,[3]入力用!$T$4:$T$21))</f>
        <v>前出　悠杜</v>
      </c>
      <c r="E39" s="601"/>
      <c r="F39" s="601"/>
      <c r="G39" s="601"/>
      <c r="H39" s="602"/>
      <c r="I39" s="550"/>
      <c r="L39" s="625" t="s">
        <v>465</v>
      </c>
      <c r="M39" s="626"/>
      <c r="N39" s="600" t="str">
        <f>INDEX([4]入力用!$M$4:$M$21,MATCH(1,[4]入力用!$T$4:$T$21))</f>
        <v>猪辺　稜斗</v>
      </c>
      <c r="O39" s="601"/>
      <c r="P39" s="601"/>
      <c r="Q39" s="601"/>
      <c r="R39" s="602"/>
      <c r="S39" s="550"/>
      <c r="U39" s="102"/>
      <c r="V39" s="424"/>
      <c r="W39" s="424"/>
      <c r="X39" s="425"/>
      <c r="Y39" s="425"/>
      <c r="Z39" s="425"/>
      <c r="AA39" s="425"/>
      <c r="AB39" s="426"/>
      <c r="AC39" s="426"/>
    </row>
    <row r="40" spans="1:36" ht="27" customHeight="1" thickBot="1">
      <c r="D40" s="587"/>
      <c r="E40" s="587"/>
      <c r="F40" s="587"/>
      <c r="G40" s="587"/>
      <c r="H40" s="587"/>
      <c r="I40" s="587"/>
      <c r="N40" s="587"/>
      <c r="O40" s="587"/>
      <c r="P40" s="587"/>
      <c r="Q40" s="587"/>
      <c r="R40" s="587"/>
      <c r="S40" s="587"/>
      <c r="U40" s="102"/>
      <c r="V40" s="104"/>
      <c r="W40" s="102"/>
      <c r="X40" s="618"/>
      <c r="Y40" s="618"/>
      <c r="Z40" s="618"/>
      <c r="AA40" s="618"/>
      <c r="AB40" s="618"/>
      <c r="AC40" s="618"/>
    </row>
    <row r="41" spans="1:36" s="103" customFormat="1" ht="26.25" customHeight="1">
      <c r="A41" s="105" t="s">
        <v>164</v>
      </c>
      <c r="B41" s="106" t="s">
        <v>160</v>
      </c>
      <c r="C41" s="429" t="s">
        <v>165</v>
      </c>
      <c r="D41" s="576" t="s">
        <v>166</v>
      </c>
      <c r="E41" s="576"/>
      <c r="F41" s="577" t="s">
        <v>215</v>
      </c>
      <c r="G41" s="577"/>
      <c r="H41" s="577"/>
      <c r="I41" s="108" t="s">
        <v>167</v>
      </c>
      <c r="J41" s="109"/>
      <c r="K41" s="105" t="s">
        <v>164</v>
      </c>
      <c r="L41" s="106" t="s">
        <v>160</v>
      </c>
      <c r="M41" s="429" t="s">
        <v>165</v>
      </c>
      <c r="N41" s="576" t="s">
        <v>166</v>
      </c>
      <c r="O41" s="576"/>
      <c r="P41" s="577" t="s">
        <v>215</v>
      </c>
      <c r="Q41" s="577"/>
      <c r="R41" s="577"/>
      <c r="S41" s="108" t="s">
        <v>167</v>
      </c>
      <c r="U41" s="427"/>
      <c r="V41" s="427"/>
      <c r="W41" s="427"/>
      <c r="X41" s="619"/>
      <c r="Y41" s="619"/>
      <c r="Z41" s="620"/>
      <c r="AA41" s="620"/>
      <c r="AB41" s="620"/>
      <c r="AC41" s="427"/>
      <c r="AD41" s="109"/>
    </row>
    <row r="42" spans="1:36" ht="27" customHeight="1">
      <c r="A42" s="111"/>
      <c r="B42" s="112">
        <f>[3]入力用!$K$4</f>
        <v>1</v>
      </c>
      <c r="C42" s="113" t="str">
        <f>[3]入力用!$L$4</f>
        <v>GK</v>
      </c>
      <c r="D42" s="571" t="str">
        <f>" "&amp;[3]入力用!$M$4</f>
        <v xml:space="preserve"> 西野　敬穂</v>
      </c>
      <c r="E42" s="572"/>
      <c r="F42" s="573" t="str">
        <f>" "&amp;[3]入力用!$N$4</f>
        <v xml:space="preserve"> にしの　たかほ</v>
      </c>
      <c r="G42" s="574"/>
      <c r="H42" s="575"/>
      <c r="I42" s="423">
        <f>[3]入力用!$O$4</f>
        <v>3</v>
      </c>
      <c r="K42" s="111"/>
      <c r="L42" s="112">
        <f>[4]入力用!$K$4</f>
        <v>1</v>
      </c>
      <c r="M42" s="113" t="str">
        <f>[4]入力用!$L$4</f>
        <v>GK</v>
      </c>
      <c r="N42" s="571" t="str">
        <f>" "&amp;[4]入力用!$M$4</f>
        <v xml:space="preserve"> 吉野　心晟</v>
      </c>
      <c r="O42" s="572"/>
      <c r="P42" s="573" t="str">
        <f>" "&amp;[4]入力用!$N$4</f>
        <v xml:space="preserve"> よしの　しんせい</v>
      </c>
      <c r="Q42" s="574"/>
      <c r="R42" s="575"/>
      <c r="S42" s="423">
        <f>[4]入力用!$O$4</f>
        <v>3</v>
      </c>
      <c r="U42" s="102"/>
      <c r="V42" s="427"/>
      <c r="W42" s="428"/>
      <c r="X42" s="614"/>
      <c r="Y42" s="614"/>
      <c r="Z42" s="615"/>
      <c r="AA42" s="615"/>
      <c r="AB42" s="615"/>
      <c r="AC42" s="428"/>
    </row>
    <row r="43" spans="1:36" ht="27" customHeight="1">
      <c r="A43" s="111"/>
      <c r="B43" s="112">
        <f>[3]入力用!$K$5</f>
        <v>2</v>
      </c>
      <c r="C43" s="113" t="str">
        <f>[3]入力用!$L$5</f>
        <v>DF</v>
      </c>
      <c r="D43" s="571" t="str">
        <f>" "&amp;[3]入力用!$M$5</f>
        <v xml:space="preserve"> 佐野　芽生</v>
      </c>
      <c r="E43" s="572"/>
      <c r="F43" s="573" t="str">
        <f>" "&amp;[3]入力用!$N$5</f>
        <v xml:space="preserve"> さの　めお</v>
      </c>
      <c r="G43" s="574"/>
      <c r="H43" s="575"/>
      <c r="I43" s="423">
        <f>[3]入力用!$O$5</f>
        <v>3</v>
      </c>
      <c r="K43" s="111"/>
      <c r="L43" s="112">
        <f>[4]入力用!$K$5</f>
        <v>2</v>
      </c>
      <c r="M43" s="113" t="str">
        <f>[4]入力用!$L$5</f>
        <v>DF</v>
      </c>
      <c r="N43" s="571" t="str">
        <f>" "&amp;[4]入力用!$M$5</f>
        <v xml:space="preserve"> 東　世那</v>
      </c>
      <c r="O43" s="572"/>
      <c r="P43" s="573" t="str">
        <f>" "&amp;[4]入力用!$N$5</f>
        <v xml:space="preserve"> ひがし　せな</v>
      </c>
      <c r="Q43" s="574"/>
      <c r="R43" s="575"/>
      <c r="S43" s="423">
        <f>[4]入力用!$O$5</f>
        <v>3</v>
      </c>
      <c r="U43" s="102"/>
      <c r="V43" s="427"/>
      <c r="W43" s="428"/>
      <c r="X43" s="614"/>
      <c r="Y43" s="614"/>
      <c r="Z43" s="615"/>
      <c r="AA43" s="615"/>
      <c r="AB43" s="615"/>
      <c r="AC43" s="428"/>
    </row>
    <row r="44" spans="1:36" ht="27" customHeight="1">
      <c r="A44" s="111"/>
      <c r="B44" s="112">
        <f>[3]入力用!$K$6</f>
        <v>3</v>
      </c>
      <c r="C44" s="113" t="str">
        <f>[3]入力用!$L$6</f>
        <v>DF</v>
      </c>
      <c r="D44" s="571" t="str">
        <f>" "&amp;[3]入力用!$M$6</f>
        <v xml:space="preserve"> 江戸　健</v>
      </c>
      <c r="E44" s="572"/>
      <c r="F44" s="573" t="str">
        <f>" "&amp;[3]入力用!$N$6</f>
        <v xml:space="preserve"> えど　けん</v>
      </c>
      <c r="G44" s="574"/>
      <c r="H44" s="575"/>
      <c r="I44" s="423">
        <f>[3]入力用!$O$6</f>
        <v>3</v>
      </c>
      <c r="K44" s="111"/>
      <c r="L44" s="112">
        <f>[4]入力用!$K$6</f>
        <v>3</v>
      </c>
      <c r="M44" s="113" t="str">
        <f>[4]入力用!$L$6</f>
        <v>DF</v>
      </c>
      <c r="N44" s="571" t="str">
        <f>" "&amp;[4]入力用!$M$6</f>
        <v xml:space="preserve"> 玉田　渉</v>
      </c>
      <c r="O44" s="572"/>
      <c r="P44" s="573" t="str">
        <f>" "&amp;[4]入力用!$N$6</f>
        <v xml:space="preserve"> たまだ　わたる</v>
      </c>
      <c r="Q44" s="574"/>
      <c r="R44" s="575"/>
      <c r="S44" s="423">
        <f>[4]入力用!$O$6</f>
        <v>3</v>
      </c>
      <c r="U44" s="102"/>
      <c r="V44" s="427"/>
      <c r="W44" s="428"/>
      <c r="X44" s="614"/>
      <c r="Y44" s="614"/>
      <c r="Z44" s="615"/>
      <c r="AA44" s="615"/>
      <c r="AB44" s="615"/>
      <c r="AC44" s="428"/>
    </row>
    <row r="45" spans="1:36" ht="27" customHeight="1">
      <c r="A45" s="111"/>
      <c r="B45" s="112">
        <f>[3]入力用!$K$7</f>
        <v>4</v>
      </c>
      <c r="C45" s="113" t="str">
        <f>[3]入力用!$L$7</f>
        <v>DF</v>
      </c>
      <c r="D45" s="571" t="str">
        <f>" "&amp;[3]入力用!$M$7</f>
        <v xml:space="preserve"> 山田　凌平</v>
      </c>
      <c r="E45" s="572"/>
      <c r="F45" s="573" t="str">
        <f>" "&amp;[3]入力用!$N$7</f>
        <v xml:space="preserve"> やまだ　りょうへい</v>
      </c>
      <c r="G45" s="574"/>
      <c r="H45" s="575"/>
      <c r="I45" s="423">
        <f>[3]入力用!$O$7</f>
        <v>3</v>
      </c>
      <c r="K45" s="111"/>
      <c r="L45" s="112">
        <f>[4]入力用!$K$7</f>
        <v>4</v>
      </c>
      <c r="M45" s="113" t="str">
        <f>[4]入力用!$L$7</f>
        <v>DF</v>
      </c>
      <c r="N45" s="571" t="str">
        <f>" "&amp;[4]入力用!$M$7</f>
        <v xml:space="preserve"> 清水　悠生</v>
      </c>
      <c r="O45" s="572"/>
      <c r="P45" s="573" t="str">
        <f>" "&amp;[4]入力用!$N$7</f>
        <v xml:space="preserve"> しみず　はるき</v>
      </c>
      <c r="Q45" s="574"/>
      <c r="R45" s="575"/>
      <c r="S45" s="423">
        <f>[4]入力用!$O$7</f>
        <v>3</v>
      </c>
      <c r="U45" s="102"/>
      <c r="V45" s="427"/>
      <c r="W45" s="428"/>
      <c r="X45" s="614"/>
      <c r="Y45" s="614"/>
      <c r="Z45" s="615"/>
      <c r="AA45" s="615"/>
      <c r="AB45" s="615"/>
      <c r="AC45" s="428"/>
    </row>
    <row r="46" spans="1:36" ht="27" customHeight="1">
      <c r="A46" s="111"/>
      <c r="B46" s="112">
        <f>[3]入力用!$K$8</f>
        <v>5</v>
      </c>
      <c r="C46" s="113" t="str">
        <f>[3]入力用!$L$8</f>
        <v>MF</v>
      </c>
      <c r="D46" s="571" t="str">
        <f>" "&amp;[3]入力用!$M$8</f>
        <v xml:space="preserve"> 玉木　隆之祐</v>
      </c>
      <c r="E46" s="572"/>
      <c r="F46" s="573" t="str">
        <f>" "&amp;[3]入力用!$N$8</f>
        <v xml:space="preserve"> たまき　りゅうのすけ</v>
      </c>
      <c r="G46" s="574"/>
      <c r="H46" s="575"/>
      <c r="I46" s="423">
        <f>[3]入力用!$O$8</f>
        <v>3</v>
      </c>
      <c r="K46" s="111"/>
      <c r="L46" s="112">
        <f>[4]入力用!$K$8</f>
        <v>5</v>
      </c>
      <c r="M46" s="113" t="str">
        <f>[4]入力用!$L$8</f>
        <v>DF</v>
      </c>
      <c r="N46" s="571" t="str">
        <f>" "&amp;[4]入力用!$M$8</f>
        <v xml:space="preserve"> 寺田　恵太朗</v>
      </c>
      <c r="O46" s="572"/>
      <c r="P46" s="573" t="str">
        <f>" "&amp;[4]入力用!$N$8</f>
        <v xml:space="preserve"> てらだ　けいたろう</v>
      </c>
      <c r="Q46" s="574"/>
      <c r="R46" s="575"/>
      <c r="S46" s="423">
        <f>[4]入力用!$O$8</f>
        <v>3</v>
      </c>
      <c r="U46" s="102"/>
      <c r="V46" s="427"/>
      <c r="W46" s="428"/>
      <c r="X46" s="614"/>
      <c r="Y46" s="614"/>
      <c r="Z46" s="615"/>
      <c r="AA46" s="615"/>
      <c r="AB46" s="615"/>
      <c r="AC46" s="428"/>
    </row>
    <row r="47" spans="1:36" ht="27" customHeight="1">
      <c r="A47" s="111"/>
      <c r="B47" s="112">
        <f>[3]入力用!$K$9</f>
        <v>6</v>
      </c>
      <c r="C47" s="113" t="str">
        <f>[3]入力用!$L$9</f>
        <v>DF</v>
      </c>
      <c r="D47" s="571" t="str">
        <f>" "&amp;[3]入力用!$M$9</f>
        <v xml:space="preserve"> 藺上　輝雄</v>
      </c>
      <c r="E47" s="572"/>
      <c r="F47" s="573" t="str">
        <f>" "&amp;[3]入力用!$N$9</f>
        <v xml:space="preserve"> いのうえ　らいお</v>
      </c>
      <c r="G47" s="574"/>
      <c r="H47" s="575"/>
      <c r="I47" s="423">
        <f>[3]入力用!$O$9</f>
        <v>3</v>
      </c>
      <c r="K47" s="111"/>
      <c r="L47" s="112">
        <f>[4]入力用!$K$9</f>
        <v>6</v>
      </c>
      <c r="M47" s="113" t="str">
        <f>[4]入力用!$L$9</f>
        <v>FW</v>
      </c>
      <c r="N47" s="571" t="str">
        <f>" "&amp;[4]入力用!$M$9</f>
        <v xml:space="preserve"> 藤田　永遠</v>
      </c>
      <c r="O47" s="572"/>
      <c r="P47" s="573" t="str">
        <f>" "&amp;[4]入力用!$N$9</f>
        <v xml:space="preserve"> ふじた　とわ</v>
      </c>
      <c r="Q47" s="574"/>
      <c r="R47" s="575"/>
      <c r="S47" s="423">
        <f>[4]入力用!$O$9</f>
        <v>3</v>
      </c>
      <c r="U47" s="102"/>
      <c r="V47" s="427"/>
      <c r="W47" s="428"/>
      <c r="X47" s="614"/>
      <c r="Y47" s="614"/>
      <c r="Z47" s="615"/>
      <c r="AA47" s="615"/>
      <c r="AB47" s="615"/>
      <c r="AC47" s="428"/>
    </row>
    <row r="48" spans="1:36" ht="27" customHeight="1">
      <c r="A48" s="111"/>
      <c r="B48" s="112">
        <f>[3]入力用!$K$10</f>
        <v>7</v>
      </c>
      <c r="C48" s="113" t="str">
        <f>[3]入力用!$L$10</f>
        <v>MF</v>
      </c>
      <c r="D48" s="571" t="str">
        <f>" "&amp;[3]入力用!$M$10</f>
        <v xml:space="preserve"> 前出　悠杜</v>
      </c>
      <c r="E48" s="572"/>
      <c r="F48" s="573" t="str">
        <f>" "&amp;[3]入力用!$N$10</f>
        <v xml:space="preserve"> まえで　ゆうと</v>
      </c>
      <c r="G48" s="574"/>
      <c r="H48" s="575"/>
      <c r="I48" s="423">
        <f>[3]入力用!$O$10</f>
        <v>3</v>
      </c>
      <c r="K48" s="111"/>
      <c r="L48" s="112">
        <f>[4]入力用!$K$10</f>
        <v>7</v>
      </c>
      <c r="M48" s="113" t="str">
        <f>[4]入力用!$L$10</f>
        <v>MF</v>
      </c>
      <c r="N48" s="571" t="str">
        <f>" "&amp;[4]入力用!$M$10</f>
        <v xml:space="preserve"> 戸田　亘</v>
      </c>
      <c r="O48" s="572"/>
      <c r="P48" s="573" t="str">
        <f>" "&amp;[4]入力用!$N$10</f>
        <v xml:space="preserve"> とだ　わたる</v>
      </c>
      <c r="Q48" s="574"/>
      <c r="R48" s="575"/>
      <c r="S48" s="423">
        <f>[4]入力用!$O$10</f>
        <v>3</v>
      </c>
      <c r="U48" s="102"/>
      <c r="V48" s="427"/>
      <c r="W48" s="428"/>
      <c r="X48" s="614"/>
      <c r="Y48" s="614"/>
      <c r="Z48" s="615"/>
      <c r="AA48" s="615"/>
      <c r="AB48" s="615"/>
      <c r="AC48" s="428"/>
      <c r="AE48" s="137"/>
      <c r="AF48" s="137"/>
      <c r="AG48" s="137"/>
      <c r="AH48" s="138"/>
      <c r="AI48" s="139"/>
      <c r="AJ48" s="140"/>
    </row>
    <row r="49" spans="1:36" ht="27" customHeight="1">
      <c r="A49" s="111"/>
      <c r="B49" s="112">
        <f>[3]入力用!$K$11</f>
        <v>8</v>
      </c>
      <c r="C49" s="113" t="str">
        <f>[3]入力用!$L$11</f>
        <v>MF</v>
      </c>
      <c r="D49" s="571" t="str">
        <f>" "&amp;[3]入力用!$M$11</f>
        <v xml:space="preserve"> 坂本　龍汰</v>
      </c>
      <c r="E49" s="572"/>
      <c r="F49" s="573" t="str">
        <f>" "&amp;[3]入力用!$N$11</f>
        <v xml:space="preserve"> さかもと　りょうた</v>
      </c>
      <c r="G49" s="574"/>
      <c r="H49" s="575"/>
      <c r="I49" s="423">
        <f>[3]入力用!$O$11</f>
        <v>3</v>
      </c>
      <c r="K49" s="111"/>
      <c r="L49" s="112">
        <f>[4]入力用!$K$11</f>
        <v>8</v>
      </c>
      <c r="M49" s="113" t="str">
        <f>[4]入力用!$L$11</f>
        <v>MF</v>
      </c>
      <c r="N49" s="571" t="str">
        <f>" "&amp;[4]入力用!$M$11</f>
        <v xml:space="preserve"> 東本　怜</v>
      </c>
      <c r="O49" s="572"/>
      <c r="P49" s="573" t="str">
        <f>" "&amp;[4]入力用!$N$11</f>
        <v xml:space="preserve"> ひがしもと　れん</v>
      </c>
      <c r="Q49" s="574"/>
      <c r="R49" s="575"/>
      <c r="S49" s="423">
        <f>[4]入力用!$O$11</f>
        <v>3</v>
      </c>
      <c r="U49" s="102"/>
      <c r="V49" s="427"/>
      <c r="W49" s="428"/>
      <c r="X49" s="614"/>
      <c r="Y49" s="614"/>
      <c r="Z49" s="615"/>
      <c r="AA49" s="615"/>
      <c r="AB49" s="615"/>
      <c r="AC49" s="428"/>
      <c r="AE49" s="137"/>
      <c r="AF49" s="137"/>
      <c r="AG49" s="137"/>
      <c r="AH49" s="138"/>
      <c r="AI49" s="139"/>
      <c r="AJ49" s="140"/>
    </row>
    <row r="50" spans="1:36" ht="27" customHeight="1">
      <c r="A50" s="111"/>
      <c r="B50" s="112">
        <f>[3]入力用!$K$12</f>
        <v>9</v>
      </c>
      <c r="C50" s="113" t="str">
        <f>[3]入力用!$L$12</f>
        <v>MF</v>
      </c>
      <c r="D50" s="571" t="str">
        <f>" "&amp;[3]入力用!$M$12</f>
        <v xml:space="preserve"> 中谷　拓斗</v>
      </c>
      <c r="E50" s="572"/>
      <c r="F50" s="573" t="str">
        <f>" "&amp;[3]入力用!$N$12</f>
        <v xml:space="preserve"> なかたに　たくと</v>
      </c>
      <c r="G50" s="574"/>
      <c r="H50" s="575"/>
      <c r="I50" s="423">
        <f>[3]入力用!$O$12</f>
        <v>3</v>
      </c>
      <c r="K50" s="111"/>
      <c r="L50" s="112">
        <f>[4]入力用!$K$12</f>
        <v>9</v>
      </c>
      <c r="M50" s="113" t="str">
        <f>[4]入力用!$L$12</f>
        <v>MF</v>
      </c>
      <c r="N50" s="571" t="str">
        <f>" "&amp;[4]入力用!$M$12</f>
        <v xml:space="preserve"> 原田　飛翔</v>
      </c>
      <c r="O50" s="572"/>
      <c r="P50" s="573" t="str">
        <f>" "&amp;[4]入力用!$N$12</f>
        <v xml:space="preserve"> はらだ　ひかる</v>
      </c>
      <c r="Q50" s="574"/>
      <c r="R50" s="575"/>
      <c r="S50" s="423">
        <f>[4]入力用!$O$12</f>
        <v>3</v>
      </c>
      <c r="U50" s="102"/>
      <c r="V50" s="427"/>
      <c r="W50" s="428"/>
      <c r="X50" s="614"/>
      <c r="Y50" s="614"/>
      <c r="Z50" s="615"/>
      <c r="AA50" s="615"/>
      <c r="AB50" s="615"/>
      <c r="AC50" s="428"/>
      <c r="AE50" s="137"/>
      <c r="AF50" s="137"/>
      <c r="AG50" s="137"/>
      <c r="AH50" s="141"/>
      <c r="AI50" s="142"/>
      <c r="AJ50" s="142"/>
    </row>
    <row r="51" spans="1:36" ht="27" customHeight="1">
      <c r="A51" s="111"/>
      <c r="B51" s="112">
        <f>[3]入力用!$K$13</f>
        <v>11</v>
      </c>
      <c r="C51" s="113" t="str">
        <f>[3]入力用!$L$13</f>
        <v>FW</v>
      </c>
      <c r="D51" s="571" t="str">
        <f>" "&amp;[3]入力用!$M$13</f>
        <v xml:space="preserve"> 川合　詩音</v>
      </c>
      <c r="E51" s="572"/>
      <c r="F51" s="573" t="str">
        <f>" "&amp;[3]入力用!$N$13</f>
        <v xml:space="preserve"> かわい　しおん</v>
      </c>
      <c r="G51" s="574"/>
      <c r="H51" s="575"/>
      <c r="I51" s="423">
        <f>[3]入力用!$O$13</f>
        <v>3</v>
      </c>
      <c r="K51" s="111"/>
      <c r="L51" s="112">
        <f>[4]入力用!$K$13</f>
        <v>10</v>
      </c>
      <c r="M51" s="113" t="str">
        <f>[4]入力用!$L$13</f>
        <v>MF</v>
      </c>
      <c r="N51" s="571" t="str">
        <f>" "&amp;[4]入力用!$M$13</f>
        <v xml:space="preserve"> 猪辺　稜斗</v>
      </c>
      <c r="O51" s="572"/>
      <c r="P51" s="573" t="str">
        <f>" "&amp;[4]入力用!$N$13</f>
        <v xml:space="preserve"> いのべ　りょうと</v>
      </c>
      <c r="Q51" s="574"/>
      <c r="R51" s="575"/>
      <c r="S51" s="423">
        <f>[4]入力用!$O$13</f>
        <v>3</v>
      </c>
      <c r="U51" s="102"/>
      <c r="V51" s="427"/>
      <c r="W51" s="428"/>
      <c r="X51" s="614"/>
      <c r="Y51" s="614"/>
      <c r="Z51" s="615"/>
      <c r="AA51" s="615"/>
      <c r="AB51" s="615"/>
      <c r="AC51" s="428"/>
      <c r="AE51" s="137"/>
      <c r="AF51" s="137"/>
      <c r="AG51" s="137"/>
      <c r="AH51" s="137"/>
      <c r="AI51" s="137"/>
      <c r="AJ51" s="137"/>
    </row>
    <row r="52" spans="1:36" ht="27" customHeight="1">
      <c r="A52" s="111"/>
      <c r="B52" s="112">
        <f>[3]入力用!$K$14</f>
        <v>12</v>
      </c>
      <c r="C52" s="113" t="str">
        <f>[3]入力用!$L$14</f>
        <v>FW</v>
      </c>
      <c r="D52" s="571" t="str">
        <f>" "&amp;[3]入力用!$M$14</f>
        <v xml:space="preserve"> 浅賀　香太</v>
      </c>
      <c r="E52" s="572"/>
      <c r="F52" s="573" t="str">
        <f>" "&amp;[3]入力用!$N$14</f>
        <v xml:space="preserve"> あさが　こうた</v>
      </c>
      <c r="G52" s="574"/>
      <c r="H52" s="575"/>
      <c r="I52" s="423">
        <f>[3]入力用!$O$14</f>
        <v>3</v>
      </c>
      <c r="K52" s="111"/>
      <c r="L52" s="112">
        <f>[4]入力用!$K$14</f>
        <v>11</v>
      </c>
      <c r="M52" s="113" t="str">
        <f>[4]入力用!$L$14</f>
        <v>MF</v>
      </c>
      <c r="N52" s="571" t="str">
        <f>" "&amp;[4]入力用!$M$14</f>
        <v xml:space="preserve"> 宮野　裕生</v>
      </c>
      <c r="O52" s="572"/>
      <c r="P52" s="573" t="str">
        <f>" "&amp;[4]入力用!$N$14</f>
        <v xml:space="preserve"> みやの　ひろき</v>
      </c>
      <c r="Q52" s="574"/>
      <c r="R52" s="575"/>
      <c r="S52" s="423">
        <f>[4]入力用!$O$14</f>
        <v>3</v>
      </c>
      <c r="U52" s="102"/>
      <c r="V52" s="427"/>
      <c r="W52" s="428"/>
      <c r="X52" s="614"/>
      <c r="Y52" s="614"/>
      <c r="Z52" s="615"/>
      <c r="AA52" s="615"/>
      <c r="AB52" s="615"/>
      <c r="AC52" s="428"/>
    </row>
    <row r="53" spans="1:36" ht="27" customHeight="1">
      <c r="A53" s="111"/>
      <c r="B53" s="112">
        <f>[3]入力用!$K$15</f>
        <v>13</v>
      </c>
      <c r="C53" s="113" t="str">
        <f>[3]入力用!$L$15</f>
        <v>DF</v>
      </c>
      <c r="D53" s="571" t="str">
        <f>" "&amp;[3]入力用!$M$15</f>
        <v xml:space="preserve"> 松原　有人夢</v>
      </c>
      <c r="E53" s="572"/>
      <c r="F53" s="573" t="str">
        <f>" "&amp;[3]入力用!$N$15</f>
        <v xml:space="preserve"> まつばら　あとむ</v>
      </c>
      <c r="G53" s="574"/>
      <c r="H53" s="575"/>
      <c r="I53" s="423">
        <f>[3]入力用!$O$15</f>
        <v>3</v>
      </c>
      <c r="K53" s="111"/>
      <c r="L53" s="112">
        <f>[4]入力用!$K$15</f>
        <v>12</v>
      </c>
      <c r="M53" s="113" t="str">
        <f>[4]入力用!$L$15</f>
        <v>MF</v>
      </c>
      <c r="N53" s="571" t="str">
        <f>" "&amp;[4]入力用!$M$15</f>
        <v xml:space="preserve"> 宮野　凌</v>
      </c>
      <c r="O53" s="572"/>
      <c r="P53" s="573" t="str">
        <f>" "&amp;[4]入力用!$N$15</f>
        <v xml:space="preserve"> みやの　りょう</v>
      </c>
      <c r="Q53" s="574"/>
      <c r="R53" s="575"/>
      <c r="S53" s="423">
        <f>[4]入力用!$O$15</f>
        <v>3</v>
      </c>
      <c r="U53" s="102"/>
      <c r="V53" s="427"/>
      <c r="W53" s="428"/>
      <c r="X53" s="614"/>
      <c r="Y53" s="614"/>
      <c r="Z53" s="615"/>
      <c r="AA53" s="615"/>
      <c r="AB53" s="615"/>
      <c r="AC53" s="428"/>
    </row>
    <row r="54" spans="1:36" ht="27" customHeight="1">
      <c r="A54" s="111"/>
      <c r="B54" s="112">
        <f>[3]入力用!$K$16</f>
        <v>14</v>
      </c>
      <c r="C54" s="113" t="str">
        <f>[3]入力用!$L$16</f>
        <v>MF</v>
      </c>
      <c r="D54" s="571" t="str">
        <f>" "&amp;[3]入力用!$M$16</f>
        <v xml:space="preserve"> 堀口　悠人</v>
      </c>
      <c r="E54" s="572"/>
      <c r="F54" s="573" t="str">
        <f>" "&amp;[3]入力用!$N$16</f>
        <v xml:space="preserve"> ほりぐち　はると</v>
      </c>
      <c r="G54" s="574"/>
      <c r="H54" s="575"/>
      <c r="I54" s="423">
        <f>[3]入力用!$O$16</f>
        <v>3</v>
      </c>
      <c r="K54" s="111"/>
      <c r="L54" s="112">
        <f>[4]入力用!$K$16</f>
        <v>13</v>
      </c>
      <c r="M54" s="113" t="str">
        <f>[4]入力用!$L$16</f>
        <v>MF</v>
      </c>
      <c r="N54" s="571" t="str">
        <f>" "&amp;[4]入力用!$M$16</f>
        <v xml:space="preserve"> 宮川　友希</v>
      </c>
      <c r="O54" s="572"/>
      <c r="P54" s="573" t="str">
        <f>" "&amp;[4]入力用!$N$16</f>
        <v xml:space="preserve"> みやかわ　ゆうき</v>
      </c>
      <c r="Q54" s="574"/>
      <c r="R54" s="575"/>
      <c r="S54" s="423">
        <f>[4]入力用!$O$16</f>
        <v>2</v>
      </c>
      <c r="U54" s="102"/>
      <c r="V54" s="427"/>
      <c r="W54" s="428"/>
      <c r="X54" s="614"/>
      <c r="Y54" s="614"/>
      <c r="Z54" s="615"/>
      <c r="AA54" s="615"/>
      <c r="AB54" s="615"/>
      <c r="AC54" s="428"/>
    </row>
    <row r="55" spans="1:36" ht="27" customHeight="1">
      <c r="A55" s="111"/>
      <c r="B55" s="112">
        <f>[3]入力用!$K$17</f>
        <v>15</v>
      </c>
      <c r="C55" s="113" t="str">
        <f>[3]入力用!$L$17</f>
        <v>DF</v>
      </c>
      <c r="D55" s="571" t="str">
        <f>" "&amp;[3]入力用!$M$17</f>
        <v xml:space="preserve"> 上谷内　伶斗</v>
      </c>
      <c r="E55" s="572"/>
      <c r="F55" s="573" t="str">
        <f>" "&amp;[3]入力用!$N$17</f>
        <v xml:space="preserve"> かみやち　れいと</v>
      </c>
      <c r="G55" s="574"/>
      <c r="H55" s="575"/>
      <c r="I55" s="423">
        <f>[3]入力用!$O$17</f>
        <v>3</v>
      </c>
      <c r="K55" s="111"/>
      <c r="L55" s="112">
        <f>[4]入力用!$K$17</f>
        <v>14</v>
      </c>
      <c r="M55" s="113" t="str">
        <f>[4]入力用!$L$17</f>
        <v>DF</v>
      </c>
      <c r="N55" s="571" t="str">
        <f>" "&amp;[4]入力用!$M$17</f>
        <v xml:space="preserve"> 北山　彰吾</v>
      </c>
      <c r="O55" s="572"/>
      <c r="P55" s="573" t="str">
        <f>" "&amp;[4]入力用!$N$17</f>
        <v xml:space="preserve"> きたやま　しょうご</v>
      </c>
      <c r="Q55" s="574"/>
      <c r="R55" s="575"/>
      <c r="S55" s="423">
        <f>[4]入力用!$O$17</f>
        <v>2</v>
      </c>
      <c r="U55" s="102"/>
      <c r="V55" s="427"/>
      <c r="W55" s="428"/>
      <c r="X55" s="614"/>
      <c r="Y55" s="614"/>
      <c r="Z55" s="615"/>
      <c r="AA55" s="615"/>
      <c r="AB55" s="615"/>
      <c r="AC55" s="428"/>
    </row>
    <row r="56" spans="1:36" ht="27" customHeight="1">
      <c r="A56" s="111"/>
      <c r="B56" s="112">
        <f>[3]入力用!$K$18</f>
        <v>16</v>
      </c>
      <c r="C56" s="113" t="str">
        <f>[3]入力用!$L$18</f>
        <v>FW</v>
      </c>
      <c r="D56" s="571" t="str">
        <f>" "&amp;[3]入力用!$M$18</f>
        <v xml:space="preserve"> 山下　真虎</v>
      </c>
      <c r="E56" s="572"/>
      <c r="F56" s="573" t="str">
        <f>" "&amp;[3]入力用!$N$18</f>
        <v xml:space="preserve"> やました　まこ</v>
      </c>
      <c r="G56" s="574"/>
      <c r="H56" s="575"/>
      <c r="I56" s="423">
        <f>[3]入力用!$O$18</f>
        <v>2</v>
      </c>
      <c r="K56" s="111"/>
      <c r="L56" s="112">
        <f>[4]入力用!$K$18</f>
        <v>15</v>
      </c>
      <c r="M56" s="113" t="str">
        <f>[4]入力用!$L$18</f>
        <v>MF</v>
      </c>
      <c r="N56" s="571" t="str">
        <f>" "&amp;[4]入力用!$M$18</f>
        <v xml:space="preserve"> 中居　希琉</v>
      </c>
      <c r="O56" s="572"/>
      <c r="P56" s="573" t="str">
        <f>" "&amp;[4]入力用!$N$18</f>
        <v xml:space="preserve"> なかい　きりゅう</v>
      </c>
      <c r="Q56" s="574"/>
      <c r="R56" s="575"/>
      <c r="S56" s="423">
        <f>[4]入力用!$O$18</f>
        <v>2</v>
      </c>
      <c r="U56" s="102"/>
      <c r="V56" s="427"/>
      <c r="W56" s="428"/>
      <c r="X56" s="614"/>
      <c r="Y56" s="614"/>
      <c r="Z56" s="615"/>
      <c r="AA56" s="615"/>
      <c r="AB56" s="615"/>
      <c r="AC56" s="428"/>
    </row>
    <row r="57" spans="1:36" ht="27" customHeight="1">
      <c r="A57" s="111"/>
      <c r="B57" s="112">
        <f>[3]入力用!$K$19</f>
        <v>17</v>
      </c>
      <c r="C57" s="113" t="str">
        <f>[3]入力用!$L$19</f>
        <v>GK</v>
      </c>
      <c r="D57" s="571" t="str">
        <f>" "&amp;[3]入力用!$M$19</f>
        <v xml:space="preserve"> 山田　夏也</v>
      </c>
      <c r="E57" s="572"/>
      <c r="F57" s="573" t="str">
        <f>" "&amp;[3]入力用!$N$19</f>
        <v xml:space="preserve"> やまだ　なつや</v>
      </c>
      <c r="G57" s="574"/>
      <c r="H57" s="575"/>
      <c r="I57" s="423">
        <f>[3]入力用!$O$19</f>
        <v>2</v>
      </c>
      <c r="K57" s="111"/>
      <c r="L57" s="112">
        <f>[4]入力用!$K$19</f>
        <v>16</v>
      </c>
      <c r="M57" s="113" t="str">
        <f>[4]入力用!$L$19</f>
        <v>DF</v>
      </c>
      <c r="N57" s="571" t="str">
        <f>" "&amp;[4]入力用!$M$19</f>
        <v xml:space="preserve"> 辻　優成</v>
      </c>
      <c r="O57" s="572"/>
      <c r="P57" s="573" t="str">
        <f>" "&amp;[4]入力用!$N$19</f>
        <v xml:space="preserve"> つじ　ゆうせい</v>
      </c>
      <c r="Q57" s="574"/>
      <c r="R57" s="575"/>
      <c r="S57" s="423">
        <f>[4]入力用!$O$19</f>
        <v>2</v>
      </c>
      <c r="U57" s="102"/>
      <c r="V57" s="427"/>
      <c r="W57" s="428"/>
      <c r="X57" s="614"/>
      <c r="Y57" s="614"/>
      <c r="Z57" s="615"/>
      <c r="AA57" s="615"/>
      <c r="AB57" s="615"/>
      <c r="AC57" s="428"/>
    </row>
    <row r="58" spans="1:36" ht="27" customHeight="1">
      <c r="A58" s="111"/>
      <c r="B58" s="112">
        <f>[3]入力用!$K$20</f>
        <v>18</v>
      </c>
      <c r="C58" s="113" t="str">
        <f>[3]入力用!$L$20</f>
        <v>FW</v>
      </c>
      <c r="D58" s="571" t="str">
        <f>" "&amp;[3]入力用!$M$20</f>
        <v xml:space="preserve"> 友影　相太</v>
      </c>
      <c r="E58" s="572"/>
      <c r="F58" s="573" t="str">
        <f>" "&amp;[3]入力用!$N$20</f>
        <v xml:space="preserve"> ともかげ　そうた</v>
      </c>
      <c r="G58" s="574"/>
      <c r="H58" s="575"/>
      <c r="I58" s="423">
        <f>[3]入力用!$O$20</f>
        <v>2</v>
      </c>
      <c r="K58" s="111"/>
      <c r="L58" s="112">
        <f>[4]入力用!$K$20</f>
        <v>17</v>
      </c>
      <c r="M58" s="113" t="str">
        <f>[4]入力用!$L$20</f>
        <v>MF</v>
      </c>
      <c r="N58" s="571" t="str">
        <f>" "&amp;[4]入力用!$M$20</f>
        <v xml:space="preserve"> 松岡　百輝</v>
      </c>
      <c r="O58" s="572"/>
      <c r="P58" s="573" t="str">
        <f>" "&amp;[4]入力用!$N$20</f>
        <v xml:space="preserve"> まつおか　ももき</v>
      </c>
      <c r="Q58" s="574"/>
      <c r="R58" s="575"/>
      <c r="S58" s="423">
        <f>[4]入力用!$O$20</f>
        <v>2</v>
      </c>
      <c r="U58" s="102"/>
      <c r="V58" s="427"/>
      <c r="W58" s="428"/>
      <c r="X58" s="614"/>
      <c r="Y58" s="614"/>
      <c r="Z58" s="615"/>
      <c r="AA58" s="615"/>
      <c r="AB58" s="615"/>
      <c r="AC58" s="428"/>
    </row>
    <row r="59" spans="1:36" ht="27" customHeight="1" thickBot="1">
      <c r="A59" s="115"/>
      <c r="B59" s="116">
        <f>[3]入力用!$K$21</f>
        <v>19</v>
      </c>
      <c r="C59" s="117" t="str">
        <f>[3]入力用!$L$21</f>
        <v>MF</v>
      </c>
      <c r="D59" s="561" t="str">
        <f>" "&amp;[3]入力用!$M$21</f>
        <v xml:space="preserve"> 松村　有祐</v>
      </c>
      <c r="E59" s="562"/>
      <c r="F59" s="563" t="str">
        <f>" "&amp;[3]入力用!$N$21</f>
        <v xml:space="preserve"> まつむら　ゆうき</v>
      </c>
      <c r="G59" s="564"/>
      <c r="H59" s="565"/>
      <c r="I59" s="422">
        <f>[3]入力用!$O$21</f>
        <v>3</v>
      </c>
      <c r="K59" s="115"/>
      <c r="L59" s="116">
        <f>[4]入力用!$K$21</f>
        <v>18</v>
      </c>
      <c r="M59" s="117" t="str">
        <f>[4]入力用!$L$21</f>
        <v>GK</v>
      </c>
      <c r="N59" s="561" t="str">
        <f>" "&amp;[4]入力用!$M$21</f>
        <v xml:space="preserve"> 山形　恵夢</v>
      </c>
      <c r="O59" s="562"/>
      <c r="P59" s="563" t="str">
        <f>" "&amp;[4]入力用!$N$21</f>
        <v xml:space="preserve"> やまがた　けいと</v>
      </c>
      <c r="Q59" s="564"/>
      <c r="R59" s="565"/>
      <c r="S59" s="422">
        <f>[4]入力用!$O$21</f>
        <v>2</v>
      </c>
      <c r="U59" s="102"/>
      <c r="V59" s="427"/>
      <c r="W59" s="428"/>
      <c r="X59" s="614"/>
      <c r="Y59" s="614"/>
      <c r="Z59" s="615"/>
      <c r="AA59" s="615"/>
      <c r="AB59" s="615"/>
      <c r="AC59" s="428"/>
    </row>
    <row r="60" spans="1:36" ht="27" customHeight="1" thickBot="1">
      <c r="U60" s="102"/>
      <c r="V60" s="104"/>
      <c r="W60" s="102"/>
      <c r="X60" s="102"/>
      <c r="Y60" s="102"/>
      <c r="Z60" s="102"/>
      <c r="AA60" s="102"/>
      <c r="AB60" s="102"/>
      <c r="AC60" s="102"/>
    </row>
    <row r="61" spans="1:36" ht="27" customHeight="1" thickBot="1">
      <c r="B61" s="566" t="s">
        <v>216</v>
      </c>
      <c r="C61" s="567"/>
      <c r="D61" s="118" t="s">
        <v>168</v>
      </c>
      <c r="E61" s="568" t="s">
        <v>169</v>
      </c>
      <c r="F61" s="569"/>
      <c r="G61" s="390" t="s">
        <v>170</v>
      </c>
      <c r="H61" s="568" t="s">
        <v>171</v>
      </c>
      <c r="I61" s="570"/>
      <c r="L61" s="566" t="s">
        <v>216</v>
      </c>
      <c r="M61" s="567"/>
      <c r="N61" s="118" t="s">
        <v>168</v>
      </c>
      <c r="O61" s="568" t="s">
        <v>169</v>
      </c>
      <c r="P61" s="569"/>
      <c r="Q61" s="390" t="s">
        <v>170</v>
      </c>
      <c r="R61" s="568" t="s">
        <v>171</v>
      </c>
      <c r="S61" s="570"/>
      <c r="U61" s="102"/>
      <c r="V61" s="613"/>
      <c r="W61" s="613"/>
      <c r="X61" s="428"/>
      <c r="Y61" s="613"/>
      <c r="Z61" s="613"/>
      <c r="AA61" s="428"/>
      <c r="AB61" s="613"/>
      <c r="AC61" s="613"/>
    </row>
    <row r="62" spans="1:36" ht="27" customHeight="1" thickTop="1">
      <c r="B62" s="551" t="s">
        <v>217</v>
      </c>
      <c r="C62" s="552"/>
      <c r="D62" s="119" t="str">
        <f>[3]入力用!$B$18</f>
        <v>黄</v>
      </c>
      <c r="E62" s="553" t="str">
        <f>[3]入力用!$D$18</f>
        <v>白</v>
      </c>
      <c r="F62" s="554"/>
      <c r="G62" s="391" t="str">
        <f>[3]入力用!$F$18</f>
        <v>赤</v>
      </c>
      <c r="H62" s="553" t="str">
        <f>[3]入力用!$H$18</f>
        <v>水</v>
      </c>
      <c r="I62" s="555"/>
      <c r="L62" s="551" t="s">
        <v>217</v>
      </c>
      <c r="M62" s="552"/>
      <c r="N62" s="119" t="str">
        <f>[4]入力用!$B$18</f>
        <v>赤</v>
      </c>
      <c r="O62" s="553" t="str">
        <f>[4]入力用!$D$18</f>
        <v>白</v>
      </c>
      <c r="P62" s="554"/>
      <c r="Q62" s="391" t="str">
        <f>[4]入力用!$F$18</f>
        <v>黄</v>
      </c>
      <c r="R62" s="553" t="str">
        <f>[4]入力用!$H$18</f>
        <v>緑</v>
      </c>
      <c r="S62" s="555"/>
      <c r="U62" s="102"/>
      <c r="V62" s="612"/>
      <c r="W62" s="612"/>
      <c r="X62" s="428"/>
      <c r="Y62" s="613"/>
      <c r="Z62" s="613"/>
      <c r="AA62" s="428"/>
      <c r="AB62" s="613"/>
      <c r="AC62" s="613"/>
    </row>
    <row r="63" spans="1:36" ht="27" customHeight="1">
      <c r="B63" s="556" t="s">
        <v>466</v>
      </c>
      <c r="C63" s="557"/>
      <c r="D63" s="120" t="str">
        <f>[3]入力用!$B$19</f>
        <v>緑</v>
      </c>
      <c r="E63" s="558" t="str">
        <f>[3]入力用!$D$19</f>
        <v>白</v>
      </c>
      <c r="F63" s="559"/>
      <c r="G63" s="391" t="str">
        <f>[3]入力用!$F$19</f>
        <v>赤</v>
      </c>
      <c r="H63" s="558" t="str">
        <f>[3]入力用!$H$19</f>
        <v>茶</v>
      </c>
      <c r="I63" s="560"/>
      <c r="L63" s="556" t="s">
        <v>466</v>
      </c>
      <c r="M63" s="557"/>
      <c r="N63" s="120" t="str">
        <f>[4]入力用!$B$19</f>
        <v>赤</v>
      </c>
      <c r="O63" s="558" t="str">
        <f>[4]入力用!$D$19</f>
        <v>白</v>
      </c>
      <c r="P63" s="559"/>
      <c r="Q63" s="391" t="str">
        <f>[4]入力用!$F$19</f>
        <v>黄</v>
      </c>
      <c r="R63" s="558" t="str">
        <f>[4]入力用!$H$19</f>
        <v>緑</v>
      </c>
      <c r="S63" s="560"/>
      <c r="U63" s="102"/>
      <c r="V63" s="612"/>
      <c r="W63" s="612"/>
      <c r="X63" s="428"/>
      <c r="Y63" s="613"/>
      <c r="Z63" s="613"/>
      <c r="AA63" s="428"/>
      <c r="AB63" s="613"/>
      <c r="AC63" s="613"/>
    </row>
    <row r="64" spans="1:36" ht="27" customHeight="1" thickBot="1">
      <c r="B64" s="546" t="s">
        <v>467</v>
      </c>
      <c r="C64" s="547"/>
      <c r="D64" s="121" t="str">
        <f>[3]入力用!$B$20</f>
        <v>黄</v>
      </c>
      <c r="E64" s="548" t="str">
        <f>[3]入力用!$D$20</f>
        <v>白</v>
      </c>
      <c r="F64" s="549"/>
      <c r="G64" s="392" t="str">
        <f>[3]入力用!$F$20</f>
        <v>赤</v>
      </c>
      <c r="H64" s="548" t="str">
        <f>[3]入力用!$H$20</f>
        <v>水</v>
      </c>
      <c r="I64" s="550"/>
      <c r="L64" s="546" t="s">
        <v>467</v>
      </c>
      <c r="M64" s="547"/>
      <c r="N64" s="121" t="str">
        <f>[4]入力用!$B$20</f>
        <v>赤</v>
      </c>
      <c r="O64" s="548" t="str">
        <f>[4]入力用!$D$20</f>
        <v>白</v>
      </c>
      <c r="P64" s="549"/>
      <c r="Q64" s="392" t="str">
        <f>[4]入力用!$F$20</f>
        <v>黄</v>
      </c>
      <c r="R64" s="548" t="str">
        <f>[4]入力用!$H$20</f>
        <v>緑</v>
      </c>
      <c r="S64" s="550"/>
      <c r="U64" s="102"/>
      <c r="V64" s="613"/>
      <c r="W64" s="613"/>
      <c r="X64" s="428"/>
      <c r="Y64" s="613"/>
      <c r="Z64" s="613"/>
      <c r="AA64" s="428"/>
      <c r="AB64" s="613"/>
      <c r="AC64" s="613"/>
    </row>
    <row r="65" spans="1:30" s="24" customFormat="1" ht="27" customHeight="1" thickBot="1">
      <c r="B65" s="599" t="s">
        <v>222</v>
      </c>
      <c r="C65" s="599"/>
      <c r="D65" s="599"/>
      <c r="E65" s="599"/>
      <c r="F65" s="599"/>
      <c r="G65" s="599"/>
      <c r="H65" s="599"/>
      <c r="I65" s="599"/>
      <c r="L65" s="599" t="s">
        <v>223</v>
      </c>
      <c r="M65" s="599"/>
      <c r="N65" s="599"/>
      <c r="O65" s="599"/>
      <c r="P65" s="599"/>
      <c r="Q65" s="599"/>
      <c r="R65" s="599"/>
      <c r="S65" s="599"/>
      <c r="U65" s="122"/>
      <c r="V65" s="621"/>
      <c r="W65" s="621"/>
      <c r="X65" s="621"/>
      <c r="Y65" s="621"/>
      <c r="Z65" s="621"/>
      <c r="AA65" s="621"/>
      <c r="AB65" s="621"/>
      <c r="AC65" s="621"/>
    </row>
    <row r="66" spans="1:30" s="123" customFormat="1" ht="27" customHeight="1" thickBot="1">
      <c r="B66" s="589" t="str">
        <f>[5]入力用!$B$7&amp;[5]入力用!$F$7</f>
        <v>富山市立大沢野中学校</v>
      </c>
      <c r="C66" s="590"/>
      <c r="D66" s="590"/>
      <c r="E66" s="590"/>
      <c r="F66" s="590"/>
      <c r="G66" s="590"/>
      <c r="H66" s="590"/>
      <c r="I66" s="591"/>
      <c r="L66" s="589" t="str">
        <f>[6]入力用!$B$7&amp;[6]入力用!$F$7</f>
        <v>砺波市立出町中学校</v>
      </c>
      <c r="M66" s="590"/>
      <c r="N66" s="590"/>
      <c r="O66" s="590"/>
      <c r="P66" s="590"/>
      <c r="Q66" s="590"/>
      <c r="R66" s="590"/>
      <c r="S66" s="591"/>
      <c r="U66" s="124"/>
      <c r="V66" s="622"/>
      <c r="W66" s="623"/>
      <c r="X66" s="623"/>
      <c r="Y66" s="623"/>
      <c r="Z66" s="623"/>
      <c r="AA66" s="623"/>
      <c r="AB66" s="623"/>
      <c r="AC66" s="623"/>
    </row>
    <row r="67" spans="1:30" ht="27" customHeight="1">
      <c r="B67" s="592" t="s">
        <v>162</v>
      </c>
      <c r="C67" s="593"/>
      <c r="D67" s="594" t="str">
        <f>[5]入力用!$B$3&amp;[5]入力用!$C$3&amp;[5]入力用!$B$11</f>
        <v>富山県富山市八木山５３０</v>
      </c>
      <c r="E67" s="595"/>
      <c r="F67" s="595"/>
      <c r="G67" s="595"/>
      <c r="H67" s="595"/>
      <c r="I67" s="596"/>
      <c r="L67" s="592" t="s">
        <v>162</v>
      </c>
      <c r="M67" s="593"/>
      <c r="N67" s="594" t="str">
        <f>[6]入力用!$B$3&amp;[6]入力用!$C$3&amp;[6]入力用!$B$11</f>
        <v>富山県砺波市表町18-29</v>
      </c>
      <c r="O67" s="595"/>
      <c r="P67" s="595"/>
      <c r="Q67" s="595"/>
      <c r="R67" s="595"/>
      <c r="S67" s="596"/>
      <c r="U67" s="102"/>
      <c r="V67" s="624"/>
      <c r="W67" s="624"/>
      <c r="X67" s="615"/>
      <c r="Y67" s="615"/>
      <c r="Z67" s="615"/>
      <c r="AA67" s="615"/>
      <c r="AB67" s="615"/>
      <c r="AC67" s="615"/>
    </row>
    <row r="68" spans="1:30" ht="27" customHeight="1">
      <c r="B68" s="597" t="s">
        <v>163</v>
      </c>
      <c r="C68" s="598"/>
      <c r="D68" s="578" t="str">
        <f>[5]入力用!$B$14</f>
        <v>矢野　誉人</v>
      </c>
      <c r="E68" s="579"/>
      <c r="F68" s="579"/>
      <c r="G68" s="579"/>
      <c r="H68" s="580" t="str">
        <f>[5]入力用!$D$14</f>
        <v>教員</v>
      </c>
      <c r="I68" s="581"/>
      <c r="L68" s="597" t="s">
        <v>163</v>
      </c>
      <c r="M68" s="598"/>
      <c r="N68" s="578" t="str">
        <f>[6]入力用!$B$14</f>
        <v>島根　保夫</v>
      </c>
      <c r="O68" s="579"/>
      <c r="P68" s="579"/>
      <c r="Q68" s="579"/>
      <c r="R68" s="580" t="str">
        <f>[6]入力用!$D$14</f>
        <v>教員</v>
      </c>
      <c r="S68" s="581"/>
      <c r="U68" s="102"/>
      <c r="V68" s="624"/>
      <c r="W68" s="624"/>
      <c r="X68" s="616"/>
      <c r="Y68" s="616"/>
      <c r="Z68" s="616"/>
      <c r="AA68" s="616"/>
      <c r="AB68" s="617"/>
      <c r="AC68" s="617"/>
    </row>
    <row r="69" spans="1:30" ht="27" customHeight="1">
      <c r="B69" s="597" t="s">
        <v>213</v>
      </c>
      <c r="C69" s="598"/>
      <c r="D69" s="578" t="str">
        <f>[5]入力用!$B$15</f>
        <v>木村　成博</v>
      </c>
      <c r="E69" s="579"/>
      <c r="F69" s="579"/>
      <c r="G69" s="579"/>
      <c r="H69" s="580" t="str">
        <f>ASC([5]入力用!$D$15)</f>
        <v>教員</v>
      </c>
      <c r="I69" s="581"/>
      <c r="L69" s="597" t="s">
        <v>213</v>
      </c>
      <c r="M69" s="598"/>
      <c r="N69" s="578" t="str">
        <f>[6]入力用!$B$15</f>
        <v>中居　洋一郎</v>
      </c>
      <c r="O69" s="579"/>
      <c r="P69" s="579"/>
      <c r="Q69" s="579"/>
      <c r="R69" s="580" t="str">
        <f>ASC([6]入力用!$D$15)</f>
        <v>承認ｺｰﾁ</v>
      </c>
      <c r="S69" s="581"/>
      <c r="U69" s="102"/>
      <c r="V69" s="624"/>
      <c r="W69" s="624"/>
      <c r="X69" s="616"/>
      <c r="Y69" s="616"/>
      <c r="Z69" s="616"/>
      <c r="AA69" s="616"/>
      <c r="AB69" s="617"/>
      <c r="AC69" s="617"/>
    </row>
    <row r="70" spans="1:30" ht="27" customHeight="1">
      <c r="B70" s="582" t="s">
        <v>214</v>
      </c>
      <c r="C70" s="583"/>
      <c r="D70" s="584" t="str">
        <f>[5]入力用!$B$16</f>
        <v>鈴木　登夢</v>
      </c>
      <c r="E70" s="585"/>
      <c r="F70" s="585"/>
      <c r="G70" s="585"/>
      <c r="H70" s="583" t="str">
        <f>[5]入力用!$D$16</f>
        <v>部活動指導員</v>
      </c>
      <c r="I70" s="586"/>
      <c r="L70" s="582" t="s">
        <v>214</v>
      </c>
      <c r="M70" s="583"/>
      <c r="N70" s="584" t="str">
        <f>[6]入力用!$B$16</f>
        <v>朝倉　優太</v>
      </c>
      <c r="O70" s="585"/>
      <c r="P70" s="585"/>
      <c r="Q70" s="585"/>
      <c r="R70" s="583" t="str">
        <f>[6]入力用!$D$16</f>
        <v>教員</v>
      </c>
      <c r="S70" s="586"/>
      <c r="U70" s="102"/>
      <c r="V70" s="615"/>
      <c r="W70" s="615"/>
      <c r="X70" s="616"/>
      <c r="Y70" s="616"/>
      <c r="Z70" s="616"/>
      <c r="AA70" s="616"/>
      <c r="AB70" s="617"/>
      <c r="AC70" s="617"/>
    </row>
    <row r="71" spans="1:30" ht="27" customHeight="1" thickBot="1">
      <c r="B71" s="625" t="s">
        <v>465</v>
      </c>
      <c r="C71" s="626"/>
      <c r="D71" s="600" t="str">
        <f>INDEX([5]入力用!$M$4:$M$21,MATCH(1,[5]入力用!$T$4:$T$21))</f>
        <v>福本　太輝</v>
      </c>
      <c r="E71" s="601"/>
      <c r="F71" s="601"/>
      <c r="G71" s="601"/>
      <c r="H71" s="602"/>
      <c r="I71" s="550"/>
      <c r="L71" s="625" t="s">
        <v>465</v>
      </c>
      <c r="M71" s="626"/>
      <c r="N71" s="600" t="str">
        <f>INDEX([6]入力用!$M$4:$M$21,MATCH(1,[6]入力用!$T$4:$T$21))</f>
        <v>林　篤志</v>
      </c>
      <c r="O71" s="601"/>
      <c r="P71" s="601"/>
      <c r="Q71" s="601"/>
      <c r="R71" s="602"/>
      <c r="S71" s="550"/>
      <c r="U71" s="102"/>
      <c r="V71" s="424"/>
      <c r="W71" s="424"/>
      <c r="X71" s="425"/>
      <c r="Y71" s="425"/>
      <c r="Z71" s="425"/>
      <c r="AA71" s="425"/>
      <c r="AB71" s="426"/>
      <c r="AC71" s="426"/>
    </row>
    <row r="72" spans="1:30" ht="27" customHeight="1" thickBot="1">
      <c r="D72" s="587"/>
      <c r="E72" s="587"/>
      <c r="F72" s="587"/>
      <c r="G72" s="587"/>
      <c r="H72" s="587"/>
      <c r="I72" s="587"/>
      <c r="N72" s="587"/>
      <c r="O72" s="587"/>
      <c r="P72" s="587"/>
      <c r="Q72" s="587"/>
      <c r="R72" s="587"/>
      <c r="S72" s="587"/>
      <c r="U72" s="102"/>
      <c r="V72" s="104"/>
      <c r="W72" s="102"/>
      <c r="X72" s="618"/>
      <c r="Y72" s="618"/>
      <c r="Z72" s="618"/>
      <c r="AA72" s="618"/>
      <c r="AB72" s="618"/>
      <c r="AC72" s="618"/>
    </row>
    <row r="73" spans="1:30" s="103" customFormat="1" ht="26.25" customHeight="1">
      <c r="A73" s="105" t="s">
        <v>164</v>
      </c>
      <c r="B73" s="106" t="s">
        <v>160</v>
      </c>
      <c r="C73" s="429" t="s">
        <v>165</v>
      </c>
      <c r="D73" s="576" t="s">
        <v>166</v>
      </c>
      <c r="E73" s="576"/>
      <c r="F73" s="577" t="s">
        <v>215</v>
      </c>
      <c r="G73" s="577"/>
      <c r="H73" s="577"/>
      <c r="I73" s="108" t="s">
        <v>167</v>
      </c>
      <c r="J73" s="109"/>
      <c r="K73" s="105" t="s">
        <v>164</v>
      </c>
      <c r="L73" s="106" t="s">
        <v>160</v>
      </c>
      <c r="M73" s="429" t="s">
        <v>165</v>
      </c>
      <c r="N73" s="576" t="s">
        <v>166</v>
      </c>
      <c r="O73" s="576"/>
      <c r="P73" s="577" t="s">
        <v>215</v>
      </c>
      <c r="Q73" s="577"/>
      <c r="R73" s="577"/>
      <c r="S73" s="108" t="s">
        <v>167</v>
      </c>
      <c r="U73" s="427"/>
      <c r="V73" s="427"/>
      <c r="W73" s="427"/>
      <c r="X73" s="619"/>
      <c r="Y73" s="619"/>
      <c r="Z73" s="620"/>
      <c r="AA73" s="620"/>
      <c r="AB73" s="620"/>
      <c r="AC73" s="427"/>
      <c r="AD73" s="109"/>
    </row>
    <row r="74" spans="1:30" ht="27" customHeight="1">
      <c r="A74" s="111"/>
      <c r="B74" s="112">
        <f>[5]入力用!$K$4</f>
        <v>1</v>
      </c>
      <c r="C74" s="113" t="str">
        <f>[5]入力用!$L$4</f>
        <v>GK</v>
      </c>
      <c r="D74" s="571" t="str">
        <f>" "&amp;[5]入力用!$M$4</f>
        <v xml:space="preserve"> 熊本　啓孝</v>
      </c>
      <c r="E74" s="572"/>
      <c r="F74" s="573" t="str">
        <f>" "&amp;[5]入力用!$N$4</f>
        <v xml:space="preserve"> くまもと　ひろたか</v>
      </c>
      <c r="G74" s="574"/>
      <c r="H74" s="575"/>
      <c r="I74" s="423">
        <f>[5]入力用!$O$4</f>
        <v>2</v>
      </c>
      <c r="K74" s="111"/>
      <c r="L74" s="112">
        <f>[6]入力用!$K$4</f>
        <v>1</v>
      </c>
      <c r="M74" s="113" t="str">
        <f>[6]入力用!$L$4</f>
        <v>ＧＫ</v>
      </c>
      <c r="N74" s="571" t="str">
        <f>" "&amp;[6]入力用!$M$4</f>
        <v xml:space="preserve"> 谷川　拓海</v>
      </c>
      <c r="O74" s="572"/>
      <c r="P74" s="573" t="str">
        <f>" "&amp;[6]入力用!$N$4</f>
        <v xml:space="preserve"> たにかわ　たくみ</v>
      </c>
      <c r="Q74" s="574"/>
      <c r="R74" s="575"/>
      <c r="S74" s="423">
        <f>[6]入力用!$O$4</f>
        <v>3</v>
      </c>
      <c r="U74" s="102"/>
      <c r="V74" s="427"/>
      <c r="W74" s="428"/>
      <c r="X74" s="614"/>
      <c r="Y74" s="614"/>
      <c r="Z74" s="615"/>
      <c r="AA74" s="615"/>
      <c r="AB74" s="615"/>
      <c r="AC74" s="428"/>
    </row>
    <row r="75" spans="1:30" ht="27" customHeight="1">
      <c r="A75" s="111"/>
      <c r="B75" s="112">
        <f>[5]入力用!$K$5</f>
        <v>2</v>
      </c>
      <c r="C75" s="113" t="str">
        <f>[5]入力用!$L$5</f>
        <v>DF</v>
      </c>
      <c r="D75" s="571" t="str">
        <f>" "&amp;[5]入力用!$M$5</f>
        <v xml:space="preserve"> 朝比奈　恭寛</v>
      </c>
      <c r="E75" s="572"/>
      <c r="F75" s="573" t="str">
        <f>" "&amp;[5]入力用!$N$5</f>
        <v xml:space="preserve"> あさひな　やすのり</v>
      </c>
      <c r="G75" s="574"/>
      <c r="H75" s="575"/>
      <c r="I75" s="423">
        <f>[5]入力用!$O$5</f>
        <v>3</v>
      </c>
      <c r="K75" s="111"/>
      <c r="L75" s="112">
        <f>[6]入力用!$K$5</f>
        <v>2</v>
      </c>
      <c r="M75" s="113" t="str">
        <f>[6]入力用!$L$5</f>
        <v>ＤＦ</v>
      </c>
      <c r="N75" s="571" t="str">
        <f>" "&amp;[6]入力用!$M$5</f>
        <v xml:space="preserve"> 宮野　稜汰</v>
      </c>
      <c r="O75" s="572"/>
      <c r="P75" s="573" t="str">
        <f>" "&amp;[6]入力用!$N$5</f>
        <v xml:space="preserve"> みやの　りょうた</v>
      </c>
      <c r="Q75" s="574"/>
      <c r="R75" s="575"/>
      <c r="S75" s="423">
        <f>[6]入力用!$O$5</f>
        <v>3</v>
      </c>
      <c r="U75" s="102"/>
      <c r="V75" s="427"/>
      <c r="W75" s="428"/>
      <c r="X75" s="614"/>
      <c r="Y75" s="614"/>
      <c r="Z75" s="615"/>
      <c r="AA75" s="615"/>
      <c r="AB75" s="615"/>
      <c r="AC75" s="428"/>
    </row>
    <row r="76" spans="1:30" ht="27" customHeight="1">
      <c r="A76" s="111"/>
      <c r="B76" s="112">
        <f>[5]入力用!$K$6</f>
        <v>3</v>
      </c>
      <c r="C76" s="113" t="str">
        <f>[5]入力用!$L$6</f>
        <v>DF</v>
      </c>
      <c r="D76" s="571" t="str">
        <f>" "&amp;[5]入力用!$M$6</f>
        <v xml:space="preserve"> 穂木　海人</v>
      </c>
      <c r="E76" s="572"/>
      <c r="F76" s="573" t="str">
        <f>" "&amp;[5]入力用!$N$6</f>
        <v xml:space="preserve"> はぜのき　かいと</v>
      </c>
      <c r="G76" s="574"/>
      <c r="H76" s="575"/>
      <c r="I76" s="423">
        <f>[5]入力用!$O$6</f>
        <v>3</v>
      </c>
      <c r="K76" s="111"/>
      <c r="L76" s="112">
        <f>[6]入力用!$K$6</f>
        <v>3</v>
      </c>
      <c r="M76" s="113" t="str">
        <f>[6]入力用!$L$6</f>
        <v>ＤＦ</v>
      </c>
      <c r="N76" s="571" t="str">
        <f>" "&amp;[6]入力用!$M$6</f>
        <v xml:space="preserve"> 末永　梓凪</v>
      </c>
      <c r="O76" s="572"/>
      <c r="P76" s="573" t="str">
        <f>" "&amp;[6]入力用!$N$6</f>
        <v xml:space="preserve"> まつえ　しいな</v>
      </c>
      <c r="Q76" s="574"/>
      <c r="R76" s="575"/>
      <c r="S76" s="423">
        <f>[6]入力用!$O$6</f>
        <v>2</v>
      </c>
      <c r="U76" s="102"/>
      <c r="V76" s="427"/>
      <c r="W76" s="428"/>
      <c r="X76" s="614"/>
      <c r="Y76" s="614"/>
      <c r="Z76" s="615"/>
      <c r="AA76" s="615"/>
      <c r="AB76" s="615"/>
      <c r="AC76" s="428"/>
    </row>
    <row r="77" spans="1:30" ht="27" customHeight="1">
      <c r="A77" s="111"/>
      <c r="B77" s="112">
        <f>[5]入力用!$K$7</f>
        <v>4</v>
      </c>
      <c r="C77" s="113" t="str">
        <f>[5]入力用!$L$7</f>
        <v>MF</v>
      </c>
      <c r="D77" s="571" t="str">
        <f>" "&amp;[5]入力用!$M$7</f>
        <v xml:space="preserve"> 清水　瑠藍</v>
      </c>
      <c r="E77" s="572"/>
      <c r="F77" s="573" t="str">
        <f>" "&amp;[5]入力用!$N$7</f>
        <v xml:space="preserve"> しみず　るあ</v>
      </c>
      <c r="G77" s="574"/>
      <c r="H77" s="575"/>
      <c r="I77" s="423">
        <f>[5]入力用!$O$7</f>
        <v>3</v>
      </c>
      <c r="K77" s="111"/>
      <c r="L77" s="112">
        <f>[6]入力用!$K$7</f>
        <v>4</v>
      </c>
      <c r="M77" s="113" t="str">
        <f>[6]入力用!$L$7</f>
        <v>ＤＦ</v>
      </c>
      <c r="N77" s="571" t="str">
        <f>" "&amp;[6]入力用!$M$7</f>
        <v xml:space="preserve"> 池下　千尋</v>
      </c>
      <c r="O77" s="572"/>
      <c r="P77" s="573" t="str">
        <f>" "&amp;[6]入力用!$N$7</f>
        <v xml:space="preserve"> いけした　ちひろ</v>
      </c>
      <c r="Q77" s="574"/>
      <c r="R77" s="575"/>
      <c r="S77" s="423">
        <f>[6]入力用!$O$7</f>
        <v>3</v>
      </c>
      <c r="U77" s="102"/>
      <c r="V77" s="427"/>
      <c r="W77" s="428"/>
      <c r="X77" s="614"/>
      <c r="Y77" s="614"/>
      <c r="Z77" s="615"/>
      <c r="AA77" s="615"/>
      <c r="AB77" s="615"/>
      <c r="AC77" s="428"/>
    </row>
    <row r="78" spans="1:30" ht="27" customHeight="1">
      <c r="A78" s="111"/>
      <c r="B78" s="112">
        <f>[5]入力用!$K$8</f>
        <v>5</v>
      </c>
      <c r="C78" s="113" t="str">
        <f>[5]入力用!$L$8</f>
        <v>MF</v>
      </c>
      <c r="D78" s="571" t="str">
        <f>" "&amp;[5]入力用!$M$8</f>
        <v xml:space="preserve"> 野上　奏大</v>
      </c>
      <c r="E78" s="572"/>
      <c r="F78" s="573" t="str">
        <f>" "&amp;[5]入力用!$N$8</f>
        <v xml:space="preserve"> のがみ　かなた</v>
      </c>
      <c r="G78" s="574"/>
      <c r="H78" s="575"/>
      <c r="I78" s="423">
        <f>[5]入力用!$O$8</f>
        <v>3</v>
      </c>
      <c r="K78" s="111"/>
      <c r="L78" s="112">
        <f>[6]入力用!$K$8</f>
        <v>5</v>
      </c>
      <c r="M78" s="113" t="str">
        <f>[6]入力用!$L$8</f>
        <v>ＤＦ</v>
      </c>
      <c r="N78" s="571" t="str">
        <f>" "&amp;[6]入力用!$M$8</f>
        <v xml:space="preserve"> 岩﨑　陽平</v>
      </c>
      <c r="O78" s="572"/>
      <c r="P78" s="573" t="str">
        <f>" "&amp;[6]入力用!$N$8</f>
        <v xml:space="preserve"> いわさき　ようへい</v>
      </c>
      <c r="Q78" s="574"/>
      <c r="R78" s="575"/>
      <c r="S78" s="423">
        <f>[6]入力用!$O$8</f>
        <v>2</v>
      </c>
      <c r="U78" s="102"/>
      <c r="V78" s="427"/>
      <c r="W78" s="428"/>
      <c r="X78" s="614"/>
      <c r="Y78" s="614"/>
      <c r="Z78" s="615"/>
      <c r="AA78" s="615"/>
      <c r="AB78" s="615"/>
      <c r="AC78" s="428"/>
    </row>
    <row r="79" spans="1:30" ht="27" customHeight="1">
      <c r="A79" s="111"/>
      <c r="B79" s="112">
        <f>[5]入力用!$K$9</f>
        <v>6</v>
      </c>
      <c r="C79" s="113" t="str">
        <f>[5]入力用!$L$9</f>
        <v>DF</v>
      </c>
      <c r="D79" s="571" t="str">
        <f>" "&amp;[5]入力用!$M$9</f>
        <v xml:space="preserve"> 中川　蒼斗</v>
      </c>
      <c r="E79" s="572"/>
      <c r="F79" s="573" t="str">
        <f>" "&amp;[5]入力用!$N$9</f>
        <v xml:space="preserve"> なかがわ　あおと</v>
      </c>
      <c r="G79" s="574"/>
      <c r="H79" s="575"/>
      <c r="I79" s="423">
        <f>[5]入力用!$O$9</f>
        <v>2</v>
      </c>
      <c r="K79" s="111"/>
      <c r="L79" s="112">
        <f>[6]入力用!$K$9</f>
        <v>6</v>
      </c>
      <c r="M79" s="113" t="str">
        <f>[6]入力用!$L$9</f>
        <v>ＭＦ</v>
      </c>
      <c r="N79" s="571" t="str">
        <f>" "&amp;[6]入力用!$M$9</f>
        <v xml:space="preserve"> 岡田　悠人</v>
      </c>
      <c r="O79" s="572"/>
      <c r="P79" s="573" t="str">
        <f>" "&amp;[6]入力用!$N$9</f>
        <v xml:space="preserve"> おかだ　ゆうと</v>
      </c>
      <c r="Q79" s="574"/>
      <c r="R79" s="575"/>
      <c r="S79" s="423">
        <f>[6]入力用!$O$9</f>
        <v>2</v>
      </c>
      <c r="U79" s="102"/>
      <c r="V79" s="427"/>
      <c r="W79" s="428"/>
      <c r="X79" s="614"/>
      <c r="Y79" s="614"/>
      <c r="Z79" s="615"/>
      <c r="AA79" s="615"/>
      <c r="AB79" s="615"/>
      <c r="AC79" s="428"/>
    </row>
    <row r="80" spans="1:30" ht="27" customHeight="1">
      <c r="A80" s="111"/>
      <c r="B80" s="112">
        <f>[5]入力用!$K$10</f>
        <v>7</v>
      </c>
      <c r="C80" s="113" t="str">
        <f>[5]入力用!$L$10</f>
        <v>MF</v>
      </c>
      <c r="D80" s="571" t="str">
        <f>" "&amp;[5]入力用!$M$10</f>
        <v xml:space="preserve"> 向家　裕人</v>
      </c>
      <c r="E80" s="572"/>
      <c r="F80" s="573" t="str">
        <f>" "&amp;[5]入力用!$N$10</f>
        <v xml:space="preserve"> むこいえ　ひろと</v>
      </c>
      <c r="G80" s="574"/>
      <c r="H80" s="575"/>
      <c r="I80" s="423">
        <f>[5]入力用!$O$10</f>
        <v>2</v>
      </c>
      <c r="K80" s="111"/>
      <c r="L80" s="112">
        <f>[6]入力用!$K$10</f>
        <v>7</v>
      </c>
      <c r="M80" s="113" t="str">
        <f>[6]入力用!$L$10</f>
        <v>ＭＦ</v>
      </c>
      <c r="N80" s="571" t="str">
        <f>" "&amp;[6]入力用!$M$10</f>
        <v xml:space="preserve"> 明瀬　晴矢</v>
      </c>
      <c r="O80" s="572"/>
      <c r="P80" s="573" t="str">
        <f>" "&amp;[6]入力用!$N$10</f>
        <v xml:space="preserve"> あかせ　はるや</v>
      </c>
      <c r="Q80" s="574"/>
      <c r="R80" s="575"/>
      <c r="S80" s="423">
        <f>[6]入力用!$O$10</f>
        <v>2</v>
      </c>
      <c r="U80" s="102"/>
      <c r="V80" s="427"/>
      <c r="W80" s="428"/>
      <c r="X80" s="614"/>
      <c r="Y80" s="614"/>
      <c r="Z80" s="615"/>
      <c r="AA80" s="615"/>
      <c r="AB80" s="615"/>
      <c r="AC80" s="428"/>
    </row>
    <row r="81" spans="1:29" ht="27" customHeight="1">
      <c r="A81" s="111"/>
      <c r="B81" s="112">
        <f>[5]入力用!$K$11</f>
        <v>8</v>
      </c>
      <c r="C81" s="113" t="str">
        <f>[5]入力用!$L$11</f>
        <v>MF</v>
      </c>
      <c r="D81" s="571" t="str">
        <f>" "&amp;[5]入力用!$M$11</f>
        <v xml:space="preserve"> 福本　太輝</v>
      </c>
      <c r="E81" s="572"/>
      <c r="F81" s="573" t="str">
        <f>" "&amp;[5]入力用!$N$11</f>
        <v xml:space="preserve"> ふくもと　だいき</v>
      </c>
      <c r="G81" s="574"/>
      <c r="H81" s="575"/>
      <c r="I81" s="423">
        <f>[5]入力用!$O$11</f>
        <v>3</v>
      </c>
      <c r="K81" s="111"/>
      <c r="L81" s="112">
        <f>[6]入力用!$K$11</f>
        <v>8</v>
      </c>
      <c r="M81" s="113" t="str">
        <f>[6]入力用!$L$11</f>
        <v>ＭＦ</v>
      </c>
      <c r="N81" s="571" t="str">
        <f>" "&amp;[6]入力用!$M$11</f>
        <v xml:space="preserve"> 武田　航太郎</v>
      </c>
      <c r="O81" s="572"/>
      <c r="P81" s="573" t="str">
        <f>" "&amp;[6]入力用!$N$11</f>
        <v xml:space="preserve"> たけだ　こうたろう</v>
      </c>
      <c r="Q81" s="574"/>
      <c r="R81" s="575"/>
      <c r="S81" s="423">
        <f>[6]入力用!$O$11</f>
        <v>3</v>
      </c>
      <c r="U81" s="102"/>
      <c r="V81" s="427"/>
      <c r="W81" s="428"/>
      <c r="X81" s="614"/>
      <c r="Y81" s="614"/>
      <c r="Z81" s="615"/>
      <c r="AA81" s="615"/>
      <c r="AB81" s="615"/>
      <c r="AC81" s="428"/>
    </row>
    <row r="82" spans="1:29" ht="27" customHeight="1">
      <c r="A82" s="111"/>
      <c r="B82" s="112">
        <f>[5]入力用!$K$12</f>
        <v>9</v>
      </c>
      <c r="C82" s="113" t="str">
        <f>[5]入力用!$L$12</f>
        <v>FW</v>
      </c>
      <c r="D82" s="571" t="str">
        <f>" "&amp;[5]入力用!$M$12</f>
        <v xml:space="preserve"> 西本　寿馬</v>
      </c>
      <c r="E82" s="572"/>
      <c r="F82" s="573" t="str">
        <f>" "&amp;[5]入力用!$N$12</f>
        <v xml:space="preserve"> にしもと　しゅうば</v>
      </c>
      <c r="G82" s="574"/>
      <c r="H82" s="575"/>
      <c r="I82" s="423">
        <f>[5]入力用!$O$12</f>
        <v>2</v>
      </c>
      <c r="K82" s="111"/>
      <c r="L82" s="112">
        <f>[6]入力用!$K$12</f>
        <v>9</v>
      </c>
      <c r="M82" s="113" t="str">
        <f>[6]入力用!$L$12</f>
        <v>ＦＷ</v>
      </c>
      <c r="N82" s="571" t="str">
        <f>" "&amp;[6]入力用!$M$12</f>
        <v xml:space="preserve"> 松本　隼季</v>
      </c>
      <c r="O82" s="572"/>
      <c r="P82" s="573" t="str">
        <f>" "&amp;[6]入力用!$N$12</f>
        <v xml:space="preserve"> まつもと　たかき</v>
      </c>
      <c r="Q82" s="574"/>
      <c r="R82" s="575"/>
      <c r="S82" s="423">
        <f>[6]入力用!$O$12</f>
        <v>3</v>
      </c>
      <c r="U82" s="102"/>
      <c r="V82" s="427"/>
      <c r="W82" s="428"/>
      <c r="X82" s="614"/>
      <c r="Y82" s="614"/>
      <c r="Z82" s="615"/>
      <c r="AA82" s="615"/>
      <c r="AB82" s="615"/>
      <c r="AC82" s="428"/>
    </row>
    <row r="83" spans="1:29" ht="27" customHeight="1">
      <c r="A83" s="111"/>
      <c r="B83" s="112">
        <f>[5]入力用!$K$13</f>
        <v>10</v>
      </c>
      <c r="C83" s="113" t="str">
        <f>[5]入力用!$L$13</f>
        <v>FW</v>
      </c>
      <c r="D83" s="571" t="str">
        <f>" "&amp;[5]入力用!$M$13</f>
        <v xml:space="preserve"> 本庄　輝良</v>
      </c>
      <c r="E83" s="572"/>
      <c r="F83" s="573" t="str">
        <f>" "&amp;[5]入力用!$N$13</f>
        <v xml:space="preserve"> ほんじょう　きら</v>
      </c>
      <c r="G83" s="574"/>
      <c r="H83" s="575"/>
      <c r="I83" s="423">
        <f>[5]入力用!$O$13</f>
        <v>3</v>
      </c>
      <c r="K83" s="111"/>
      <c r="L83" s="112">
        <f>[6]入力用!$K$13</f>
        <v>10</v>
      </c>
      <c r="M83" s="113" t="str">
        <f>[6]入力用!$L$13</f>
        <v>ＭＦ</v>
      </c>
      <c r="N83" s="571" t="str">
        <f>" "&amp;[6]入力用!$M$13</f>
        <v xml:space="preserve"> 林　篤志</v>
      </c>
      <c r="O83" s="572"/>
      <c r="P83" s="573" t="str">
        <f>" "&amp;[6]入力用!$N$13</f>
        <v xml:space="preserve"> はやし　あつし</v>
      </c>
      <c r="Q83" s="574"/>
      <c r="R83" s="575"/>
      <c r="S83" s="423">
        <f>[6]入力用!$O$13</f>
        <v>3</v>
      </c>
      <c r="U83" s="102"/>
      <c r="V83" s="427"/>
      <c r="W83" s="428"/>
      <c r="X83" s="614"/>
      <c r="Y83" s="614"/>
      <c r="Z83" s="615"/>
      <c r="AA83" s="615"/>
      <c r="AB83" s="615"/>
      <c r="AC83" s="428"/>
    </row>
    <row r="84" spans="1:29" ht="27" customHeight="1">
      <c r="A84" s="111"/>
      <c r="B84" s="112">
        <f>[5]入力用!$K$14</f>
        <v>11</v>
      </c>
      <c r="C84" s="113" t="str">
        <f>[5]入力用!$L$14</f>
        <v>MF</v>
      </c>
      <c r="D84" s="571" t="str">
        <f>" "&amp;[5]入力用!$M$14</f>
        <v xml:space="preserve"> 立村　侑也</v>
      </c>
      <c r="E84" s="572"/>
      <c r="F84" s="573" t="str">
        <f>" "&amp;[5]入力用!$N$14</f>
        <v xml:space="preserve"> たちむら　ゆうや</v>
      </c>
      <c r="G84" s="574"/>
      <c r="H84" s="575"/>
      <c r="I84" s="423">
        <f>[5]入力用!$O$14</f>
        <v>2</v>
      </c>
      <c r="K84" s="111"/>
      <c r="L84" s="112">
        <f>[6]入力用!$K$14</f>
        <v>11</v>
      </c>
      <c r="M84" s="113" t="str">
        <f>[6]入力用!$L$14</f>
        <v>ＭＦ</v>
      </c>
      <c r="N84" s="571" t="str">
        <f>" "&amp;[6]入力用!$M$14</f>
        <v xml:space="preserve"> 大矢　悠太郎</v>
      </c>
      <c r="O84" s="572"/>
      <c r="P84" s="573" t="str">
        <f>" "&amp;[6]入力用!$N$14</f>
        <v xml:space="preserve"> おおや　ゆうたろう</v>
      </c>
      <c r="Q84" s="574"/>
      <c r="R84" s="575"/>
      <c r="S84" s="423">
        <f>[6]入力用!$O$14</f>
        <v>2</v>
      </c>
      <c r="U84" s="102"/>
      <c r="V84" s="427"/>
      <c r="W84" s="428"/>
      <c r="X84" s="614"/>
      <c r="Y84" s="614"/>
      <c r="Z84" s="615"/>
      <c r="AA84" s="615"/>
      <c r="AB84" s="615"/>
      <c r="AC84" s="428"/>
    </row>
    <row r="85" spans="1:29" ht="27" customHeight="1">
      <c r="A85" s="111"/>
      <c r="B85" s="112">
        <f>[5]入力用!$K$15</f>
        <v>12</v>
      </c>
      <c r="C85" s="113" t="str">
        <f>[5]入力用!$L$15</f>
        <v>MF</v>
      </c>
      <c r="D85" s="571" t="str">
        <f>" "&amp;[5]入力用!$M$15</f>
        <v xml:space="preserve"> 岡田　新太</v>
      </c>
      <c r="E85" s="572"/>
      <c r="F85" s="573" t="str">
        <f>" "&amp;[5]入力用!$N$15</f>
        <v xml:space="preserve"> おかだ　あらた</v>
      </c>
      <c r="G85" s="574"/>
      <c r="H85" s="575"/>
      <c r="I85" s="423">
        <f>[5]入力用!$O$15</f>
        <v>3</v>
      </c>
      <c r="K85" s="111"/>
      <c r="L85" s="112">
        <f>[6]入力用!$K$15</f>
        <v>12</v>
      </c>
      <c r="M85" s="113" t="str">
        <f>[6]入力用!$L$15</f>
        <v>ＭＦ</v>
      </c>
      <c r="N85" s="571" t="str">
        <f>" "&amp;[6]入力用!$M$15</f>
        <v xml:space="preserve"> 沼田　将也</v>
      </c>
      <c r="O85" s="572"/>
      <c r="P85" s="573" t="str">
        <f>" "&amp;[6]入力用!$N$15</f>
        <v xml:space="preserve"> ぬまだ　しょうや</v>
      </c>
      <c r="Q85" s="574"/>
      <c r="R85" s="575"/>
      <c r="S85" s="423">
        <f>[6]入力用!$O$15</f>
        <v>3</v>
      </c>
      <c r="U85" s="102"/>
      <c r="V85" s="427"/>
      <c r="W85" s="428"/>
      <c r="X85" s="614"/>
      <c r="Y85" s="614"/>
      <c r="Z85" s="615"/>
      <c r="AA85" s="615"/>
      <c r="AB85" s="615"/>
      <c r="AC85" s="428"/>
    </row>
    <row r="86" spans="1:29" ht="27" customHeight="1">
      <c r="A86" s="111"/>
      <c r="B86" s="112">
        <f>[5]入力用!$K$16</f>
        <v>13</v>
      </c>
      <c r="C86" s="113" t="str">
        <f>[5]入力用!$L$16</f>
        <v>FW</v>
      </c>
      <c r="D86" s="571" t="str">
        <f>" "&amp;[5]入力用!$M$16</f>
        <v xml:space="preserve"> 藪　駿輔</v>
      </c>
      <c r="E86" s="572"/>
      <c r="F86" s="573" t="str">
        <f>" "&amp;[5]入力用!$N$16</f>
        <v xml:space="preserve"> やぶ　しゅんすけ</v>
      </c>
      <c r="G86" s="574"/>
      <c r="H86" s="575"/>
      <c r="I86" s="423">
        <f>[5]入力用!$O$16</f>
        <v>3</v>
      </c>
      <c r="K86" s="111"/>
      <c r="L86" s="112">
        <f>[6]入力用!$K$16</f>
        <v>13</v>
      </c>
      <c r="M86" s="113" t="str">
        <f>[6]入力用!$L$16</f>
        <v>ＦＷ</v>
      </c>
      <c r="N86" s="571" t="str">
        <f>" "&amp;[6]入力用!$M$16</f>
        <v xml:space="preserve"> 寺西　来</v>
      </c>
      <c r="O86" s="572"/>
      <c r="P86" s="573" t="str">
        <f>" "&amp;[6]入力用!$N$16</f>
        <v xml:space="preserve"> てらにし　らい</v>
      </c>
      <c r="Q86" s="574"/>
      <c r="R86" s="575"/>
      <c r="S86" s="423">
        <f>[6]入力用!$O$16</f>
        <v>2</v>
      </c>
      <c r="U86" s="102"/>
      <c r="V86" s="427"/>
      <c r="W86" s="428"/>
      <c r="X86" s="614"/>
      <c r="Y86" s="614"/>
      <c r="Z86" s="615"/>
      <c r="AA86" s="615"/>
      <c r="AB86" s="615"/>
      <c r="AC86" s="428"/>
    </row>
    <row r="87" spans="1:29" ht="27" customHeight="1">
      <c r="A87" s="111"/>
      <c r="B87" s="112">
        <f>[5]入力用!$K$17</f>
        <v>14</v>
      </c>
      <c r="C87" s="113" t="str">
        <f>[5]入力用!$L$17</f>
        <v>FW</v>
      </c>
      <c r="D87" s="571" t="str">
        <f>" "&amp;[5]入力用!$M$17</f>
        <v xml:space="preserve"> 中沢　颯良</v>
      </c>
      <c r="E87" s="572"/>
      <c r="F87" s="573" t="str">
        <f>" "&amp;[5]入力用!$N$17</f>
        <v xml:space="preserve"> なかざわ　そら</v>
      </c>
      <c r="G87" s="574"/>
      <c r="H87" s="575"/>
      <c r="I87" s="423">
        <f>[5]入力用!$O$17</f>
        <v>3</v>
      </c>
      <c r="K87" s="111"/>
      <c r="L87" s="112">
        <f>[6]入力用!$K$17</f>
        <v>14</v>
      </c>
      <c r="M87" s="113" t="str">
        <f>[6]入力用!$L$17</f>
        <v>ＦＷ</v>
      </c>
      <c r="N87" s="571" t="str">
        <f>" "&amp;[6]入力用!$M$17</f>
        <v xml:space="preserve"> 境　一駿</v>
      </c>
      <c r="O87" s="572"/>
      <c r="P87" s="573" t="str">
        <f>" "&amp;[6]入力用!$N$17</f>
        <v xml:space="preserve"> さかい　いっしゅん</v>
      </c>
      <c r="Q87" s="574"/>
      <c r="R87" s="575"/>
      <c r="S87" s="423">
        <f>[6]入力用!$O$17</f>
        <v>3</v>
      </c>
      <c r="U87" s="102"/>
      <c r="V87" s="427"/>
      <c r="W87" s="428"/>
      <c r="X87" s="614"/>
      <c r="Y87" s="614"/>
      <c r="Z87" s="615"/>
      <c r="AA87" s="615"/>
      <c r="AB87" s="615"/>
      <c r="AC87" s="428"/>
    </row>
    <row r="88" spans="1:29" ht="27" customHeight="1">
      <c r="A88" s="111"/>
      <c r="B88" s="112">
        <f>[5]入力用!$K$18</f>
        <v>15</v>
      </c>
      <c r="C88" s="113" t="str">
        <f>[5]入力用!$L$18</f>
        <v>MF</v>
      </c>
      <c r="D88" s="571" t="str">
        <f>" "&amp;[5]入力用!$M$18</f>
        <v xml:space="preserve"> 相澤　大輔</v>
      </c>
      <c r="E88" s="572"/>
      <c r="F88" s="573" t="str">
        <f>" "&amp;[5]入力用!$N$18</f>
        <v xml:space="preserve"> あいざわ　だいすけ</v>
      </c>
      <c r="G88" s="574"/>
      <c r="H88" s="575"/>
      <c r="I88" s="423">
        <f>[5]入力用!$O$18</f>
        <v>3</v>
      </c>
      <c r="K88" s="111"/>
      <c r="L88" s="112">
        <f>[6]入力用!$K$18</f>
        <v>15</v>
      </c>
      <c r="M88" s="113" t="str">
        <f>[6]入力用!$L$18</f>
        <v>ＭＦ</v>
      </c>
      <c r="N88" s="571" t="str">
        <f>" "&amp;[6]入力用!$M$18</f>
        <v xml:space="preserve"> 原田　央暁</v>
      </c>
      <c r="O88" s="572"/>
      <c r="P88" s="573" t="str">
        <f>" "&amp;[6]入力用!$N$18</f>
        <v xml:space="preserve"> はらだ　ひろとし</v>
      </c>
      <c r="Q88" s="574"/>
      <c r="R88" s="575"/>
      <c r="S88" s="423">
        <f>[6]入力用!$O$18</f>
        <v>2</v>
      </c>
      <c r="U88" s="102"/>
      <c r="V88" s="427"/>
      <c r="W88" s="428"/>
      <c r="X88" s="614"/>
      <c r="Y88" s="614"/>
      <c r="Z88" s="615"/>
      <c r="AA88" s="615"/>
      <c r="AB88" s="615"/>
      <c r="AC88" s="428"/>
    </row>
    <row r="89" spans="1:29" ht="27" customHeight="1">
      <c r="A89" s="111"/>
      <c r="B89" s="112">
        <f>[5]入力用!$K$19</f>
        <v>16</v>
      </c>
      <c r="C89" s="113" t="str">
        <f>[5]入力用!$L$19</f>
        <v>GK</v>
      </c>
      <c r="D89" s="571" t="str">
        <f>" "&amp;[5]入力用!$M$19</f>
        <v xml:space="preserve"> 樫尾　拓大</v>
      </c>
      <c r="E89" s="572"/>
      <c r="F89" s="573" t="str">
        <f>" "&amp;[5]入力用!$N$19</f>
        <v xml:space="preserve"> かしお　たくひろ</v>
      </c>
      <c r="G89" s="574"/>
      <c r="H89" s="575"/>
      <c r="I89" s="423">
        <f>[5]入力用!$O$19</f>
        <v>2</v>
      </c>
      <c r="K89" s="111"/>
      <c r="L89" s="112">
        <f>[6]入力用!$K$19</f>
        <v>16</v>
      </c>
      <c r="M89" s="113" t="str">
        <f>[6]入力用!$L$19</f>
        <v>ＤＦ</v>
      </c>
      <c r="N89" s="571" t="str">
        <f>" "&amp;[6]入力用!$M$19</f>
        <v xml:space="preserve"> 水口　洸誠</v>
      </c>
      <c r="O89" s="572"/>
      <c r="P89" s="573" t="str">
        <f>" "&amp;[6]入力用!$N$19</f>
        <v xml:space="preserve"> みずぐち　こうせい</v>
      </c>
      <c r="Q89" s="574"/>
      <c r="R89" s="575"/>
      <c r="S89" s="423">
        <f>[6]入力用!$O$19</f>
        <v>2</v>
      </c>
      <c r="U89" s="102"/>
      <c r="V89" s="427"/>
      <c r="W89" s="428"/>
      <c r="X89" s="614"/>
      <c r="Y89" s="614"/>
      <c r="Z89" s="615"/>
      <c r="AA89" s="615"/>
      <c r="AB89" s="615"/>
      <c r="AC89" s="428"/>
    </row>
    <row r="90" spans="1:29" ht="27" customHeight="1">
      <c r="A90" s="111"/>
      <c r="B90" s="112">
        <f>[5]入力用!$K$20</f>
        <v>17</v>
      </c>
      <c r="C90" s="113" t="str">
        <f>[5]入力用!$L$20</f>
        <v>FW</v>
      </c>
      <c r="D90" s="571" t="str">
        <f>" "&amp;[5]入力用!$M$20</f>
        <v xml:space="preserve"> 追分　蒼大</v>
      </c>
      <c r="E90" s="572"/>
      <c r="F90" s="573" t="str">
        <f>" "&amp;[5]入力用!$N$20</f>
        <v xml:space="preserve"> おいわけ　あおと</v>
      </c>
      <c r="G90" s="574"/>
      <c r="H90" s="575"/>
      <c r="I90" s="423">
        <f>[5]入力用!$O$20</f>
        <v>1</v>
      </c>
      <c r="K90" s="111"/>
      <c r="L90" s="112">
        <f>[6]入力用!$K$20</f>
        <v>17</v>
      </c>
      <c r="M90" s="113" t="str">
        <f>[6]入力用!$L$20</f>
        <v>ＤＦ</v>
      </c>
      <c r="N90" s="571" t="str">
        <f>" "&amp;[6]入力用!$M$20</f>
        <v xml:space="preserve"> 中西　拓也</v>
      </c>
      <c r="O90" s="572"/>
      <c r="P90" s="573" t="str">
        <f>" "&amp;[6]入力用!$N$20</f>
        <v xml:space="preserve"> なかにし　たくや</v>
      </c>
      <c r="Q90" s="574"/>
      <c r="R90" s="575"/>
      <c r="S90" s="423">
        <f>[6]入力用!$O$20</f>
        <v>2</v>
      </c>
      <c r="U90" s="102"/>
      <c r="V90" s="427"/>
      <c r="W90" s="428"/>
      <c r="X90" s="614"/>
      <c r="Y90" s="614"/>
      <c r="Z90" s="615"/>
      <c r="AA90" s="615"/>
      <c r="AB90" s="615"/>
      <c r="AC90" s="428"/>
    </row>
    <row r="91" spans="1:29" ht="27" customHeight="1" thickBot="1">
      <c r="A91" s="115"/>
      <c r="B91" s="116">
        <f>[5]入力用!$K$21</f>
        <v>18</v>
      </c>
      <c r="C91" s="117" t="str">
        <f>[5]入力用!$L$21</f>
        <v>FW</v>
      </c>
      <c r="D91" s="561" t="str">
        <f>" "&amp;[5]入力用!$M$21</f>
        <v xml:space="preserve"> 鈴木　公貴</v>
      </c>
      <c r="E91" s="562"/>
      <c r="F91" s="563" t="str">
        <f>" "&amp;[5]入力用!$N$21</f>
        <v xml:space="preserve"> すずき　こうき</v>
      </c>
      <c r="G91" s="564"/>
      <c r="H91" s="565"/>
      <c r="I91" s="422">
        <f>[5]入力用!$O$21</f>
        <v>1</v>
      </c>
      <c r="K91" s="115"/>
      <c r="L91" s="116">
        <f>[6]入力用!$K$21</f>
        <v>18</v>
      </c>
      <c r="M91" s="117" t="str">
        <f>[6]入力用!$L$21</f>
        <v>ＧＫ</v>
      </c>
      <c r="N91" s="561" t="str">
        <f>" "&amp;[6]入力用!$M$21</f>
        <v xml:space="preserve"> 富田　玲詩</v>
      </c>
      <c r="O91" s="562"/>
      <c r="P91" s="563" t="str">
        <f>" "&amp;[6]入力用!$N$21</f>
        <v xml:space="preserve"> とみた　れいじ</v>
      </c>
      <c r="Q91" s="564"/>
      <c r="R91" s="565"/>
      <c r="S91" s="422">
        <f>[6]入力用!$O$21</f>
        <v>3</v>
      </c>
      <c r="U91" s="102"/>
      <c r="V91" s="427"/>
      <c r="W91" s="428"/>
      <c r="X91" s="614"/>
      <c r="Y91" s="614"/>
      <c r="Z91" s="615"/>
      <c r="AA91" s="615"/>
      <c r="AB91" s="615"/>
      <c r="AC91" s="428"/>
    </row>
    <row r="92" spans="1:29" ht="27" customHeight="1" thickBot="1">
      <c r="U92" s="102"/>
      <c r="V92" s="104"/>
      <c r="W92" s="102"/>
      <c r="X92" s="102"/>
      <c r="Y92" s="102"/>
      <c r="Z92" s="102"/>
      <c r="AA92" s="102"/>
      <c r="AB92" s="102"/>
      <c r="AC92" s="102"/>
    </row>
    <row r="93" spans="1:29" ht="27" customHeight="1" thickBot="1">
      <c r="B93" s="566" t="s">
        <v>216</v>
      </c>
      <c r="C93" s="567"/>
      <c r="D93" s="118" t="s">
        <v>168</v>
      </c>
      <c r="E93" s="568" t="s">
        <v>169</v>
      </c>
      <c r="F93" s="569"/>
      <c r="G93" s="390" t="s">
        <v>170</v>
      </c>
      <c r="H93" s="568" t="s">
        <v>171</v>
      </c>
      <c r="I93" s="570"/>
      <c r="L93" s="566" t="s">
        <v>216</v>
      </c>
      <c r="M93" s="567"/>
      <c r="N93" s="118" t="s">
        <v>168</v>
      </c>
      <c r="O93" s="568" t="s">
        <v>169</v>
      </c>
      <c r="P93" s="569"/>
      <c r="Q93" s="390" t="s">
        <v>170</v>
      </c>
      <c r="R93" s="568" t="s">
        <v>171</v>
      </c>
      <c r="S93" s="570"/>
      <c r="U93" s="102"/>
      <c r="V93" s="613"/>
      <c r="W93" s="613"/>
      <c r="X93" s="428"/>
      <c r="Y93" s="613"/>
      <c r="Z93" s="613"/>
      <c r="AA93" s="428"/>
      <c r="AB93" s="613"/>
      <c r="AC93" s="613"/>
    </row>
    <row r="94" spans="1:29" ht="27" customHeight="1" thickTop="1">
      <c r="B94" s="551" t="s">
        <v>217</v>
      </c>
      <c r="C94" s="552"/>
      <c r="D94" s="119" t="str">
        <f>[5]入力用!$B$18</f>
        <v>黄</v>
      </c>
      <c r="E94" s="553" t="str">
        <f>[5]入力用!$D$18</f>
        <v>青</v>
      </c>
      <c r="F94" s="554"/>
      <c r="G94" s="391" t="str">
        <f>[5]入力用!$F$18</f>
        <v>緑</v>
      </c>
      <c r="H94" s="553" t="str">
        <f>[5]入力用!$H$18</f>
        <v>赤</v>
      </c>
      <c r="I94" s="555"/>
      <c r="L94" s="551" t="s">
        <v>217</v>
      </c>
      <c r="M94" s="552"/>
      <c r="N94" s="119" t="str">
        <f>[6]入力用!$B$18</f>
        <v>白</v>
      </c>
      <c r="O94" s="553" t="str">
        <f>[6]入力用!$D$18</f>
        <v>ピンク</v>
      </c>
      <c r="P94" s="554"/>
      <c r="Q94" s="391" t="str">
        <f>[6]入力用!$F$18</f>
        <v>緑</v>
      </c>
      <c r="R94" s="553" t="str">
        <f>[6]入力用!$H$18</f>
        <v>黄</v>
      </c>
      <c r="S94" s="555"/>
      <c r="U94" s="102"/>
      <c r="V94" s="612"/>
      <c r="W94" s="612"/>
      <c r="X94" s="428"/>
      <c r="Y94" s="613"/>
      <c r="Z94" s="613"/>
      <c r="AA94" s="428"/>
      <c r="AB94" s="613"/>
      <c r="AC94" s="613"/>
    </row>
    <row r="95" spans="1:29" ht="27" customHeight="1">
      <c r="B95" s="556" t="s">
        <v>466</v>
      </c>
      <c r="C95" s="557"/>
      <c r="D95" s="120" t="str">
        <f>[5]入力用!$B$19</f>
        <v>青</v>
      </c>
      <c r="E95" s="558" t="str">
        <f>[5]入力用!$D$19</f>
        <v>白</v>
      </c>
      <c r="F95" s="559"/>
      <c r="G95" s="391" t="str">
        <f>[5]入力用!$F$19</f>
        <v>緑</v>
      </c>
      <c r="H95" s="558" t="str">
        <f>[5]入力用!$H$19</f>
        <v>赤</v>
      </c>
      <c r="I95" s="560"/>
      <c r="L95" s="556" t="s">
        <v>466</v>
      </c>
      <c r="M95" s="557"/>
      <c r="N95" s="120" t="str">
        <f>[6]入力用!$B$19</f>
        <v>白</v>
      </c>
      <c r="O95" s="558" t="str">
        <f>[6]入力用!$D$19</f>
        <v>ピンク</v>
      </c>
      <c r="P95" s="559"/>
      <c r="Q95" s="391" t="str">
        <f>[6]入力用!$F$19</f>
        <v>緑</v>
      </c>
      <c r="R95" s="558" t="str">
        <f>[6]入力用!$H$19</f>
        <v>黄</v>
      </c>
      <c r="S95" s="560"/>
      <c r="U95" s="102"/>
      <c r="V95" s="612"/>
      <c r="W95" s="612"/>
      <c r="X95" s="428"/>
      <c r="Y95" s="613"/>
      <c r="Z95" s="613"/>
      <c r="AA95" s="428"/>
      <c r="AB95" s="613"/>
      <c r="AC95" s="613"/>
    </row>
    <row r="96" spans="1:29" ht="27" customHeight="1" thickBot="1">
      <c r="B96" s="546" t="s">
        <v>467</v>
      </c>
      <c r="C96" s="547"/>
      <c r="D96" s="121" t="str">
        <f>[5]入力用!$B$20</f>
        <v>黄</v>
      </c>
      <c r="E96" s="548" t="str">
        <f>[5]入力用!$D$20</f>
        <v>青</v>
      </c>
      <c r="F96" s="549"/>
      <c r="G96" s="392" t="str">
        <f>[5]入力用!$F$20</f>
        <v>緑</v>
      </c>
      <c r="H96" s="548" t="str">
        <f>[5]入力用!$H$20</f>
        <v>赤</v>
      </c>
      <c r="I96" s="550"/>
      <c r="L96" s="546" t="s">
        <v>467</v>
      </c>
      <c r="M96" s="547"/>
      <c r="N96" s="121" t="str">
        <f>[6]入力用!$B$20</f>
        <v>白</v>
      </c>
      <c r="O96" s="548" t="str">
        <f>[6]入力用!$D$20</f>
        <v>ピンク</v>
      </c>
      <c r="P96" s="549"/>
      <c r="Q96" s="392" t="str">
        <f>[6]入力用!$F$20</f>
        <v>緑</v>
      </c>
      <c r="R96" s="548" t="str">
        <f>[6]入力用!$H$20</f>
        <v>黄</v>
      </c>
      <c r="S96" s="550"/>
      <c r="U96" s="102"/>
      <c r="V96" s="613"/>
      <c r="W96" s="613"/>
      <c r="X96" s="428"/>
      <c r="Y96" s="613"/>
      <c r="Z96" s="613"/>
      <c r="AA96" s="428"/>
      <c r="AB96" s="613"/>
      <c r="AC96" s="613"/>
    </row>
    <row r="97" spans="1:30" s="24" customFormat="1" ht="27" customHeight="1" thickBot="1">
      <c r="B97" s="599" t="s">
        <v>224</v>
      </c>
      <c r="C97" s="599"/>
      <c r="D97" s="599"/>
      <c r="E97" s="599"/>
      <c r="F97" s="599"/>
      <c r="G97" s="599"/>
      <c r="H97" s="599"/>
      <c r="I97" s="599"/>
      <c r="L97" s="599" t="s">
        <v>225</v>
      </c>
      <c r="M97" s="599"/>
      <c r="N97" s="599"/>
      <c r="O97" s="599"/>
      <c r="P97" s="599"/>
      <c r="Q97" s="599"/>
      <c r="R97" s="599"/>
      <c r="S97" s="599"/>
      <c r="U97" s="122"/>
      <c r="V97" s="621"/>
      <c r="W97" s="621"/>
      <c r="X97" s="621"/>
      <c r="Y97" s="621"/>
      <c r="Z97" s="621"/>
      <c r="AA97" s="621"/>
      <c r="AB97" s="621"/>
      <c r="AC97" s="621"/>
    </row>
    <row r="98" spans="1:30" s="123" customFormat="1" ht="27" customHeight="1" thickBot="1">
      <c r="B98" s="589" t="str">
        <f>[7]入力用!$B$7&amp;[7]入力用!$F$7</f>
        <v>佐久市立浅間中学校</v>
      </c>
      <c r="C98" s="590"/>
      <c r="D98" s="590"/>
      <c r="E98" s="590"/>
      <c r="F98" s="590"/>
      <c r="G98" s="590"/>
      <c r="H98" s="590"/>
      <c r="I98" s="591"/>
      <c r="L98" s="589" t="str">
        <f>[8]入力用!$B$7&amp;[8]入力用!$F$7</f>
        <v>松川町立松川中学校</v>
      </c>
      <c r="M98" s="590"/>
      <c r="N98" s="590"/>
      <c r="O98" s="590"/>
      <c r="P98" s="590"/>
      <c r="Q98" s="590"/>
      <c r="R98" s="590"/>
      <c r="S98" s="591"/>
      <c r="U98" s="124"/>
      <c r="V98" s="622"/>
      <c r="W98" s="623"/>
      <c r="X98" s="623"/>
      <c r="Y98" s="623"/>
      <c r="Z98" s="623"/>
      <c r="AA98" s="623"/>
      <c r="AB98" s="623"/>
      <c r="AC98" s="623"/>
    </row>
    <row r="99" spans="1:30" ht="27" customHeight="1">
      <c r="B99" s="592" t="s">
        <v>162</v>
      </c>
      <c r="C99" s="593"/>
      <c r="D99" s="594" t="str">
        <f>[7]入力用!$B$3&amp;[7]入力用!$C$3&amp;[7]入力用!$B$11</f>
        <v>長野県佐久市岩村田１３６１番地</v>
      </c>
      <c r="E99" s="595"/>
      <c r="F99" s="595"/>
      <c r="G99" s="595"/>
      <c r="H99" s="595"/>
      <c r="I99" s="596"/>
      <c r="L99" s="592" t="s">
        <v>162</v>
      </c>
      <c r="M99" s="593"/>
      <c r="N99" s="594" t="str">
        <f>[8]入力用!$B$3&amp;[8]入力用!$C$3&amp;[8]入力用!$B$11</f>
        <v>長野県下伊那郡松川町元大島3293</v>
      </c>
      <c r="O99" s="595"/>
      <c r="P99" s="595"/>
      <c r="Q99" s="595"/>
      <c r="R99" s="595"/>
      <c r="S99" s="596"/>
      <c r="U99" s="102"/>
      <c r="V99" s="624"/>
      <c r="W99" s="624"/>
      <c r="X99" s="615"/>
      <c r="Y99" s="615"/>
      <c r="Z99" s="615"/>
      <c r="AA99" s="615"/>
      <c r="AB99" s="615"/>
      <c r="AC99" s="615"/>
    </row>
    <row r="100" spans="1:30" ht="27" customHeight="1">
      <c r="B100" s="597" t="s">
        <v>163</v>
      </c>
      <c r="C100" s="598"/>
      <c r="D100" s="578" t="str">
        <f>[7]入力用!$B$14</f>
        <v>篠原　義光</v>
      </c>
      <c r="E100" s="579"/>
      <c r="F100" s="579"/>
      <c r="G100" s="579"/>
      <c r="H100" s="580" t="str">
        <f>[7]入力用!$D$14</f>
        <v>教員</v>
      </c>
      <c r="I100" s="581"/>
      <c r="L100" s="597" t="s">
        <v>163</v>
      </c>
      <c r="M100" s="598"/>
      <c r="N100" s="578" t="str">
        <f>[8]入力用!$B$14</f>
        <v>小島　重樹</v>
      </c>
      <c r="O100" s="579"/>
      <c r="P100" s="579"/>
      <c r="Q100" s="579"/>
      <c r="R100" s="580" t="str">
        <f>[8]入力用!$D$14</f>
        <v>教員</v>
      </c>
      <c r="S100" s="581"/>
      <c r="U100" s="102"/>
      <c r="V100" s="624"/>
      <c r="W100" s="624"/>
      <c r="X100" s="616"/>
      <c r="Y100" s="616"/>
      <c r="Z100" s="616"/>
      <c r="AA100" s="616"/>
      <c r="AB100" s="617"/>
      <c r="AC100" s="617"/>
    </row>
    <row r="101" spans="1:30" ht="27" customHeight="1">
      <c r="B101" s="597" t="s">
        <v>213</v>
      </c>
      <c r="C101" s="598"/>
      <c r="D101" s="578" t="str">
        <f>[7]入力用!$B$15</f>
        <v>中沢　俊幸</v>
      </c>
      <c r="E101" s="579"/>
      <c r="F101" s="579"/>
      <c r="G101" s="579"/>
      <c r="H101" s="580" t="str">
        <f>ASC([7]入力用!$D$15)</f>
        <v>教員</v>
      </c>
      <c r="I101" s="581"/>
      <c r="L101" s="597" t="s">
        <v>213</v>
      </c>
      <c r="M101" s="598"/>
      <c r="N101" s="578" t="str">
        <f>[8]入力用!$B$15</f>
        <v>窪田　昭仁</v>
      </c>
      <c r="O101" s="579"/>
      <c r="P101" s="579"/>
      <c r="Q101" s="579"/>
      <c r="R101" s="580" t="str">
        <f>ASC([8]入力用!$D$15)</f>
        <v>承認ｺｰﾁ</v>
      </c>
      <c r="S101" s="581"/>
      <c r="U101" s="102"/>
      <c r="V101" s="624"/>
      <c r="W101" s="624"/>
      <c r="X101" s="616"/>
      <c r="Y101" s="616"/>
      <c r="Z101" s="616"/>
      <c r="AA101" s="616"/>
      <c r="AB101" s="617"/>
      <c r="AC101" s="617"/>
    </row>
    <row r="102" spans="1:30" ht="27" customHeight="1">
      <c r="B102" s="582" t="s">
        <v>214</v>
      </c>
      <c r="C102" s="583"/>
      <c r="D102" s="603">
        <f>[7]入力用!$B$16</f>
        <v>0</v>
      </c>
      <c r="E102" s="604"/>
      <c r="F102" s="604"/>
      <c r="G102" s="604"/>
      <c r="H102" s="605">
        <f>[7]入力用!$D$16</f>
        <v>0</v>
      </c>
      <c r="I102" s="606"/>
      <c r="L102" s="582" t="s">
        <v>214</v>
      </c>
      <c r="M102" s="583"/>
      <c r="N102" s="584" t="str">
        <f>[8]入力用!$B$16</f>
        <v>堀内　健太</v>
      </c>
      <c r="O102" s="585"/>
      <c r="P102" s="585"/>
      <c r="Q102" s="585"/>
      <c r="R102" s="583" t="str">
        <f>[8]入力用!$D$16</f>
        <v>生徒</v>
      </c>
      <c r="S102" s="586"/>
      <c r="U102" s="102"/>
      <c r="V102" s="615"/>
      <c r="W102" s="615"/>
      <c r="X102" s="616"/>
      <c r="Y102" s="616"/>
      <c r="Z102" s="616"/>
      <c r="AA102" s="616"/>
      <c r="AB102" s="617"/>
      <c r="AC102" s="617"/>
    </row>
    <row r="103" spans="1:30" ht="27" customHeight="1" thickBot="1">
      <c r="B103" s="625" t="s">
        <v>465</v>
      </c>
      <c r="C103" s="626"/>
      <c r="D103" s="600" t="str">
        <f>INDEX([7]入力用!$M$4:$M$21,MATCH(1,[7]入力用!$T$4:$T$21))</f>
        <v>松本　哲佳</v>
      </c>
      <c r="E103" s="601"/>
      <c r="F103" s="601"/>
      <c r="G103" s="601"/>
      <c r="H103" s="602"/>
      <c r="I103" s="550"/>
      <c r="L103" s="625" t="s">
        <v>465</v>
      </c>
      <c r="M103" s="626"/>
      <c r="N103" s="600" t="str">
        <f>INDEX([8]入力用!$M$4:$M$21,MATCH(1,[8]入力用!$T$4:$T$21))</f>
        <v>湯沢　敦志</v>
      </c>
      <c r="O103" s="601"/>
      <c r="P103" s="601"/>
      <c r="Q103" s="601"/>
      <c r="R103" s="602"/>
      <c r="S103" s="550"/>
      <c r="U103" s="102"/>
      <c r="V103" s="424"/>
      <c r="W103" s="424"/>
      <c r="X103" s="425"/>
      <c r="Y103" s="425"/>
      <c r="Z103" s="425"/>
      <c r="AA103" s="425"/>
      <c r="AB103" s="426"/>
      <c r="AC103" s="426"/>
    </row>
    <row r="104" spans="1:30" ht="27" customHeight="1" thickBot="1">
      <c r="D104" s="587"/>
      <c r="E104" s="587"/>
      <c r="F104" s="587"/>
      <c r="G104" s="587"/>
      <c r="H104" s="587"/>
      <c r="I104" s="587"/>
      <c r="N104" s="587"/>
      <c r="O104" s="587"/>
      <c r="P104" s="587"/>
      <c r="Q104" s="587"/>
      <c r="R104" s="587"/>
      <c r="S104" s="587"/>
      <c r="U104" s="102"/>
      <c r="V104" s="104"/>
      <c r="W104" s="102"/>
      <c r="X104" s="618"/>
      <c r="Y104" s="618"/>
      <c r="Z104" s="618"/>
      <c r="AA104" s="618"/>
      <c r="AB104" s="618"/>
      <c r="AC104" s="618"/>
    </row>
    <row r="105" spans="1:30" s="103" customFormat="1" ht="26.25" customHeight="1">
      <c r="A105" s="105" t="s">
        <v>164</v>
      </c>
      <c r="B105" s="106" t="s">
        <v>160</v>
      </c>
      <c r="C105" s="429" t="s">
        <v>165</v>
      </c>
      <c r="D105" s="576" t="s">
        <v>166</v>
      </c>
      <c r="E105" s="576"/>
      <c r="F105" s="577" t="s">
        <v>215</v>
      </c>
      <c r="G105" s="577"/>
      <c r="H105" s="577"/>
      <c r="I105" s="108" t="s">
        <v>167</v>
      </c>
      <c r="J105" s="109"/>
      <c r="K105" s="105" t="s">
        <v>164</v>
      </c>
      <c r="L105" s="106" t="s">
        <v>160</v>
      </c>
      <c r="M105" s="429" t="s">
        <v>165</v>
      </c>
      <c r="N105" s="576" t="s">
        <v>166</v>
      </c>
      <c r="O105" s="576"/>
      <c r="P105" s="577" t="s">
        <v>215</v>
      </c>
      <c r="Q105" s="577"/>
      <c r="R105" s="577"/>
      <c r="S105" s="108" t="s">
        <v>167</v>
      </c>
      <c r="U105" s="427"/>
      <c r="V105" s="427"/>
      <c r="W105" s="427"/>
      <c r="X105" s="619"/>
      <c r="Y105" s="619"/>
      <c r="Z105" s="620"/>
      <c r="AA105" s="620"/>
      <c r="AB105" s="620"/>
      <c r="AC105" s="427"/>
      <c r="AD105" s="109"/>
    </row>
    <row r="106" spans="1:30" ht="27" customHeight="1">
      <c r="A106" s="111"/>
      <c r="B106" s="112">
        <f>[7]入力用!$K$4</f>
        <v>83</v>
      </c>
      <c r="C106" s="113" t="str">
        <f>[7]入力用!$L$4</f>
        <v>FW</v>
      </c>
      <c r="D106" s="571" t="str">
        <f>" "&amp;[7]入力用!$M$4</f>
        <v xml:space="preserve"> 伊藤　陽祐</v>
      </c>
      <c r="E106" s="572"/>
      <c r="F106" s="573" t="str">
        <f>" "&amp;[7]入力用!$N$4</f>
        <v xml:space="preserve"> いとう　ようすけ</v>
      </c>
      <c r="G106" s="574"/>
      <c r="H106" s="575"/>
      <c r="I106" s="423">
        <f>[7]入力用!$O$4</f>
        <v>3</v>
      </c>
      <c r="K106" s="111"/>
      <c r="L106" s="112">
        <f>[8]入力用!$K$4</f>
        <v>1</v>
      </c>
      <c r="M106" s="113" t="str">
        <f>[8]入力用!$L$4</f>
        <v>GK</v>
      </c>
      <c r="N106" s="571" t="str">
        <f>" "&amp;[8]入力用!$M$4</f>
        <v xml:space="preserve"> 神山　如水</v>
      </c>
      <c r="O106" s="572"/>
      <c r="P106" s="573" t="str">
        <f>" "&amp;[8]入力用!$N$4</f>
        <v xml:space="preserve"> かみやま　じょすい</v>
      </c>
      <c r="Q106" s="574"/>
      <c r="R106" s="575"/>
      <c r="S106" s="423">
        <f>[8]入力用!$O$4</f>
        <v>3</v>
      </c>
      <c r="U106" s="102"/>
      <c r="V106" s="427"/>
      <c r="W106" s="428"/>
      <c r="X106" s="614"/>
      <c r="Y106" s="614"/>
      <c r="Z106" s="615"/>
      <c r="AA106" s="615"/>
      <c r="AB106" s="615"/>
      <c r="AC106" s="428"/>
    </row>
    <row r="107" spans="1:30" ht="27" customHeight="1">
      <c r="A107" s="111"/>
      <c r="B107" s="112">
        <f>[7]入力用!$K$5</f>
        <v>84</v>
      </c>
      <c r="C107" s="113" t="str">
        <f>[7]入力用!$L$5</f>
        <v>DF</v>
      </c>
      <c r="D107" s="571" t="str">
        <f>" "&amp;[7]入力用!$M$5</f>
        <v xml:space="preserve"> 松本　哲佳</v>
      </c>
      <c r="E107" s="572"/>
      <c r="F107" s="573" t="str">
        <f>" "&amp;[7]入力用!$N$5</f>
        <v xml:space="preserve"> まつもと　のりよし</v>
      </c>
      <c r="G107" s="574"/>
      <c r="H107" s="575"/>
      <c r="I107" s="423">
        <f>[7]入力用!$O$5</f>
        <v>3</v>
      </c>
      <c r="K107" s="111"/>
      <c r="L107" s="112">
        <f>[8]入力用!$K$5</f>
        <v>2</v>
      </c>
      <c r="M107" s="113" t="str">
        <f>[8]入力用!$L$5</f>
        <v>DF</v>
      </c>
      <c r="N107" s="571" t="str">
        <f>" "&amp;[8]入力用!$M$5</f>
        <v xml:space="preserve"> 牧島　慶士</v>
      </c>
      <c r="O107" s="572"/>
      <c r="P107" s="573" t="str">
        <f>" "&amp;[8]入力用!$N$5</f>
        <v xml:space="preserve"> まきしま　けいじ</v>
      </c>
      <c r="Q107" s="574"/>
      <c r="R107" s="575"/>
      <c r="S107" s="423">
        <f>[8]入力用!$O$5</f>
        <v>3</v>
      </c>
      <c r="U107" s="102"/>
      <c r="V107" s="427"/>
      <c r="W107" s="428"/>
      <c r="X107" s="614"/>
      <c r="Y107" s="614"/>
      <c r="Z107" s="615"/>
      <c r="AA107" s="615"/>
      <c r="AB107" s="615"/>
      <c r="AC107" s="428"/>
    </row>
    <row r="108" spans="1:30" ht="27" customHeight="1">
      <c r="A108" s="111"/>
      <c r="B108" s="112">
        <f>[7]入力用!$K$6</f>
        <v>85</v>
      </c>
      <c r="C108" s="113" t="str">
        <f>[7]入力用!$L$6</f>
        <v>DF</v>
      </c>
      <c r="D108" s="571" t="str">
        <f>" "&amp;[7]入力用!$M$6</f>
        <v xml:space="preserve"> 草薙　颯也</v>
      </c>
      <c r="E108" s="572"/>
      <c r="F108" s="573" t="str">
        <f>" "&amp;[7]入力用!$N$6</f>
        <v xml:space="preserve"> くさなぎ　そうや</v>
      </c>
      <c r="G108" s="574"/>
      <c r="H108" s="575"/>
      <c r="I108" s="423">
        <f>[7]入力用!$O$6</f>
        <v>3</v>
      </c>
      <c r="K108" s="111"/>
      <c r="L108" s="112">
        <f>[8]入力用!$K$6</f>
        <v>3</v>
      </c>
      <c r="M108" s="113" t="str">
        <f>[8]入力用!$L$6</f>
        <v>DF</v>
      </c>
      <c r="N108" s="571" t="str">
        <f>" "&amp;[8]入力用!$M$6</f>
        <v xml:space="preserve"> 齋藤　望</v>
      </c>
      <c r="O108" s="572"/>
      <c r="P108" s="573" t="str">
        <f>" "&amp;[8]入力用!$N$6</f>
        <v xml:space="preserve"> さいとう　のぞむ</v>
      </c>
      <c r="Q108" s="574"/>
      <c r="R108" s="575"/>
      <c r="S108" s="423">
        <f>[8]入力用!$O$6</f>
        <v>3</v>
      </c>
      <c r="U108" s="102"/>
      <c r="V108" s="427"/>
      <c r="W108" s="428"/>
      <c r="X108" s="614"/>
      <c r="Y108" s="614"/>
      <c r="Z108" s="615"/>
      <c r="AA108" s="615"/>
      <c r="AB108" s="615"/>
      <c r="AC108" s="428"/>
    </row>
    <row r="109" spans="1:30" ht="27" customHeight="1">
      <c r="A109" s="111"/>
      <c r="B109" s="112">
        <f>[7]入力用!$K$7</f>
        <v>86</v>
      </c>
      <c r="C109" s="113" t="str">
        <f>[7]入力用!$L$7</f>
        <v>DF</v>
      </c>
      <c r="D109" s="571" t="str">
        <f>" "&amp;[7]入力用!$M$7</f>
        <v xml:space="preserve"> 井出　蒼月</v>
      </c>
      <c r="E109" s="572"/>
      <c r="F109" s="573" t="str">
        <f>" "&amp;[7]入力用!$N$7</f>
        <v xml:space="preserve"> いで　あつき</v>
      </c>
      <c r="G109" s="574"/>
      <c r="H109" s="575"/>
      <c r="I109" s="423">
        <f>[7]入力用!$O$7</f>
        <v>3</v>
      </c>
      <c r="K109" s="111"/>
      <c r="L109" s="112">
        <f>[8]入力用!$K$7</f>
        <v>4</v>
      </c>
      <c r="M109" s="113" t="str">
        <f>[8]入力用!$L$7</f>
        <v>DF</v>
      </c>
      <c r="N109" s="571" t="str">
        <f>" "&amp;[8]入力用!$M$7</f>
        <v xml:space="preserve"> 福沢　天仁</v>
      </c>
      <c r="O109" s="572"/>
      <c r="P109" s="573" t="str">
        <f>" "&amp;[8]入力用!$N$7</f>
        <v xml:space="preserve"> ふくざわ　てんじん</v>
      </c>
      <c r="Q109" s="574"/>
      <c r="R109" s="575"/>
      <c r="S109" s="423">
        <f>[8]入力用!$O$7</f>
        <v>3</v>
      </c>
      <c r="U109" s="102"/>
      <c r="V109" s="427"/>
      <c r="W109" s="428"/>
      <c r="X109" s="614"/>
      <c r="Y109" s="614"/>
      <c r="Z109" s="615"/>
      <c r="AA109" s="615"/>
      <c r="AB109" s="615"/>
      <c r="AC109" s="428"/>
    </row>
    <row r="110" spans="1:30" ht="27" customHeight="1">
      <c r="A110" s="111"/>
      <c r="B110" s="112">
        <f>[7]入力用!$K$8</f>
        <v>87</v>
      </c>
      <c r="C110" s="113" t="str">
        <f>[7]入力用!$L$8</f>
        <v>FW</v>
      </c>
      <c r="D110" s="571" t="str">
        <f>" "&amp;[7]入力用!$M$8</f>
        <v xml:space="preserve"> 新田　晃大</v>
      </c>
      <c r="E110" s="572"/>
      <c r="F110" s="573" t="str">
        <f>" "&amp;[7]入力用!$N$8</f>
        <v xml:space="preserve"> にった　あきひろ</v>
      </c>
      <c r="G110" s="574"/>
      <c r="H110" s="575"/>
      <c r="I110" s="423">
        <f>[7]入力用!$O$8</f>
        <v>3</v>
      </c>
      <c r="K110" s="111"/>
      <c r="L110" s="112">
        <f>[8]入力用!$K$8</f>
        <v>5</v>
      </c>
      <c r="M110" s="113" t="str">
        <f>[8]入力用!$L$8</f>
        <v>MF</v>
      </c>
      <c r="N110" s="571" t="str">
        <f>" "&amp;[8]入力用!$M$8</f>
        <v xml:space="preserve"> 塚原　涼矢</v>
      </c>
      <c r="O110" s="572"/>
      <c r="P110" s="573" t="str">
        <f>" "&amp;[8]入力用!$N$8</f>
        <v xml:space="preserve"> つかはら　りょうや</v>
      </c>
      <c r="Q110" s="574"/>
      <c r="R110" s="575"/>
      <c r="S110" s="423">
        <f>[8]入力用!$O$8</f>
        <v>3</v>
      </c>
      <c r="U110" s="102"/>
      <c r="V110" s="427"/>
      <c r="W110" s="428"/>
      <c r="X110" s="614"/>
      <c r="Y110" s="614"/>
      <c r="Z110" s="615"/>
      <c r="AA110" s="615"/>
      <c r="AB110" s="615"/>
      <c r="AC110" s="428"/>
    </row>
    <row r="111" spans="1:30" ht="27" customHeight="1">
      <c r="A111" s="111"/>
      <c r="B111" s="112">
        <f>[7]入力用!$K$9</f>
        <v>88</v>
      </c>
      <c r="C111" s="113" t="str">
        <f>[7]入力用!$L$9</f>
        <v>MF</v>
      </c>
      <c r="D111" s="571" t="str">
        <f>" "&amp;[7]入力用!$M$9</f>
        <v xml:space="preserve"> 玉置　陽翔</v>
      </c>
      <c r="E111" s="572"/>
      <c r="F111" s="573" t="str">
        <f>" "&amp;[7]入力用!$N$9</f>
        <v xml:space="preserve"> たまおき　ひかる</v>
      </c>
      <c r="G111" s="574"/>
      <c r="H111" s="575"/>
      <c r="I111" s="423">
        <f>[7]入力用!$O$9</f>
        <v>3</v>
      </c>
      <c r="K111" s="111"/>
      <c r="L111" s="112">
        <f>[8]入力用!$K$9</f>
        <v>6</v>
      </c>
      <c r="M111" s="113" t="str">
        <f>[8]入力用!$L$9</f>
        <v>MF</v>
      </c>
      <c r="N111" s="571" t="str">
        <f>" "&amp;[8]入力用!$M$9</f>
        <v xml:space="preserve"> 米山　大空</v>
      </c>
      <c r="O111" s="572"/>
      <c r="P111" s="573" t="str">
        <f>" "&amp;[8]入力用!$N$9</f>
        <v xml:space="preserve"> よねやま　たく</v>
      </c>
      <c r="Q111" s="574"/>
      <c r="R111" s="575"/>
      <c r="S111" s="423">
        <f>[8]入力用!$O$9</f>
        <v>3</v>
      </c>
      <c r="U111" s="102"/>
      <c r="V111" s="427"/>
      <c r="W111" s="428"/>
      <c r="X111" s="614"/>
      <c r="Y111" s="614"/>
      <c r="Z111" s="615"/>
      <c r="AA111" s="615"/>
      <c r="AB111" s="615"/>
      <c r="AC111" s="428"/>
    </row>
    <row r="112" spans="1:30" ht="27" customHeight="1">
      <c r="A112" s="111"/>
      <c r="B112" s="112">
        <f>[7]入力用!$K$10</f>
        <v>89</v>
      </c>
      <c r="C112" s="113" t="str">
        <f>[7]入力用!$L$10</f>
        <v>FW</v>
      </c>
      <c r="D112" s="571" t="str">
        <f>" "&amp;[7]入力用!$M$10</f>
        <v xml:space="preserve"> 高橋　空哉</v>
      </c>
      <c r="E112" s="572"/>
      <c r="F112" s="573" t="str">
        <f>" "&amp;[7]入力用!$N$10</f>
        <v xml:space="preserve"> たかはし　くうや</v>
      </c>
      <c r="G112" s="574"/>
      <c r="H112" s="575"/>
      <c r="I112" s="423">
        <f>[7]入力用!$O$10</f>
        <v>3</v>
      </c>
      <c r="K112" s="111"/>
      <c r="L112" s="112">
        <f>[8]入力用!$K$10</f>
        <v>7</v>
      </c>
      <c r="M112" s="113" t="str">
        <f>[8]入力用!$L$10</f>
        <v>DF</v>
      </c>
      <c r="N112" s="571" t="str">
        <f>" "&amp;[8]入力用!$M$10</f>
        <v xml:space="preserve"> 湯沢　敦志</v>
      </c>
      <c r="O112" s="572"/>
      <c r="P112" s="573" t="str">
        <f>" "&amp;[8]入力用!$N$10</f>
        <v xml:space="preserve"> ゆざわ　あつし</v>
      </c>
      <c r="Q112" s="574"/>
      <c r="R112" s="575"/>
      <c r="S112" s="423">
        <f>[8]入力用!$O$10</f>
        <v>3</v>
      </c>
      <c r="U112" s="102"/>
      <c r="V112" s="427"/>
      <c r="W112" s="428"/>
      <c r="X112" s="614"/>
      <c r="Y112" s="614"/>
      <c r="Z112" s="615"/>
      <c r="AA112" s="615"/>
      <c r="AB112" s="615"/>
      <c r="AC112" s="428"/>
    </row>
    <row r="113" spans="1:29" ht="27" customHeight="1">
      <c r="A113" s="111"/>
      <c r="B113" s="112">
        <f>[7]入力用!$K$11</f>
        <v>90</v>
      </c>
      <c r="C113" s="113" t="str">
        <f>[7]入力用!$L$11</f>
        <v>DF</v>
      </c>
      <c r="D113" s="571" t="str">
        <f>" "&amp;[7]入力用!$M$11</f>
        <v xml:space="preserve"> 窪田　洸希</v>
      </c>
      <c r="E113" s="572"/>
      <c r="F113" s="573" t="str">
        <f>" "&amp;[7]入力用!$N$11</f>
        <v xml:space="preserve"> くぼた　こうき</v>
      </c>
      <c r="G113" s="574"/>
      <c r="H113" s="575"/>
      <c r="I113" s="423">
        <f>[7]入力用!$O$11</f>
        <v>3</v>
      </c>
      <c r="K113" s="111"/>
      <c r="L113" s="112">
        <f>[8]入力用!$K$11</f>
        <v>8</v>
      </c>
      <c r="M113" s="113" t="str">
        <f>[8]入力用!$L$11</f>
        <v>MF</v>
      </c>
      <c r="N113" s="571" t="str">
        <f>" "&amp;[8]入力用!$M$11</f>
        <v xml:space="preserve"> 笹木　来朗</v>
      </c>
      <c r="O113" s="572"/>
      <c r="P113" s="573" t="str">
        <f>" "&amp;[8]入力用!$N$11</f>
        <v xml:space="preserve"> ささき　らいお</v>
      </c>
      <c r="Q113" s="574"/>
      <c r="R113" s="575"/>
      <c r="S113" s="423">
        <f>[8]入力用!$O$11</f>
        <v>2</v>
      </c>
      <c r="U113" s="102"/>
      <c r="V113" s="427"/>
      <c r="W113" s="428"/>
      <c r="X113" s="614"/>
      <c r="Y113" s="614"/>
      <c r="Z113" s="615"/>
      <c r="AA113" s="615"/>
      <c r="AB113" s="615"/>
      <c r="AC113" s="428"/>
    </row>
    <row r="114" spans="1:29" ht="27" customHeight="1">
      <c r="A114" s="111"/>
      <c r="B114" s="112">
        <f>[7]入力用!$K$12</f>
        <v>91</v>
      </c>
      <c r="C114" s="113" t="str">
        <f>[7]入力用!$L$12</f>
        <v>DF</v>
      </c>
      <c r="D114" s="571" t="str">
        <f>" "&amp;[7]入力用!$M$12</f>
        <v xml:space="preserve"> 林　祐斗</v>
      </c>
      <c r="E114" s="572"/>
      <c r="F114" s="573" t="str">
        <f>" "&amp;[7]入力用!$N$12</f>
        <v xml:space="preserve"> はやし　ゆうと</v>
      </c>
      <c r="G114" s="574"/>
      <c r="H114" s="575"/>
      <c r="I114" s="423">
        <f>[7]入力用!$O$12</f>
        <v>3</v>
      </c>
      <c r="K114" s="111"/>
      <c r="L114" s="112">
        <f>[8]入力用!$K$12</f>
        <v>9</v>
      </c>
      <c r="M114" s="113" t="str">
        <f>[8]入力用!$L$12</f>
        <v>FW</v>
      </c>
      <c r="N114" s="571" t="str">
        <f>" "&amp;[8]入力用!$M$12</f>
        <v xml:space="preserve"> 奥田　航成</v>
      </c>
      <c r="O114" s="572"/>
      <c r="P114" s="573" t="str">
        <f>" "&amp;[8]入力用!$N$12</f>
        <v xml:space="preserve"> おくた　こうせい</v>
      </c>
      <c r="Q114" s="574"/>
      <c r="R114" s="575"/>
      <c r="S114" s="423">
        <f>[8]入力用!$O$12</f>
        <v>3</v>
      </c>
      <c r="U114" s="102"/>
      <c r="V114" s="427"/>
      <c r="W114" s="428"/>
      <c r="X114" s="614"/>
      <c r="Y114" s="614"/>
      <c r="Z114" s="615"/>
      <c r="AA114" s="615"/>
      <c r="AB114" s="615"/>
      <c r="AC114" s="428"/>
    </row>
    <row r="115" spans="1:29" ht="27" customHeight="1">
      <c r="A115" s="111"/>
      <c r="B115" s="112">
        <f>[7]入力用!$K$13</f>
        <v>92</v>
      </c>
      <c r="C115" s="113" t="str">
        <f>[7]入力用!$L$13</f>
        <v>MF</v>
      </c>
      <c r="D115" s="571" t="str">
        <f>" "&amp;[7]入力用!$M$13</f>
        <v xml:space="preserve"> 長谷　朔弥</v>
      </c>
      <c r="E115" s="572"/>
      <c r="F115" s="573" t="str">
        <f>" "&amp;[7]入力用!$N$13</f>
        <v xml:space="preserve"> はせ　さくや</v>
      </c>
      <c r="G115" s="574"/>
      <c r="H115" s="575"/>
      <c r="I115" s="423">
        <f>[7]入力用!$O$13</f>
        <v>3</v>
      </c>
      <c r="K115" s="111"/>
      <c r="L115" s="112">
        <f>[8]入力用!$K$13</f>
        <v>10</v>
      </c>
      <c r="M115" s="113" t="str">
        <f>[8]入力用!$L$13</f>
        <v>DF</v>
      </c>
      <c r="N115" s="571" t="str">
        <f>" "&amp;[8]入力用!$M$13</f>
        <v xml:space="preserve"> 細田　綱忠</v>
      </c>
      <c r="O115" s="572"/>
      <c r="P115" s="573" t="str">
        <f>" "&amp;[8]入力用!$N$13</f>
        <v xml:space="preserve"> ほそだ　つなただ</v>
      </c>
      <c r="Q115" s="574"/>
      <c r="R115" s="575"/>
      <c r="S115" s="423">
        <f>[8]入力用!$O$13</f>
        <v>3</v>
      </c>
      <c r="U115" s="102"/>
      <c r="V115" s="427"/>
      <c r="W115" s="428"/>
      <c r="X115" s="614"/>
      <c r="Y115" s="614"/>
      <c r="Z115" s="615"/>
      <c r="AA115" s="615"/>
      <c r="AB115" s="615"/>
      <c r="AC115" s="428"/>
    </row>
    <row r="116" spans="1:29" ht="27" customHeight="1">
      <c r="A116" s="111"/>
      <c r="B116" s="112">
        <f>[7]入力用!$K$14</f>
        <v>93</v>
      </c>
      <c r="C116" s="113" t="str">
        <f>[7]入力用!$L$14</f>
        <v>MF</v>
      </c>
      <c r="D116" s="571" t="str">
        <f>" "&amp;[7]入力用!$M$14</f>
        <v xml:space="preserve"> 新津　大斗</v>
      </c>
      <c r="E116" s="572"/>
      <c r="F116" s="573" t="str">
        <f>" "&amp;[7]入力用!$N$14</f>
        <v xml:space="preserve"> にいつ　だいと</v>
      </c>
      <c r="G116" s="574"/>
      <c r="H116" s="575"/>
      <c r="I116" s="423">
        <f>[7]入力用!$O$14</f>
        <v>3</v>
      </c>
      <c r="K116" s="111"/>
      <c r="L116" s="112">
        <f>[8]入力用!$K$14</f>
        <v>11</v>
      </c>
      <c r="M116" s="113" t="str">
        <f>[8]入力用!$L$14</f>
        <v>FW</v>
      </c>
      <c r="N116" s="571" t="str">
        <f>" "&amp;[8]入力用!$M$14</f>
        <v xml:space="preserve"> 北沢　明未</v>
      </c>
      <c r="O116" s="572"/>
      <c r="P116" s="573" t="str">
        <f>" "&amp;[8]入力用!$N$14</f>
        <v xml:space="preserve"> きたざわ　あみ</v>
      </c>
      <c r="Q116" s="574"/>
      <c r="R116" s="575"/>
      <c r="S116" s="423">
        <f>[8]入力用!$O$14</f>
        <v>3</v>
      </c>
      <c r="U116" s="102"/>
      <c r="V116" s="427"/>
      <c r="W116" s="428"/>
      <c r="X116" s="614"/>
      <c r="Y116" s="614"/>
      <c r="Z116" s="615"/>
      <c r="AA116" s="615"/>
      <c r="AB116" s="615"/>
      <c r="AC116" s="428"/>
    </row>
    <row r="117" spans="1:29" ht="27" customHeight="1">
      <c r="A117" s="111"/>
      <c r="B117" s="112">
        <f>[7]入力用!$K$15</f>
        <v>35</v>
      </c>
      <c r="C117" s="113" t="str">
        <f>[7]入力用!$L$15</f>
        <v>MF</v>
      </c>
      <c r="D117" s="571" t="str">
        <f>" "&amp;[7]入力用!$M$15</f>
        <v xml:space="preserve"> 高橋　快世</v>
      </c>
      <c r="E117" s="572"/>
      <c r="F117" s="573" t="str">
        <f>" "&amp;[7]入力用!$N$15</f>
        <v xml:space="preserve"> たかはし　かいせい</v>
      </c>
      <c r="G117" s="574"/>
      <c r="H117" s="575"/>
      <c r="I117" s="423">
        <f>[7]入力用!$O$15</f>
        <v>3</v>
      </c>
      <c r="K117" s="111"/>
      <c r="L117" s="112">
        <f>[8]入力用!$K$15</f>
        <v>12</v>
      </c>
      <c r="M117" s="113" t="str">
        <f>[8]入力用!$L$15</f>
        <v>DF</v>
      </c>
      <c r="N117" s="571" t="str">
        <f>" "&amp;[8]入力用!$M$15</f>
        <v xml:space="preserve"> 岡田　零央</v>
      </c>
      <c r="O117" s="572"/>
      <c r="P117" s="573" t="str">
        <f>" "&amp;[8]入力用!$N$15</f>
        <v xml:space="preserve"> おかだ　れいあ</v>
      </c>
      <c r="Q117" s="574"/>
      <c r="R117" s="575"/>
      <c r="S117" s="423">
        <f>[8]入力用!$O$15</f>
        <v>3</v>
      </c>
      <c r="U117" s="102"/>
      <c r="V117" s="427"/>
      <c r="W117" s="428"/>
      <c r="X117" s="614"/>
      <c r="Y117" s="614"/>
      <c r="Z117" s="615"/>
      <c r="AA117" s="615"/>
      <c r="AB117" s="615"/>
      <c r="AC117" s="428"/>
    </row>
    <row r="118" spans="1:29" ht="27" customHeight="1">
      <c r="A118" s="111"/>
      <c r="B118" s="112">
        <f>[7]入力用!$K$16</f>
        <v>1</v>
      </c>
      <c r="C118" s="113" t="str">
        <f>[7]入力用!$L$16</f>
        <v>GK</v>
      </c>
      <c r="D118" s="571" t="str">
        <f>" "&amp;[7]入力用!$M$16</f>
        <v xml:space="preserve"> 佐々木　洸輔</v>
      </c>
      <c r="E118" s="572"/>
      <c r="F118" s="573" t="str">
        <f>" "&amp;[7]入力用!$N$16</f>
        <v xml:space="preserve"> ささき　こうすけ</v>
      </c>
      <c r="G118" s="574"/>
      <c r="H118" s="575"/>
      <c r="I118" s="423">
        <f>[7]入力用!$O$16</f>
        <v>3</v>
      </c>
      <c r="K118" s="111"/>
      <c r="L118" s="112">
        <f>[8]入力用!$K$16</f>
        <v>13</v>
      </c>
      <c r="M118" s="113" t="str">
        <f>[8]入力用!$L$16</f>
        <v>DF</v>
      </c>
      <c r="N118" s="571" t="str">
        <f>" "&amp;[8]入力用!$M$16</f>
        <v xml:space="preserve"> 宮下　朝陽</v>
      </c>
      <c r="O118" s="572"/>
      <c r="P118" s="573" t="str">
        <f>" "&amp;[8]入力用!$N$16</f>
        <v xml:space="preserve"> みやした　あさひ</v>
      </c>
      <c r="Q118" s="574"/>
      <c r="R118" s="575"/>
      <c r="S118" s="423">
        <f>[8]入力用!$O$16</f>
        <v>3</v>
      </c>
      <c r="U118" s="102"/>
      <c r="V118" s="427"/>
      <c r="W118" s="428"/>
      <c r="X118" s="614"/>
      <c r="Y118" s="614"/>
      <c r="Z118" s="615"/>
      <c r="AA118" s="615"/>
      <c r="AB118" s="615"/>
      <c r="AC118" s="428"/>
    </row>
    <row r="119" spans="1:29" ht="27" customHeight="1">
      <c r="A119" s="111"/>
      <c r="B119" s="112">
        <f>[7]入力用!$K$17</f>
        <v>12</v>
      </c>
      <c r="C119" s="113" t="str">
        <f>[7]入力用!$L$17</f>
        <v>GK</v>
      </c>
      <c r="D119" s="571" t="str">
        <f>" "&amp;[7]入力用!$M$17</f>
        <v xml:space="preserve"> 梅澤　慈希</v>
      </c>
      <c r="E119" s="572"/>
      <c r="F119" s="573" t="str">
        <f>" "&amp;[7]入力用!$N$17</f>
        <v xml:space="preserve"> うめざわ　いつき</v>
      </c>
      <c r="G119" s="574"/>
      <c r="H119" s="575"/>
      <c r="I119" s="423">
        <f>[7]入力用!$O$17</f>
        <v>2</v>
      </c>
      <c r="K119" s="111"/>
      <c r="L119" s="112">
        <f>[8]入力用!$K$17</f>
        <v>14</v>
      </c>
      <c r="M119" s="113" t="str">
        <f>[8]入力用!$L$17</f>
        <v>MF</v>
      </c>
      <c r="N119" s="571" t="str">
        <f>" "&amp;[8]入力用!$M$17</f>
        <v xml:space="preserve"> 原　亮太</v>
      </c>
      <c r="O119" s="572"/>
      <c r="P119" s="573" t="str">
        <f>" "&amp;[8]入力用!$N$17</f>
        <v xml:space="preserve"> はら　りょうた</v>
      </c>
      <c r="Q119" s="574"/>
      <c r="R119" s="575"/>
      <c r="S119" s="423">
        <f>[8]入力用!$O$17</f>
        <v>3</v>
      </c>
      <c r="U119" s="102"/>
      <c r="V119" s="427"/>
      <c r="W119" s="428"/>
      <c r="X119" s="614"/>
      <c r="Y119" s="614"/>
      <c r="Z119" s="615"/>
      <c r="AA119" s="615"/>
      <c r="AB119" s="615"/>
      <c r="AC119" s="428"/>
    </row>
    <row r="120" spans="1:29" ht="27" customHeight="1">
      <c r="A120" s="111"/>
      <c r="B120" s="112">
        <f>[7]入力用!$K$18</f>
        <v>95</v>
      </c>
      <c r="C120" s="113" t="str">
        <f>[7]入力用!$L$18</f>
        <v>DF</v>
      </c>
      <c r="D120" s="571" t="str">
        <f>" "&amp;[7]入力用!$M$18</f>
        <v xml:space="preserve"> 古越　暖人</v>
      </c>
      <c r="E120" s="572"/>
      <c r="F120" s="573" t="str">
        <f>" "&amp;[7]入力用!$N$18</f>
        <v xml:space="preserve"> ふるこし　はると</v>
      </c>
      <c r="G120" s="574"/>
      <c r="H120" s="575"/>
      <c r="I120" s="423">
        <f>[7]入力用!$O$18</f>
        <v>2</v>
      </c>
      <c r="K120" s="111"/>
      <c r="L120" s="112">
        <f>[8]入力用!$K$18</f>
        <v>15</v>
      </c>
      <c r="M120" s="113" t="str">
        <f>[8]入力用!$L$18</f>
        <v>MF</v>
      </c>
      <c r="N120" s="571" t="str">
        <f>" "&amp;[8]入力用!$M$18</f>
        <v xml:space="preserve"> 柿木　康孝</v>
      </c>
      <c r="O120" s="572"/>
      <c r="P120" s="573" t="str">
        <f>" "&amp;[8]入力用!$N$18</f>
        <v xml:space="preserve"> かきぎ　やすたか</v>
      </c>
      <c r="Q120" s="574"/>
      <c r="R120" s="575"/>
      <c r="S120" s="423">
        <f>[8]入力用!$O$18</f>
        <v>3</v>
      </c>
      <c r="U120" s="102"/>
      <c r="V120" s="427"/>
      <c r="W120" s="428"/>
      <c r="X120" s="614"/>
      <c r="Y120" s="614"/>
      <c r="Z120" s="615"/>
      <c r="AA120" s="615"/>
      <c r="AB120" s="615"/>
      <c r="AC120" s="428"/>
    </row>
    <row r="121" spans="1:29" ht="27" customHeight="1">
      <c r="A121" s="111"/>
      <c r="B121" s="112">
        <f>[7]入力用!$K$19</f>
        <v>22</v>
      </c>
      <c r="C121" s="113" t="str">
        <f>[7]入力用!$L$19</f>
        <v>FW</v>
      </c>
      <c r="D121" s="571" t="str">
        <f>" "&amp;[7]入力用!$M$19</f>
        <v xml:space="preserve"> 木曽　琥白</v>
      </c>
      <c r="E121" s="572"/>
      <c r="F121" s="573" t="str">
        <f>" "&amp;[7]入力用!$N$19</f>
        <v xml:space="preserve"> きそ　こはく</v>
      </c>
      <c r="G121" s="574"/>
      <c r="H121" s="575"/>
      <c r="I121" s="423">
        <f>[7]入力用!$O$19</f>
        <v>2</v>
      </c>
      <c r="K121" s="111"/>
      <c r="L121" s="112">
        <f>[8]入力用!$K$19</f>
        <v>16</v>
      </c>
      <c r="M121" s="113" t="str">
        <f>[8]入力用!$L$19</f>
        <v>FW</v>
      </c>
      <c r="N121" s="571" t="str">
        <f>" "&amp;[8]入力用!$M$19</f>
        <v xml:space="preserve"> 宮下　洸琉</v>
      </c>
      <c r="O121" s="572"/>
      <c r="P121" s="573" t="str">
        <f>" "&amp;[8]入力用!$N$19</f>
        <v xml:space="preserve"> みやした　ひかる</v>
      </c>
      <c r="Q121" s="574"/>
      <c r="R121" s="575"/>
      <c r="S121" s="423">
        <f>[8]入力用!$O$19</f>
        <v>3</v>
      </c>
      <c r="U121" s="102"/>
      <c r="V121" s="427"/>
      <c r="W121" s="428"/>
      <c r="X121" s="614"/>
      <c r="Y121" s="614"/>
      <c r="Z121" s="615"/>
      <c r="AA121" s="615"/>
      <c r="AB121" s="615"/>
      <c r="AC121" s="428"/>
    </row>
    <row r="122" spans="1:29" ht="27" customHeight="1">
      <c r="A122" s="111"/>
      <c r="B122" s="112">
        <f>[7]入力用!$K$20</f>
        <v>23</v>
      </c>
      <c r="C122" s="113" t="str">
        <f>[7]入力用!$L$20</f>
        <v>MF</v>
      </c>
      <c r="D122" s="571" t="str">
        <f>" "&amp;[7]入力用!$M$20</f>
        <v xml:space="preserve"> 今井　悠宇</v>
      </c>
      <c r="E122" s="572"/>
      <c r="F122" s="573" t="str">
        <f>" "&amp;[7]入力用!$N$20</f>
        <v xml:space="preserve"> いまい　ゆう</v>
      </c>
      <c r="G122" s="574"/>
      <c r="H122" s="575"/>
      <c r="I122" s="423">
        <f>[7]入力用!$O$20</f>
        <v>2</v>
      </c>
      <c r="K122" s="111"/>
      <c r="L122" s="112">
        <f>[8]入力用!$K$20</f>
        <v>17</v>
      </c>
      <c r="M122" s="113" t="str">
        <f>[8]入力用!$L$20</f>
        <v>MF</v>
      </c>
      <c r="N122" s="571" t="str">
        <f>" "&amp;[8]入力用!$M$20</f>
        <v xml:space="preserve"> 大場　陽渡</v>
      </c>
      <c r="O122" s="572"/>
      <c r="P122" s="573" t="str">
        <f>" "&amp;[8]入力用!$N$20</f>
        <v xml:space="preserve"> おおば　はると</v>
      </c>
      <c r="Q122" s="574"/>
      <c r="R122" s="575"/>
      <c r="S122" s="423">
        <f>[8]入力用!$O$20</f>
        <v>2</v>
      </c>
      <c r="U122" s="102"/>
      <c r="V122" s="427"/>
      <c r="W122" s="428"/>
      <c r="X122" s="614"/>
      <c r="Y122" s="614"/>
      <c r="Z122" s="615"/>
      <c r="AA122" s="615"/>
      <c r="AB122" s="615"/>
      <c r="AC122" s="428"/>
    </row>
    <row r="123" spans="1:29" ht="27" customHeight="1" thickBot="1">
      <c r="A123" s="115"/>
      <c r="B123" s="116">
        <f>[7]入力用!$K$21</f>
        <v>40</v>
      </c>
      <c r="C123" s="117" t="str">
        <f>[7]入力用!$L$21</f>
        <v>FW</v>
      </c>
      <c r="D123" s="561" t="str">
        <f>" "&amp;[7]入力用!$M$21</f>
        <v xml:space="preserve"> 赤羽　慧心</v>
      </c>
      <c r="E123" s="562"/>
      <c r="F123" s="563" t="str">
        <f>" "&amp;[7]入力用!$N$21</f>
        <v xml:space="preserve"> あかはね　けいしん</v>
      </c>
      <c r="G123" s="564"/>
      <c r="H123" s="565"/>
      <c r="I123" s="422">
        <f>[7]入力用!$O$21</f>
        <v>2</v>
      </c>
      <c r="K123" s="115"/>
      <c r="L123" s="116">
        <f>[8]入力用!$K$21</f>
        <v>18</v>
      </c>
      <c r="M123" s="117" t="str">
        <f>[8]入力用!$L$21</f>
        <v>GK</v>
      </c>
      <c r="N123" s="561" t="str">
        <f>" "&amp;[8]入力用!$M$21</f>
        <v xml:space="preserve"> 細江　隼平</v>
      </c>
      <c r="O123" s="562"/>
      <c r="P123" s="563" t="str">
        <f>" "&amp;[8]入力用!$N$21</f>
        <v xml:space="preserve"> ほそえ　しゅんぺい</v>
      </c>
      <c r="Q123" s="564"/>
      <c r="R123" s="565"/>
      <c r="S123" s="422">
        <f>[8]入力用!$O$21</f>
        <v>3</v>
      </c>
      <c r="U123" s="102"/>
      <c r="V123" s="427"/>
      <c r="W123" s="428"/>
      <c r="X123" s="614"/>
      <c r="Y123" s="614"/>
      <c r="Z123" s="615"/>
      <c r="AA123" s="615"/>
      <c r="AB123" s="615"/>
      <c r="AC123" s="428"/>
    </row>
    <row r="124" spans="1:29" ht="27" customHeight="1" thickBot="1">
      <c r="U124" s="102"/>
      <c r="V124" s="104"/>
      <c r="W124" s="102"/>
      <c r="X124" s="102"/>
      <c r="Y124" s="102"/>
      <c r="Z124" s="102"/>
      <c r="AA124" s="102"/>
      <c r="AB124" s="102"/>
      <c r="AC124" s="102"/>
    </row>
    <row r="125" spans="1:29" ht="27" customHeight="1" thickBot="1">
      <c r="B125" s="566" t="s">
        <v>216</v>
      </c>
      <c r="C125" s="567"/>
      <c r="D125" s="118" t="s">
        <v>168</v>
      </c>
      <c r="E125" s="568" t="s">
        <v>169</v>
      </c>
      <c r="F125" s="569"/>
      <c r="G125" s="390" t="s">
        <v>170</v>
      </c>
      <c r="H125" s="568" t="s">
        <v>171</v>
      </c>
      <c r="I125" s="570"/>
      <c r="L125" s="566" t="s">
        <v>216</v>
      </c>
      <c r="M125" s="567"/>
      <c r="N125" s="118" t="s">
        <v>168</v>
      </c>
      <c r="O125" s="568" t="s">
        <v>169</v>
      </c>
      <c r="P125" s="569"/>
      <c r="Q125" s="390" t="s">
        <v>170</v>
      </c>
      <c r="R125" s="568" t="s">
        <v>171</v>
      </c>
      <c r="S125" s="570"/>
      <c r="U125" s="102"/>
      <c r="V125" s="613"/>
      <c r="W125" s="613"/>
      <c r="X125" s="428"/>
      <c r="Y125" s="613"/>
      <c r="Z125" s="613"/>
      <c r="AA125" s="428"/>
      <c r="AB125" s="613"/>
      <c r="AC125" s="613"/>
    </row>
    <row r="126" spans="1:29" ht="27" customHeight="1" thickTop="1">
      <c r="B126" s="551" t="s">
        <v>217</v>
      </c>
      <c r="C126" s="552"/>
      <c r="D126" s="119" t="str">
        <f>[7]入力用!$B$18</f>
        <v>青</v>
      </c>
      <c r="E126" s="553" t="str">
        <f>[7]入力用!$D$18</f>
        <v>白</v>
      </c>
      <c r="F126" s="554"/>
      <c r="G126" s="391" t="str">
        <f>[7]入力用!$F$18</f>
        <v>黄</v>
      </c>
      <c r="H126" s="553" t="str">
        <f>[7]入力用!$H$18</f>
        <v>赤</v>
      </c>
      <c r="I126" s="555"/>
      <c r="L126" s="551" t="s">
        <v>217</v>
      </c>
      <c r="M126" s="552"/>
      <c r="N126" s="119" t="str">
        <f>[8]入力用!$B$18</f>
        <v>白</v>
      </c>
      <c r="O126" s="553" t="str">
        <f>[8]入力用!$D$18</f>
        <v>緑</v>
      </c>
      <c r="P126" s="554"/>
      <c r="Q126" s="391" t="str">
        <f>[8]入力用!$F$18</f>
        <v>赤</v>
      </c>
      <c r="R126" s="553" t="str">
        <f>[8]入力用!$H$18</f>
        <v>グレー</v>
      </c>
      <c r="S126" s="555"/>
      <c r="U126" s="102"/>
      <c r="V126" s="612"/>
      <c r="W126" s="612"/>
      <c r="X126" s="428"/>
      <c r="Y126" s="613"/>
      <c r="Z126" s="613"/>
      <c r="AA126" s="428"/>
      <c r="AB126" s="613"/>
      <c r="AC126" s="613"/>
    </row>
    <row r="127" spans="1:29" ht="27" customHeight="1">
      <c r="B127" s="556" t="s">
        <v>466</v>
      </c>
      <c r="C127" s="557"/>
      <c r="D127" s="120" t="str">
        <f>[7]入力用!$B$19</f>
        <v>紺</v>
      </c>
      <c r="E127" s="558" t="str">
        <f>[7]入力用!$D$19</f>
        <v>白</v>
      </c>
      <c r="F127" s="559"/>
      <c r="G127" s="391" t="str">
        <f>[7]入力用!$F$19</f>
        <v>黄</v>
      </c>
      <c r="H127" s="558" t="str">
        <f>[7]入力用!$H$19</f>
        <v>赤</v>
      </c>
      <c r="I127" s="560"/>
      <c r="L127" s="556" t="s">
        <v>466</v>
      </c>
      <c r="M127" s="557"/>
      <c r="N127" s="120" t="str">
        <f>[8]入力用!$B$19</f>
        <v>黒</v>
      </c>
      <c r="O127" s="558" t="str">
        <f>[8]入力用!$D$19</f>
        <v>緑</v>
      </c>
      <c r="P127" s="559"/>
      <c r="Q127" s="391" t="str">
        <f>[8]入力用!$F$19</f>
        <v>赤</v>
      </c>
      <c r="R127" s="558" t="str">
        <f>[8]入力用!$H$19</f>
        <v>グレー</v>
      </c>
      <c r="S127" s="560"/>
      <c r="U127" s="102"/>
      <c r="V127" s="612"/>
      <c r="W127" s="612"/>
      <c r="X127" s="428"/>
      <c r="Y127" s="613"/>
      <c r="Z127" s="613"/>
      <c r="AA127" s="428"/>
      <c r="AB127" s="613"/>
      <c r="AC127" s="613"/>
    </row>
    <row r="128" spans="1:29" ht="27" customHeight="1" thickBot="1">
      <c r="B128" s="546" t="s">
        <v>467</v>
      </c>
      <c r="C128" s="547"/>
      <c r="D128" s="121" t="str">
        <f>[7]入力用!$B$20</f>
        <v>青</v>
      </c>
      <c r="E128" s="548" t="str">
        <f>[7]入力用!$D$20</f>
        <v>白</v>
      </c>
      <c r="F128" s="549"/>
      <c r="G128" s="392" t="str">
        <f>[7]入力用!$F$20</f>
        <v>黄</v>
      </c>
      <c r="H128" s="548" t="str">
        <f>[7]入力用!$H$20</f>
        <v>赤</v>
      </c>
      <c r="I128" s="550"/>
      <c r="L128" s="546" t="s">
        <v>467</v>
      </c>
      <c r="M128" s="547"/>
      <c r="N128" s="121" t="str">
        <f>[8]入力用!$B$20</f>
        <v>白</v>
      </c>
      <c r="O128" s="548" t="str">
        <f>[8]入力用!$D$20</f>
        <v>緑</v>
      </c>
      <c r="P128" s="549"/>
      <c r="Q128" s="392" t="str">
        <f>[8]入力用!$F$20</f>
        <v>赤</v>
      </c>
      <c r="R128" s="548" t="str">
        <f>[8]入力用!$H$20</f>
        <v>グレー</v>
      </c>
      <c r="S128" s="550"/>
      <c r="U128" s="102"/>
      <c r="V128" s="613"/>
      <c r="W128" s="613"/>
      <c r="X128" s="428"/>
      <c r="Y128" s="613"/>
      <c r="Z128" s="613"/>
      <c r="AA128" s="428"/>
      <c r="AB128" s="613"/>
      <c r="AC128" s="613"/>
    </row>
    <row r="129" spans="1:30" s="24" customFormat="1" ht="27" customHeight="1" thickBot="1">
      <c r="B129" s="599" t="s">
        <v>226</v>
      </c>
      <c r="C129" s="599"/>
      <c r="D129" s="599"/>
      <c r="E129" s="599"/>
      <c r="F129" s="599"/>
      <c r="G129" s="599"/>
      <c r="H129" s="599"/>
      <c r="I129" s="599"/>
      <c r="L129" s="599" t="s">
        <v>227</v>
      </c>
      <c r="M129" s="599"/>
      <c r="N129" s="599"/>
      <c r="O129" s="599"/>
      <c r="P129" s="599"/>
      <c r="Q129" s="599"/>
      <c r="R129" s="599"/>
      <c r="S129" s="599"/>
      <c r="V129" s="588" t="s">
        <v>228</v>
      </c>
      <c r="W129" s="588"/>
      <c r="X129" s="588"/>
      <c r="Y129" s="588"/>
      <c r="Z129" s="588"/>
      <c r="AA129" s="588"/>
      <c r="AB129" s="588"/>
      <c r="AC129" s="588"/>
    </row>
    <row r="130" spans="1:30" s="123" customFormat="1" ht="27" customHeight="1" thickBot="1">
      <c r="B130" s="589" t="str">
        <f>[9]入力用!$B$7&amp;[9]入力用!$F$7</f>
        <v>星稜中学校</v>
      </c>
      <c r="C130" s="590"/>
      <c r="D130" s="590"/>
      <c r="E130" s="590"/>
      <c r="F130" s="590"/>
      <c r="G130" s="590"/>
      <c r="H130" s="590"/>
      <c r="I130" s="591"/>
      <c r="L130" s="589" t="str">
        <f>[10]入力用!$B$7&amp;[10]入力用!$F$7</f>
        <v>小松市立南部中学校</v>
      </c>
      <c r="M130" s="590"/>
      <c r="N130" s="590"/>
      <c r="O130" s="590"/>
      <c r="P130" s="590"/>
      <c r="Q130" s="590"/>
      <c r="R130" s="590"/>
      <c r="S130" s="591"/>
      <c r="V130" s="589" t="str">
        <f>B162</f>
        <v>宝達志水町立宝達中学校</v>
      </c>
      <c r="W130" s="590"/>
      <c r="X130" s="590"/>
      <c r="Y130" s="590"/>
      <c r="Z130" s="590"/>
      <c r="AA130" s="590"/>
      <c r="AB130" s="590"/>
      <c r="AC130" s="591"/>
    </row>
    <row r="131" spans="1:30" ht="27" customHeight="1">
      <c r="B131" s="592" t="s">
        <v>162</v>
      </c>
      <c r="C131" s="593"/>
      <c r="D131" s="594" t="str">
        <f>[9]入力用!$B$3&amp;[9]入力用!$C$3&amp;[9]入力用!$B$11</f>
        <v>石川県金沢市小坂町南206番地</v>
      </c>
      <c r="E131" s="595"/>
      <c r="F131" s="595"/>
      <c r="G131" s="595"/>
      <c r="H131" s="595"/>
      <c r="I131" s="596"/>
      <c r="L131" s="592" t="s">
        <v>162</v>
      </c>
      <c r="M131" s="593"/>
      <c r="N131" s="594" t="str">
        <f>[10]入力用!$B$3&amp;[10]入力用!$C$3&amp;[10]入力用!$B$11</f>
        <v>石川県小松市島町ヌ４３番地</v>
      </c>
      <c r="O131" s="595"/>
      <c r="P131" s="595"/>
      <c r="Q131" s="595"/>
      <c r="R131" s="595"/>
      <c r="S131" s="596"/>
      <c r="V131" s="592" t="s">
        <v>162</v>
      </c>
      <c r="W131" s="593"/>
      <c r="X131" s="594" t="str">
        <f>D163</f>
        <v>石川県羽咋郡宝達志水町小川カ150番地</v>
      </c>
      <c r="Y131" s="595"/>
      <c r="Z131" s="595"/>
      <c r="AA131" s="595"/>
      <c r="AB131" s="595"/>
      <c r="AC131" s="596"/>
    </row>
    <row r="132" spans="1:30" ht="27" customHeight="1">
      <c r="B132" s="597" t="s">
        <v>163</v>
      </c>
      <c r="C132" s="598"/>
      <c r="D132" s="578" t="str">
        <f>[9]入力用!$B$14</f>
        <v>河合　伸幸</v>
      </c>
      <c r="E132" s="579"/>
      <c r="F132" s="579"/>
      <c r="G132" s="579"/>
      <c r="H132" s="580" t="str">
        <f>[9]入力用!$D$14</f>
        <v>教員</v>
      </c>
      <c r="I132" s="581"/>
      <c r="L132" s="597" t="s">
        <v>163</v>
      </c>
      <c r="M132" s="598"/>
      <c r="N132" s="578" t="str">
        <f>[10]入力用!$B$14</f>
        <v>松村　賢一</v>
      </c>
      <c r="O132" s="579"/>
      <c r="P132" s="579"/>
      <c r="Q132" s="579"/>
      <c r="R132" s="580" t="str">
        <f>[10]入力用!$D$14</f>
        <v>教員</v>
      </c>
      <c r="S132" s="581"/>
      <c r="V132" s="597" t="s">
        <v>163</v>
      </c>
      <c r="W132" s="598"/>
      <c r="X132" s="578" t="str">
        <f>D164</f>
        <v>杉谷　靖史</v>
      </c>
      <c r="Y132" s="579"/>
      <c r="Z132" s="579"/>
      <c r="AA132" s="579"/>
      <c r="AB132" s="611" t="str">
        <f>H164</f>
        <v>教員</v>
      </c>
      <c r="AC132" s="560"/>
    </row>
    <row r="133" spans="1:30" ht="27" customHeight="1">
      <c r="B133" s="597" t="s">
        <v>213</v>
      </c>
      <c r="C133" s="598"/>
      <c r="D133" s="578" t="str">
        <f>[9]入力用!$B$15</f>
        <v>河二　尊</v>
      </c>
      <c r="E133" s="579"/>
      <c r="F133" s="579"/>
      <c r="G133" s="579"/>
      <c r="H133" s="580" t="str">
        <f>ASC([9]入力用!$D$15)</f>
        <v>教員</v>
      </c>
      <c r="I133" s="581"/>
      <c r="L133" s="597" t="s">
        <v>213</v>
      </c>
      <c r="M133" s="598"/>
      <c r="N133" s="578" t="str">
        <f>[10]入力用!$B$15</f>
        <v>水口　昌彦</v>
      </c>
      <c r="O133" s="579"/>
      <c r="P133" s="579"/>
      <c r="Q133" s="579"/>
      <c r="R133" s="580" t="str">
        <f>ASC([10]入力用!$D$15)</f>
        <v>承認ｺｰﾁ</v>
      </c>
      <c r="S133" s="581"/>
      <c r="V133" s="597" t="s">
        <v>213</v>
      </c>
      <c r="W133" s="598"/>
      <c r="X133" s="578" t="str">
        <f t="shared" ref="X133:X135" si="0">D165</f>
        <v>岡田　徹</v>
      </c>
      <c r="Y133" s="579"/>
      <c r="Z133" s="579"/>
      <c r="AA133" s="579"/>
      <c r="AB133" s="611" t="str">
        <f t="shared" ref="AB133:AB134" si="1">H165</f>
        <v>承認ｺｰﾁ</v>
      </c>
      <c r="AC133" s="560"/>
    </row>
    <row r="134" spans="1:30" ht="27" customHeight="1">
      <c r="B134" s="582" t="s">
        <v>214</v>
      </c>
      <c r="C134" s="583"/>
      <c r="D134" s="584" t="str">
        <f>[9]入力用!$B$16</f>
        <v>小松　豊</v>
      </c>
      <c r="E134" s="585"/>
      <c r="F134" s="585"/>
      <c r="G134" s="585"/>
      <c r="H134" s="583" t="str">
        <f>[9]入力用!$D$16</f>
        <v>教員</v>
      </c>
      <c r="I134" s="586"/>
      <c r="L134" s="582" t="s">
        <v>214</v>
      </c>
      <c r="M134" s="583"/>
      <c r="N134" s="584" t="str">
        <f>[10]入力用!$B$16</f>
        <v>中村　史織</v>
      </c>
      <c r="O134" s="585"/>
      <c r="P134" s="585"/>
      <c r="Q134" s="585"/>
      <c r="R134" s="583" t="str">
        <f>[9]入力用!$D$16</f>
        <v>教員</v>
      </c>
      <c r="S134" s="586"/>
      <c r="V134" s="582" t="s">
        <v>214</v>
      </c>
      <c r="W134" s="583"/>
      <c r="X134" s="578" t="str">
        <f t="shared" si="0"/>
        <v>馬場　淳平</v>
      </c>
      <c r="Y134" s="579"/>
      <c r="Z134" s="579"/>
      <c r="AA134" s="579"/>
      <c r="AB134" s="611" t="str">
        <f t="shared" si="1"/>
        <v>教員</v>
      </c>
      <c r="AC134" s="560"/>
    </row>
    <row r="135" spans="1:30" ht="27" customHeight="1" thickBot="1">
      <c r="B135" s="625" t="s">
        <v>465</v>
      </c>
      <c r="C135" s="626"/>
      <c r="D135" s="600" t="str">
        <f>INDEX([9]入力用!$M$4:$M$21,MATCH(1,[9]入力用!$T$4:$T$21))</f>
        <v>前出　悠杜</v>
      </c>
      <c r="E135" s="601"/>
      <c r="F135" s="601"/>
      <c r="G135" s="601"/>
      <c r="H135" s="602"/>
      <c r="I135" s="550"/>
      <c r="L135" s="625" t="s">
        <v>465</v>
      </c>
      <c r="M135" s="626"/>
      <c r="N135" s="600" t="str">
        <f>INDEX([10]入力用!$M$4:$M$21,MATCH(1,[10]入力用!$T$4:$T$21))</f>
        <v>猪辺　稜斗</v>
      </c>
      <c r="O135" s="601"/>
      <c r="P135" s="601"/>
      <c r="Q135" s="601"/>
      <c r="R135" s="602"/>
      <c r="S135" s="550"/>
      <c r="V135" s="625" t="s">
        <v>465</v>
      </c>
      <c r="W135" s="626"/>
      <c r="X135" s="600" t="str">
        <f t="shared" si="0"/>
        <v>河村　輝</v>
      </c>
      <c r="Y135" s="601"/>
      <c r="Z135" s="601"/>
      <c r="AA135" s="601"/>
      <c r="AB135" s="602"/>
      <c r="AC135" s="550"/>
    </row>
    <row r="136" spans="1:30" ht="27" customHeight="1" thickBot="1">
      <c r="D136" s="587"/>
      <c r="E136" s="587"/>
      <c r="F136" s="587"/>
      <c r="G136" s="587"/>
      <c r="H136" s="587"/>
      <c r="I136" s="587"/>
      <c r="N136" s="587"/>
      <c r="O136" s="587"/>
      <c r="P136" s="587"/>
      <c r="Q136" s="587"/>
      <c r="R136" s="587"/>
      <c r="S136" s="587"/>
      <c r="X136" s="587"/>
      <c r="Y136" s="587"/>
      <c r="Z136" s="587"/>
      <c r="AA136" s="587"/>
      <c r="AB136" s="587"/>
      <c r="AC136" s="587"/>
    </row>
    <row r="137" spans="1:30" s="103" customFormat="1" ht="26.25" customHeight="1">
      <c r="A137" s="105" t="s">
        <v>164</v>
      </c>
      <c r="B137" s="106" t="s">
        <v>160</v>
      </c>
      <c r="C137" s="429" t="s">
        <v>165</v>
      </c>
      <c r="D137" s="576" t="s">
        <v>166</v>
      </c>
      <c r="E137" s="576"/>
      <c r="F137" s="577" t="s">
        <v>215</v>
      </c>
      <c r="G137" s="577"/>
      <c r="H137" s="577"/>
      <c r="I137" s="108" t="s">
        <v>167</v>
      </c>
      <c r="J137" s="109"/>
      <c r="K137" s="105" t="s">
        <v>164</v>
      </c>
      <c r="L137" s="106" t="s">
        <v>160</v>
      </c>
      <c r="M137" s="429" t="s">
        <v>165</v>
      </c>
      <c r="N137" s="576" t="s">
        <v>166</v>
      </c>
      <c r="O137" s="576"/>
      <c r="P137" s="577" t="s">
        <v>215</v>
      </c>
      <c r="Q137" s="577"/>
      <c r="R137" s="577"/>
      <c r="S137" s="108" t="s">
        <v>167</v>
      </c>
      <c r="U137" s="105" t="s">
        <v>164</v>
      </c>
      <c r="V137" s="106" t="s">
        <v>160</v>
      </c>
      <c r="W137" s="429" t="s">
        <v>165</v>
      </c>
      <c r="X137" s="576" t="s">
        <v>166</v>
      </c>
      <c r="Y137" s="576"/>
      <c r="Z137" s="577" t="s">
        <v>215</v>
      </c>
      <c r="AA137" s="577"/>
      <c r="AB137" s="577"/>
      <c r="AC137" s="108" t="s">
        <v>167</v>
      </c>
      <c r="AD137" s="109"/>
    </row>
    <row r="138" spans="1:30" ht="27" customHeight="1">
      <c r="A138" s="111"/>
      <c r="B138" s="112">
        <f>[9]入力用!$K$4</f>
        <v>1</v>
      </c>
      <c r="C138" s="113" t="str">
        <f>[9]入力用!$L$4</f>
        <v>GK</v>
      </c>
      <c r="D138" s="571" t="str">
        <f>" "&amp;[9]入力用!$M$4</f>
        <v xml:space="preserve"> 西野　敬穂</v>
      </c>
      <c r="E138" s="572"/>
      <c r="F138" s="573" t="str">
        <f>" "&amp;[9]入力用!$N$4</f>
        <v xml:space="preserve"> にしの　たかほ</v>
      </c>
      <c r="G138" s="574"/>
      <c r="H138" s="575"/>
      <c r="I138" s="423">
        <f>[9]入力用!$O$4</f>
        <v>3</v>
      </c>
      <c r="K138" s="111"/>
      <c r="L138" s="112">
        <f>[10]入力用!$K$4</f>
        <v>1</v>
      </c>
      <c r="M138" s="113" t="str">
        <f>[10]入力用!$L$4</f>
        <v>GK</v>
      </c>
      <c r="N138" s="571" t="str">
        <f>" "&amp;[10]入力用!$M$4</f>
        <v xml:space="preserve"> 吉野　心晟</v>
      </c>
      <c r="O138" s="572"/>
      <c r="P138" s="573" t="str">
        <f>" "&amp;[10]入力用!$N$4</f>
        <v xml:space="preserve"> よしの　しんせい</v>
      </c>
      <c r="Q138" s="574"/>
      <c r="R138" s="575"/>
      <c r="S138" s="423">
        <f>[10]入力用!$O$4</f>
        <v>3</v>
      </c>
      <c r="U138" s="111"/>
      <c r="V138" s="112">
        <f>B170</f>
        <v>1</v>
      </c>
      <c r="W138" s="113" t="str">
        <f>C170</f>
        <v>GK</v>
      </c>
      <c r="X138" s="607" t="str">
        <f>D170</f>
        <v xml:space="preserve"> 村谷　竜輝</v>
      </c>
      <c r="Y138" s="608"/>
      <c r="Z138" s="573" t="str">
        <f>F170</f>
        <v xml:space="preserve"> むらたに　りゅうき</v>
      </c>
      <c r="AA138" s="574"/>
      <c r="AB138" s="575"/>
      <c r="AC138" s="423">
        <f>I170</f>
        <v>3</v>
      </c>
    </row>
    <row r="139" spans="1:30" ht="27" customHeight="1">
      <c r="A139" s="111"/>
      <c r="B139" s="112">
        <f>[9]入力用!$K$5</f>
        <v>2</v>
      </c>
      <c r="C139" s="113" t="str">
        <f>[9]入力用!$L$5</f>
        <v>DF</v>
      </c>
      <c r="D139" s="571" t="str">
        <f>" "&amp;[9]入力用!$M$5</f>
        <v xml:space="preserve"> 佐野　芽生</v>
      </c>
      <c r="E139" s="572"/>
      <c r="F139" s="573" t="str">
        <f>" "&amp;[9]入力用!$N$5</f>
        <v xml:space="preserve"> さの　めお</v>
      </c>
      <c r="G139" s="574"/>
      <c r="H139" s="575"/>
      <c r="I139" s="423">
        <f>[9]入力用!$O$5</f>
        <v>3</v>
      </c>
      <c r="K139" s="111"/>
      <c r="L139" s="112">
        <f>[10]入力用!$K$5</f>
        <v>2</v>
      </c>
      <c r="M139" s="113" t="str">
        <f>[10]入力用!$L$5</f>
        <v>DF</v>
      </c>
      <c r="N139" s="571" t="str">
        <f>" "&amp;[10]入力用!$M$5</f>
        <v xml:space="preserve"> 東　世那</v>
      </c>
      <c r="O139" s="572"/>
      <c r="P139" s="573" t="str">
        <f>" "&amp;[10]入力用!$N$5</f>
        <v xml:space="preserve"> ひがし　せな</v>
      </c>
      <c r="Q139" s="574"/>
      <c r="R139" s="575"/>
      <c r="S139" s="423">
        <f>[10]入力用!$O$5</f>
        <v>3</v>
      </c>
      <c r="U139" s="111"/>
      <c r="V139" s="112">
        <f t="shared" ref="V139:X154" si="2">B171</f>
        <v>2</v>
      </c>
      <c r="W139" s="113" t="str">
        <f t="shared" si="2"/>
        <v>DF</v>
      </c>
      <c r="X139" s="607" t="str">
        <f t="shared" si="2"/>
        <v xml:space="preserve"> 髙木　明豊</v>
      </c>
      <c r="Y139" s="608"/>
      <c r="Z139" s="573" t="str">
        <f t="shared" ref="Z139:Z155" si="3">F171</f>
        <v xml:space="preserve"> たかぎ　あきと</v>
      </c>
      <c r="AA139" s="574"/>
      <c r="AB139" s="575"/>
      <c r="AC139" s="423">
        <f t="shared" ref="AC139:AC155" si="4">I171</f>
        <v>3</v>
      </c>
    </row>
    <row r="140" spans="1:30" ht="27" customHeight="1">
      <c r="A140" s="111"/>
      <c r="B140" s="112">
        <f>[9]入力用!$K$6</f>
        <v>3</v>
      </c>
      <c r="C140" s="113" t="str">
        <f>[9]入力用!$L$6</f>
        <v>DF</v>
      </c>
      <c r="D140" s="571" t="str">
        <f>" "&amp;[9]入力用!$M$6</f>
        <v xml:space="preserve"> 江戸　健</v>
      </c>
      <c r="E140" s="572"/>
      <c r="F140" s="573" t="str">
        <f>" "&amp;[9]入力用!$N$6</f>
        <v xml:space="preserve"> えど　けん</v>
      </c>
      <c r="G140" s="574"/>
      <c r="H140" s="575"/>
      <c r="I140" s="423">
        <f>[9]入力用!$O$6</f>
        <v>3</v>
      </c>
      <c r="K140" s="111"/>
      <c r="L140" s="112">
        <f>[10]入力用!$K$6</f>
        <v>3</v>
      </c>
      <c r="M140" s="113" t="str">
        <f>[10]入力用!$L$6</f>
        <v>DF</v>
      </c>
      <c r="N140" s="571" t="str">
        <f>" "&amp;[10]入力用!$M$6</f>
        <v xml:space="preserve"> 玉田　渉</v>
      </c>
      <c r="O140" s="572"/>
      <c r="P140" s="573" t="str">
        <f>" "&amp;[10]入力用!$N$6</f>
        <v xml:space="preserve"> たまだ　わたる</v>
      </c>
      <c r="Q140" s="574"/>
      <c r="R140" s="575"/>
      <c r="S140" s="423">
        <f>[10]入力用!$O$6</f>
        <v>3</v>
      </c>
      <c r="U140" s="111"/>
      <c r="V140" s="112">
        <f t="shared" si="2"/>
        <v>3</v>
      </c>
      <c r="W140" s="113" t="str">
        <f t="shared" si="2"/>
        <v>DF</v>
      </c>
      <c r="X140" s="607" t="str">
        <f t="shared" si="2"/>
        <v xml:space="preserve"> 岩見　幸弥</v>
      </c>
      <c r="Y140" s="608"/>
      <c r="Z140" s="573" t="str">
        <f t="shared" si="3"/>
        <v xml:space="preserve"> いわみ　こうや</v>
      </c>
      <c r="AA140" s="574"/>
      <c r="AB140" s="575"/>
      <c r="AC140" s="423">
        <f t="shared" si="4"/>
        <v>3</v>
      </c>
    </row>
    <row r="141" spans="1:30" ht="27" customHeight="1">
      <c r="A141" s="111"/>
      <c r="B141" s="112">
        <f>[9]入力用!$K$7</f>
        <v>4</v>
      </c>
      <c r="C141" s="113" t="str">
        <f>[9]入力用!$L$7</f>
        <v>DF</v>
      </c>
      <c r="D141" s="571" t="str">
        <f>" "&amp;[9]入力用!$M$7</f>
        <v xml:space="preserve"> 山田　凌平</v>
      </c>
      <c r="E141" s="572"/>
      <c r="F141" s="573" t="str">
        <f>" "&amp;[9]入力用!$N$7</f>
        <v xml:space="preserve"> やまだ　りょうへい</v>
      </c>
      <c r="G141" s="574"/>
      <c r="H141" s="575"/>
      <c r="I141" s="423">
        <f>[9]入力用!$O$7</f>
        <v>3</v>
      </c>
      <c r="K141" s="111"/>
      <c r="L141" s="112">
        <f>[10]入力用!$K$7</f>
        <v>4</v>
      </c>
      <c r="M141" s="113" t="str">
        <f>[10]入力用!$L$7</f>
        <v>DF</v>
      </c>
      <c r="N141" s="571" t="str">
        <f>" "&amp;[10]入力用!$M$7</f>
        <v xml:space="preserve"> 清水　悠生</v>
      </c>
      <c r="O141" s="572"/>
      <c r="P141" s="573" t="str">
        <f>" "&amp;[10]入力用!$N$7</f>
        <v xml:space="preserve"> しみず　はるき</v>
      </c>
      <c r="Q141" s="574"/>
      <c r="R141" s="575"/>
      <c r="S141" s="423">
        <f>[10]入力用!$O$7</f>
        <v>3</v>
      </c>
      <c r="U141" s="111"/>
      <c r="V141" s="112">
        <f t="shared" si="2"/>
        <v>4</v>
      </c>
      <c r="W141" s="113" t="str">
        <f t="shared" si="2"/>
        <v>DF</v>
      </c>
      <c r="X141" s="607" t="str">
        <f t="shared" si="2"/>
        <v xml:space="preserve"> 田町　悠将</v>
      </c>
      <c r="Y141" s="608"/>
      <c r="Z141" s="573" t="str">
        <f t="shared" si="3"/>
        <v xml:space="preserve"> たまち　ゆうすけ</v>
      </c>
      <c r="AA141" s="574"/>
      <c r="AB141" s="575"/>
      <c r="AC141" s="423">
        <f t="shared" si="4"/>
        <v>3</v>
      </c>
    </row>
    <row r="142" spans="1:30" ht="27" customHeight="1">
      <c r="A142" s="111"/>
      <c r="B142" s="112">
        <f>[9]入力用!$K$8</f>
        <v>5</v>
      </c>
      <c r="C142" s="113" t="str">
        <f>[9]入力用!$L$8</f>
        <v>MF</v>
      </c>
      <c r="D142" s="571" t="str">
        <f>" "&amp;[9]入力用!$M$8</f>
        <v xml:space="preserve"> 玉木　隆之祐</v>
      </c>
      <c r="E142" s="572"/>
      <c r="F142" s="573" t="str">
        <f>" "&amp;[9]入力用!$N$8</f>
        <v xml:space="preserve"> たまき　りゅうのすけ</v>
      </c>
      <c r="G142" s="574"/>
      <c r="H142" s="575"/>
      <c r="I142" s="423">
        <f>[9]入力用!$O$8</f>
        <v>3</v>
      </c>
      <c r="K142" s="111"/>
      <c r="L142" s="112">
        <f>[10]入力用!$K$8</f>
        <v>5</v>
      </c>
      <c r="M142" s="113" t="str">
        <f>[10]入力用!$L$8</f>
        <v>DF</v>
      </c>
      <c r="N142" s="571" t="str">
        <f>" "&amp;[10]入力用!$M$8</f>
        <v xml:space="preserve"> 寺田　恵太朗</v>
      </c>
      <c r="O142" s="572"/>
      <c r="P142" s="573" t="str">
        <f>" "&amp;[10]入力用!$N$8</f>
        <v xml:space="preserve"> てらだ　けいたろう</v>
      </c>
      <c r="Q142" s="574"/>
      <c r="R142" s="575"/>
      <c r="S142" s="423">
        <f>[10]入力用!$O$8</f>
        <v>3</v>
      </c>
      <c r="U142" s="111"/>
      <c r="V142" s="112">
        <f t="shared" si="2"/>
        <v>5</v>
      </c>
      <c r="W142" s="113" t="str">
        <f t="shared" si="2"/>
        <v>DF</v>
      </c>
      <c r="X142" s="607" t="str">
        <f t="shared" si="2"/>
        <v xml:space="preserve"> 耶雲　頼生</v>
      </c>
      <c r="Y142" s="608"/>
      <c r="Z142" s="573" t="str">
        <f t="shared" si="3"/>
        <v xml:space="preserve"> やくも　らいき</v>
      </c>
      <c r="AA142" s="574"/>
      <c r="AB142" s="575"/>
      <c r="AC142" s="423">
        <f t="shared" si="4"/>
        <v>2</v>
      </c>
    </row>
    <row r="143" spans="1:30" ht="27" customHeight="1">
      <c r="A143" s="111"/>
      <c r="B143" s="112">
        <f>[9]入力用!$K$9</f>
        <v>6</v>
      </c>
      <c r="C143" s="113" t="str">
        <f>[9]入力用!$L$9</f>
        <v>DF</v>
      </c>
      <c r="D143" s="571" t="str">
        <f>" "&amp;[9]入力用!$M$9</f>
        <v xml:space="preserve"> 藺上　輝雄</v>
      </c>
      <c r="E143" s="572"/>
      <c r="F143" s="573" t="str">
        <f>" "&amp;[9]入力用!$N$9</f>
        <v xml:space="preserve"> いのうえ　らいお</v>
      </c>
      <c r="G143" s="574"/>
      <c r="H143" s="575"/>
      <c r="I143" s="423">
        <f>[9]入力用!$O$9</f>
        <v>3</v>
      </c>
      <c r="K143" s="111"/>
      <c r="L143" s="112">
        <f>[10]入力用!$K$9</f>
        <v>6</v>
      </c>
      <c r="M143" s="113" t="str">
        <f>[10]入力用!$L$9</f>
        <v>FW</v>
      </c>
      <c r="N143" s="571" t="str">
        <f>" "&amp;[10]入力用!$M$9</f>
        <v xml:space="preserve"> 藤田　永遠</v>
      </c>
      <c r="O143" s="572"/>
      <c r="P143" s="573" t="str">
        <f>" "&amp;[10]入力用!$N$9</f>
        <v xml:space="preserve"> ふじた　とわ</v>
      </c>
      <c r="Q143" s="574"/>
      <c r="R143" s="575"/>
      <c r="S143" s="423">
        <f>[10]入力用!$O$9</f>
        <v>3</v>
      </c>
      <c r="U143" s="111"/>
      <c r="V143" s="112">
        <f t="shared" si="2"/>
        <v>6</v>
      </c>
      <c r="W143" s="113" t="str">
        <f t="shared" si="2"/>
        <v>MF</v>
      </c>
      <c r="X143" s="607" t="str">
        <f t="shared" si="2"/>
        <v xml:space="preserve"> 藤井　頌大</v>
      </c>
      <c r="Y143" s="608"/>
      <c r="Z143" s="573" t="str">
        <f t="shared" si="3"/>
        <v xml:space="preserve"> ふじい　しょうた</v>
      </c>
      <c r="AA143" s="574"/>
      <c r="AB143" s="575"/>
      <c r="AC143" s="423">
        <f t="shared" si="4"/>
        <v>3</v>
      </c>
    </row>
    <row r="144" spans="1:30" ht="27" customHeight="1">
      <c r="A144" s="111"/>
      <c r="B144" s="112">
        <f>[9]入力用!$K$10</f>
        <v>7</v>
      </c>
      <c r="C144" s="113" t="str">
        <f>[9]入力用!$L$10</f>
        <v>MF</v>
      </c>
      <c r="D144" s="571" t="str">
        <f>" "&amp;[9]入力用!$M$10</f>
        <v xml:space="preserve"> 前出　悠杜</v>
      </c>
      <c r="E144" s="572"/>
      <c r="F144" s="573" t="str">
        <f>" "&amp;[9]入力用!$N$10</f>
        <v xml:space="preserve"> まえで　ゆうと</v>
      </c>
      <c r="G144" s="574"/>
      <c r="H144" s="575"/>
      <c r="I144" s="423">
        <f>[9]入力用!$O$10</f>
        <v>3</v>
      </c>
      <c r="K144" s="111"/>
      <c r="L144" s="112">
        <f>[10]入力用!$K$10</f>
        <v>7</v>
      </c>
      <c r="M144" s="113" t="str">
        <f>[10]入力用!$L$10</f>
        <v>MF</v>
      </c>
      <c r="N144" s="571" t="str">
        <f>" "&amp;[10]入力用!$M$10</f>
        <v xml:space="preserve"> 戸田　亘</v>
      </c>
      <c r="O144" s="572"/>
      <c r="P144" s="573" t="str">
        <f>" "&amp;[10]入力用!$N$10</f>
        <v xml:space="preserve"> とだ　わたる</v>
      </c>
      <c r="Q144" s="574"/>
      <c r="R144" s="575"/>
      <c r="S144" s="423">
        <f>[10]入力用!$O$10</f>
        <v>3</v>
      </c>
      <c r="U144" s="111"/>
      <c r="V144" s="112">
        <f t="shared" si="2"/>
        <v>7</v>
      </c>
      <c r="W144" s="113" t="str">
        <f t="shared" si="2"/>
        <v>MF</v>
      </c>
      <c r="X144" s="607" t="str">
        <f t="shared" si="2"/>
        <v xml:space="preserve"> 北野　貴大</v>
      </c>
      <c r="Y144" s="608"/>
      <c r="Z144" s="573" t="str">
        <f t="shared" si="3"/>
        <v xml:space="preserve"> きたの　たかひろ</v>
      </c>
      <c r="AA144" s="574"/>
      <c r="AB144" s="575"/>
      <c r="AC144" s="423">
        <f t="shared" si="4"/>
        <v>3</v>
      </c>
    </row>
    <row r="145" spans="1:29" ht="27" customHeight="1">
      <c r="A145" s="111"/>
      <c r="B145" s="112">
        <f>[9]入力用!$K$11</f>
        <v>8</v>
      </c>
      <c r="C145" s="113" t="str">
        <f>[9]入力用!$L$11</f>
        <v>MF</v>
      </c>
      <c r="D145" s="571" t="str">
        <f>" "&amp;[9]入力用!$M$11</f>
        <v xml:space="preserve"> 坂本　龍汰</v>
      </c>
      <c r="E145" s="572"/>
      <c r="F145" s="573" t="str">
        <f>" "&amp;[9]入力用!$N$11</f>
        <v xml:space="preserve"> さかもと　りょうた</v>
      </c>
      <c r="G145" s="574"/>
      <c r="H145" s="575"/>
      <c r="I145" s="423">
        <f>[9]入力用!$O$11</f>
        <v>3</v>
      </c>
      <c r="K145" s="111"/>
      <c r="L145" s="112">
        <f>[10]入力用!$K$11</f>
        <v>8</v>
      </c>
      <c r="M145" s="113" t="str">
        <f>[10]入力用!$L$11</f>
        <v>MF</v>
      </c>
      <c r="N145" s="571" t="str">
        <f>" "&amp;[10]入力用!$M$11</f>
        <v xml:space="preserve"> 東本　怜</v>
      </c>
      <c r="O145" s="572"/>
      <c r="P145" s="573" t="str">
        <f>" "&amp;[10]入力用!$N$11</f>
        <v xml:space="preserve"> ひがしもと　れん</v>
      </c>
      <c r="Q145" s="574"/>
      <c r="R145" s="575"/>
      <c r="S145" s="423">
        <f>[10]入力用!$O$11</f>
        <v>3</v>
      </c>
      <c r="U145" s="111"/>
      <c r="V145" s="112">
        <f t="shared" si="2"/>
        <v>8</v>
      </c>
      <c r="W145" s="113" t="str">
        <f t="shared" si="2"/>
        <v>MF</v>
      </c>
      <c r="X145" s="607" t="str">
        <f t="shared" si="2"/>
        <v xml:space="preserve"> 南谷　勇斗</v>
      </c>
      <c r="Y145" s="608"/>
      <c r="Z145" s="573" t="str">
        <f t="shared" si="3"/>
        <v xml:space="preserve"> みなみだに　はやと</v>
      </c>
      <c r="AA145" s="574"/>
      <c r="AB145" s="575"/>
      <c r="AC145" s="423">
        <f t="shared" si="4"/>
        <v>3</v>
      </c>
    </row>
    <row r="146" spans="1:29" ht="27" customHeight="1">
      <c r="A146" s="111"/>
      <c r="B146" s="112">
        <f>[9]入力用!$K$12</f>
        <v>9</v>
      </c>
      <c r="C146" s="113" t="str">
        <f>[9]入力用!$L$12</f>
        <v>MF</v>
      </c>
      <c r="D146" s="571" t="str">
        <f>" "&amp;[9]入力用!$M$12</f>
        <v xml:space="preserve"> 中谷　拓斗</v>
      </c>
      <c r="E146" s="572"/>
      <c r="F146" s="573" t="str">
        <f>" "&amp;[9]入力用!$N$12</f>
        <v xml:space="preserve"> なかたに　たくと</v>
      </c>
      <c r="G146" s="574"/>
      <c r="H146" s="575"/>
      <c r="I146" s="423">
        <f>[9]入力用!$O$12</f>
        <v>3</v>
      </c>
      <c r="K146" s="111"/>
      <c r="L146" s="112">
        <f>[10]入力用!$K$12</f>
        <v>9</v>
      </c>
      <c r="M146" s="113" t="str">
        <f>[10]入力用!$L$12</f>
        <v>MF</v>
      </c>
      <c r="N146" s="571" t="str">
        <f>" "&amp;[10]入力用!$M$12</f>
        <v xml:space="preserve"> 原田　飛翔</v>
      </c>
      <c r="O146" s="572"/>
      <c r="P146" s="573" t="str">
        <f>" "&amp;[10]入力用!$N$12</f>
        <v xml:space="preserve"> はらだ　ひかる</v>
      </c>
      <c r="Q146" s="574"/>
      <c r="R146" s="575"/>
      <c r="S146" s="423">
        <f>[10]入力用!$O$12</f>
        <v>3</v>
      </c>
      <c r="U146" s="111"/>
      <c r="V146" s="112">
        <f t="shared" si="2"/>
        <v>9</v>
      </c>
      <c r="W146" s="113" t="str">
        <f t="shared" si="2"/>
        <v>MF</v>
      </c>
      <c r="X146" s="607" t="str">
        <f t="shared" si="2"/>
        <v xml:space="preserve"> 山本　風太</v>
      </c>
      <c r="Y146" s="608"/>
      <c r="Z146" s="573" t="str">
        <f t="shared" si="3"/>
        <v xml:space="preserve"> やまもと　ふうた</v>
      </c>
      <c r="AA146" s="574"/>
      <c r="AB146" s="575"/>
      <c r="AC146" s="423">
        <f t="shared" si="4"/>
        <v>3</v>
      </c>
    </row>
    <row r="147" spans="1:29" ht="27" customHeight="1">
      <c r="A147" s="111"/>
      <c r="B147" s="112">
        <f>[9]入力用!$K$13</f>
        <v>11</v>
      </c>
      <c r="C147" s="113" t="str">
        <f>[9]入力用!$L$13</f>
        <v>FW</v>
      </c>
      <c r="D147" s="571" t="str">
        <f>" "&amp;[9]入力用!$M$13</f>
        <v xml:space="preserve"> 川合　詩音</v>
      </c>
      <c r="E147" s="572"/>
      <c r="F147" s="573" t="str">
        <f>" "&amp;[9]入力用!$N$13</f>
        <v xml:space="preserve"> かわい　しおん</v>
      </c>
      <c r="G147" s="574"/>
      <c r="H147" s="575"/>
      <c r="I147" s="423">
        <f>[9]入力用!$O$13</f>
        <v>3</v>
      </c>
      <c r="K147" s="111"/>
      <c r="L147" s="112">
        <f>[10]入力用!$K$13</f>
        <v>10</v>
      </c>
      <c r="M147" s="113" t="str">
        <f>[10]入力用!$L$13</f>
        <v>MF</v>
      </c>
      <c r="N147" s="571" t="str">
        <f>" "&amp;[10]入力用!$M$13</f>
        <v xml:space="preserve"> 猪辺　稜斗</v>
      </c>
      <c r="O147" s="572"/>
      <c r="P147" s="573" t="str">
        <f>" "&amp;[10]入力用!$N$13</f>
        <v xml:space="preserve"> いのべ　りょうと</v>
      </c>
      <c r="Q147" s="574"/>
      <c r="R147" s="575"/>
      <c r="S147" s="423">
        <f>[10]入力用!$O$13</f>
        <v>3</v>
      </c>
      <c r="U147" s="111"/>
      <c r="V147" s="112">
        <f t="shared" si="2"/>
        <v>10</v>
      </c>
      <c r="W147" s="113" t="str">
        <f t="shared" si="2"/>
        <v>MF</v>
      </c>
      <c r="X147" s="607" t="str">
        <f t="shared" si="2"/>
        <v xml:space="preserve"> 河村　輝</v>
      </c>
      <c r="Y147" s="608"/>
      <c r="Z147" s="573" t="str">
        <f t="shared" si="3"/>
        <v xml:space="preserve"> かわむら　ひかる</v>
      </c>
      <c r="AA147" s="574"/>
      <c r="AB147" s="575"/>
      <c r="AC147" s="423">
        <f t="shared" si="4"/>
        <v>3</v>
      </c>
    </row>
    <row r="148" spans="1:29" ht="27" customHeight="1">
      <c r="A148" s="111"/>
      <c r="B148" s="112">
        <f>[9]入力用!$K$14</f>
        <v>12</v>
      </c>
      <c r="C148" s="113" t="str">
        <f>[9]入力用!$L$14</f>
        <v>FW</v>
      </c>
      <c r="D148" s="571" t="str">
        <f>" "&amp;[9]入力用!$M$14</f>
        <v xml:space="preserve"> 浅賀　香太</v>
      </c>
      <c r="E148" s="572"/>
      <c r="F148" s="573" t="str">
        <f>" "&amp;[9]入力用!$N$14</f>
        <v xml:space="preserve"> あさが　こうた</v>
      </c>
      <c r="G148" s="574"/>
      <c r="H148" s="575"/>
      <c r="I148" s="423">
        <f>[9]入力用!$O$14</f>
        <v>3</v>
      </c>
      <c r="K148" s="111"/>
      <c r="L148" s="112">
        <f>[10]入力用!$K$14</f>
        <v>11</v>
      </c>
      <c r="M148" s="113" t="str">
        <f>[10]入力用!$L$14</f>
        <v>MF</v>
      </c>
      <c r="N148" s="571" t="str">
        <f>" "&amp;[10]入力用!$M$14</f>
        <v xml:space="preserve"> 宮野　裕生</v>
      </c>
      <c r="O148" s="572"/>
      <c r="P148" s="573" t="str">
        <f>" "&amp;[10]入力用!$N$14</f>
        <v xml:space="preserve"> みやの　ひろき</v>
      </c>
      <c r="Q148" s="574"/>
      <c r="R148" s="575"/>
      <c r="S148" s="423">
        <f>[10]入力用!$O$14</f>
        <v>3</v>
      </c>
      <c r="U148" s="111"/>
      <c r="V148" s="112">
        <f t="shared" si="2"/>
        <v>11</v>
      </c>
      <c r="W148" s="113" t="str">
        <f t="shared" si="2"/>
        <v>FW</v>
      </c>
      <c r="X148" s="607" t="str">
        <f t="shared" si="2"/>
        <v xml:space="preserve"> 宮本　宗典</v>
      </c>
      <c r="Y148" s="608"/>
      <c r="Z148" s="573" t="str">
        <f t="shared" si="3"/>
        <v xml:space="preserve"> みやもと　そうすけ</v>
      </c>
      <c r="AA148" s="574"/>
      <c r="AB148" s="575"/>
      <c r="AC148" s="423">
        <f t="shared" si="4"/>
        <v>3</v>
      </c>
    </row>
    <row r="149" spans="1:29" ht="27" customHeight="1">
      <c r="A149" s="111"/>
      <c r="B149" s="112">
        <f>[9]入力用!$K$15</f>
        <v>13</v>
      </c>
      <c r="C149" s="113" t="str">
        <f>[9]入力用!$L$15</f>
        <v>DF</v>
      </c>
      <c r="D149" s="571" t="str">
        <f>" "&amp;[9]入力用!$M$15</f>
        <v xml:space="preserve"> 松原　有人夢</v>
      </c>
      <c r="E149" s="572"/>
      <c r="F149" s="573" t="str">
        <f>" "&amp;[9]入力用!$N$15</f>
        <v xml:space="preserve"> まつばら　あとむ</v>
      </c>
      <c r="G149" s="574"/>
      <c r="H149" s="575"/>
      <c r="I149" s="423">
        <f>[9]入力用!$O$15</f>
        <v>3</v>
      </c>
      <c r="K149" s="111"/>
      <c r="L149" s="112">
        <f>[10]入力用!$K$15</f>
        <v>12</v>
      </c>
      <c r="M149" s="113" t="str">
        <f>[10]入力用!$L$15</f>
        <v>MF</v>
      </c>
      <c r="N149" s="571" t="str">
        <f>" "&amp;[10]入力用!$M$15</f>
        <v xml:space="preserve"> 宮野　凌</v>
      </c>
      <c r="O149" s="572"/>
      <c r="P149" s="573" t="str">
        <f>" "&amp;[10]入力用!$N$15</f>
        <v xml:space="preserve"> みやの　りょう</v>
      </c>
      <c r="Q149" s="574"/>
      <c r="R149" s="575"/>
      <c r="S149" s="423">
        <f>[10]入力用!$O$15</f>
        <v>3</v>
      </c>
      <c r="U149" s="111"/>
      <c r="V149" s="112">
        <f t="shared" si="2"/>
        <v>12</v>
      </c>
      <c r="W149" s="113" t="str">
        <f t="shared" si="2"/>
        <v>MF</v>
      </c>
      <c r="X149" s="607" t="str">
        <f t="shared" si="2"/>
        <v xml:space="preserve"> 松永　真斗</v>
      </c>
      <c r="Y149" s="608"/>
      <c r="Z149" s="573" t="str">
        <f t="shared" si="3"/>
        <v xml:space="preserve"> まつなが　まなと</v>
      </c>
      <c r="AA149" s="574"/>
      <c r="AB149" s="575"/>
      <c r="AC149" s="423">
        <f t="shared" si="4"/>
        <v>3</v>
      </c>
    </row>
    <row r="150" spans="1:29" ht="27" customHeight="1">
      <c r="A150" s="111"/>
      <c r="B150" s="112">
        <f>[9]入力用!$K$16</f>
        <v>14</v>
      </c>
      <c r="C150" s="113" t="str">
        <f>[9]入力用!$L$16</f>
        <v>MF</v>
      </c>
      <c r="D150" s="571" t="str">
        <f>" "&amp;[9]入力用!$M$16</f>
        <v xml:space="preserve"> 堀口　悠人</v>
      </c>
      <c r="E150" s="572"/>
      <c r="F150" s="573" t="str">
        <f>" "&amp;[9]入力用!$N$16</f>
        <v xml:space="preserve"> ほりぐち　はると</v>
      </c>
      <c r="G150" s="574"/>
      <c r="H150" s="575"/>
      <c r="I150" s="423">
        <f>[9]入力用!$O$16</f>
        <v>3</v>
      </c>
      <c r="K150" s="111"/>
      <c r="L150" s="112">
        <f>[10]入力用!$K$16</f>
        <v>13</v>
      </c>
      <c r="M150" s="113" t="str">
        <f>[10]入力用!$L$16</f>
        <v>MF</v>
      </c>
      <c r="N150" s="571" t="str">
        <f>" "&amp;[10]入力用!$M$16</f>
        <v xml:space="preserve"> 宮川　友希</v>
      </c>
      <c r="O150" s="572"/>
      <c r="P150" s="573" t="str">
        <f>" "&amp;[10]入力用!$N$16</f>
        <v xml:space="preserve"> みやかわ　ゆうき</v>
      </c>
      <c r="Q150" s="574"/>
      <c r="R150" s="575"/>
      <c r="S150" s="423">
        <f>[10]入力用!$O$16</f>
        <v>2</v>
      </c>
      <c r="U150" s="111"/>
      <c r="V150" s="112">
        <f t="shared" si="2"/>
        <v>13</v>
      </c>
      <c r="W150" s="113" t="str">
        <f t="shared" si="2"/>
        <v>DF</v>
      </c>
      <c r="X150" s="607" t="str">
        <f t="shared" si="2"/>
        <v xml:space="preserve"> 羽多　秀飛</v>
      </c>
      <c r="Y150" s="608"/>
      <c r="Z150" s="573" t="str">
        <f t="shared" si="3"/>
        <v xml:space="preserve"> はた　しゅうと</v>
      </c>
      <c r="AA150" s="574"/>
      <c r="AB150" s="575"/>
      <c r="AC150" s="423">
        <f t="shared" si="4"/>
        <v>3</v>
      </c>
    </row>
    <row r="151" spans="1:29" ht="27" customHeight="1">
      <c r="A151" s="111"/>
      <c r="B151" s="112">
        <f>[9]入力用!$K$17</f>
        <v>15</v>
      </c>
      <c r="C151" s="113" t="str">
        <f>[9]入力用!$L$17</f>
        <v>DF</v>
      </c>
      <c r="D151" s="571" t="str">
        <f>" "&amp;[9]入力用!$M$17</f>
        <v xml:space="preserve"> 上谷内　伶斗</v>
      </c>
      <c r="E151" s="572"/>
      <c r="F151" s="573" t="str">
        <f>" "&amp;[9]入力用!$N$17</f>
        <v xml:space="preserve"> かみやち　れいと</v>
      </c>
      <c r="G151" s="574"/>
      <c r="H151" s="575"/>
      <c r="I151" s="423">
        <f>[9]入力用!$O$17</f>
        <v>3</v>
      </c>
      <c r="K151" s="111"/>
      <c r="L151" s="112">
        <f>[10]入力用!$K$17</f>
        <v>14</v>
      </c>
      <c r="M151" s="113" t="str">
        <f>[10]入力用!$L$17</f>
        <v>DF</v>
      </c>
      <c r="N151" s="571" t="str">
        <f>" "&amp;[10]入力用!$M$17</f>
        <v xml:space="preserve"> 北山　彰吾</v>
      </c>
      <c r="O151" s="572"/>
      <c r="P151" s="573" t="str">
        <f>" "&amp;[10]入力用!$N$17</f>
        <v xml:space="preserve"> きたやま　しょうご</v>
      </c>
      <c r="Q151" s="574"/>
      <c r="R151" s="575"/>
      <c r="S151" s="423">
        <f>[10]入力用!$O$17</f>
        <v>2</v>
      </c>
      <c r="U151" s="111"/>
      <c r="V151" s="112">
        <f t="shared" si="2"/>
        <v>14</v>
      </c>
      <c r="W151" s="113" t="str">
        <f t="shared" si="2"/>
        <v>MF</v>
      </c>
      <c r="X151" s="607" t="str">
        <f t="shared" si="2"/>
        <v xml:space="preserve"> 上本　心潤</v>
      </c>
      <c r="Y151" s="608"/>
      <c r="Z151" s="573" t="str">
        <f t="shared" si="3"/>
        <v xml:space="preserve"> うえもと　みうる</v>
      </c>
      <c r="AA151" s="574"/>
      <c r="AB151" s="575"/>
      <c r="AC151" s="423">
        <f t="shared" si="4"/>
        <v>3</v>
      </c>
    </row>
    <row r="152" spans="1:29" ht="27" customHeight="1">
      <c r="A152" s="111"/>
      <c r="B152" s="112">
        <f>[9]入力用!$K$18</f>
        <v>16</v>
      </c>
      <c r="C152" s="113" t="str">
        <f>[9]入力用!$L$18</f>
        <v>FW</v>
      </c>
      <c r="D152" s="571" t="str">
        <f>" "&amp;[9]入力用!$M$18</f>
        <v xml:space="preserve"> 山下　真虎</v>
      </c>
      <c r="E152" s="572"/>
      <c r="F152" s="573" t="str">
        <f>" "&amp;[9]入力用!$N$18</f>
        <v xml:space="preserve"> やました　まこ</v>
      </c>
      <c r="G152" s="574"/>
      <c r="H152" s="575"/>
      <c r="I152" s="423">
        <f>[9]入力用!$O$18</f>
        <v>2</v>
      </c>
      <c r="K152" s="111"/>
      <c r="L152" s="112">
        <f>[10]入力用!$K$18</f>
        <v>15</v>
      </c>
      <c r="M152" s="113" t="str">
        <f>[10]入力用!$L$18</f>
        <v>MF</v>
      </c>
      <c r="N152" s="571" t="str">
        <f>" "&amp;[10]入力用!$M$18</f>
        <v xml:space="preserve"> 中居　希琉</v>
      </c>
      <c r="O152" s="572"/>
      <c r="P152" s="573" t="str">
        <f>" "&amp;[10]入力用!$N$18</f>
        <v xml:space="preserve"> なかい　きりゅう</v>
      </c>
      <c r="Q152" s="574"/>
      <c r="R152" s="575"/>
      <c r="S152" s="423">
        <f>[10]入力用!$O$18</f>
        <v>2</v>
      </c>
      <c r="U152" s="111"/>
      <c r="V152" s="112">
        <f t="shared" si="2"/>
        <v>15</v>
      </c>
      <c r="W152" s="113" t="str">
        <f t="shared" si="2"/>
        <v>FW</v>
      </c>
      <c r="X152" s="607" t="str">
        <f t="shared" si="2"/>
        <v xml:space="preserve"> 岡部　祐樹</v>
      </c>
      <c r="Y152" s="608"/>
      <c r="Z152" s="573" t="str">
        <f t="shared" si="3"/>
        <v xml:space="preserve"> おかべ　ゆうき</v>
      </c>
      <c r="AA152" s="574"/>
      <c r="AB152" s="575"/>
      <c r="AC152" s="423">
        <f t="shared" si="4"/>
        <v>3</v>
      </c>
    </row>
    <row r="153" spans="1:29" ht="27" customHeight="1">
      <c r="A153" s="111"/>
      <c r="B153" s="112">
        <f>[9]入力用!$K$19</f>
        <v>17</v>
      </c>
      <c r="C153" s="113" t="str">
        <f>[9]入力用!$L$19</f>
        <v>GK</v>
      </c>
      <c r="D153" s="571" t="str">
        <f>" "&amp;[9]入力用!$M$19</f>
        <v xml:space="preserve"> 山田　夏也</v>
      </c>
      <c r="E153" s="572"/>
      <c r="F153" s="573" t="str">
        <f>" "&amp;[9]入力用!$N$19</f>
        <v xml:space="preserve"> やまだ　なつや</v>
      </c>
      <c r="G153" s="574"/>
      <c r="H153" s="575"/>
      <c r="I153" s="423">
        <f>[9]入力用!$O$19</f>
        <v>2</v>
      </c>
      <c r="K153" s="111"/>
      <c r="L153" s="112">
        <f>[10]入力用!$K$19</f>
        <v>16</v>
      </c>
      <c r="M153" s="113" t="str">
        <f>[10]入力用!$L$19</f>
        <v>DF</v>
      </c>
      <c r="N153" s="571" t="str">
        <f>" "&amp;[10]入力用!$M$19</f>
        <v xml:space="preserve"> 辻　優成</v>
      </c>
      <c r="O153" s="572"/>
      <c r="P153" s="573" t="str">
        <f>" "&amp;[10]入力用!$N$19</f>
        <v xml:space="preserve"> つじ　ゆうせい</v>
      </c>
      <c r="Q153" s="574"/>
      <c r="R153" s="575"/>
      <c r="S153" s="423">
        <f>[10]入力用!$O$19</f>
        <v>2</v>
      </c>
      <c r="U153" s="111"/>
      <c r="V153" s="112">
        <f t="shared" si="2"/>
        <v>16</v>
      </c>
      <c r="W153" s="113" t="str">
        <f t="shared" si="2"/>
        <v>DF</v>
      </c>
      <c r="X153" s="607" t="str">
        <f t="shared" si="2"/>
        <v xml:space="preserve"> 笹川　結絆</v>
      </c>
      <c r="Y153" s="608"/>
      <c r="Z153" s="573" t="str">
        <f t="shared" si="3"/>
        <v xml:space="preserve"> ささがわ　ゆずき</v>
      </c>
      <c r="AA153" s="574"/>
      <c r="AB153" s="575"/>
      <c r="AC153" s="423">
        <f t="shared" si="4"/>
        <v>1</v>
      </c>
    </row>
    <row r="154" spans="1:29" ht="27" customHeight="1">
      <c r="A154" s="111"/>
      <c r="B154" s="112">
        <f>[9]入力用!$K$20</f>
        <v>18</v>
      </c>
      <c r="C154" s="113" t="str">
        <f>[9]入力用!$L$20</f>
        <v>FW</v>
      </c>
      <c r="D154" s="571" t="str">
        <f>" "&amp;[9]入力用!$M$20</f>
        <v xml:space="preserve"> 友影　相太</v>
      </c>
      <c r="E154" s="572"/>
      <c r="F154" s="573" t="str">
        <f>" "&amp;[9]入力用!$N$20</f>
        <v xml:space="preserve"> ともかげ　そうた</v>
      </c>
      <c r="G154" s="574"/>
      <c r="H154" s="575"/>
      <c r="I154" s="423">
        <f>[9]入力用!$O$20</f>
        <v>2</v>
      </c>
      <c r="K154" s="111"/>
      <c r="L154" s="112">
        <f>[10]入力用!$K$20</f>
        <v>17</v>
      </c>
      <c r="M154" s="113" t="str">
        <f>[10]入力用!$L$20</f>
        <v>MF</v>
      </c>
      <c r="N154" s="571" t="str">
        <f>" "&amp;[10]入力用!$M$20</f>
        <v xml:space="preserve"> 松岡　百輝</v>
      </c>
      <c r="O154" s="572"/>
      <c r="P154" s="573" t="str">
        <f>" "&amp;[10]入力用!$N$20</f>
        <v xml:space="preserve"> まつおか　ももき</v>
      </c>
      <c r="Q154" s="574"/>
      <c r="R154" s="575"/>
      <c r="S154" s="423">
        <f>[10]入力用!$O$20</f>
        <v>2</v>
      </c>
      <c r="U154" s="111"/>
      <c r="V154" s="112">
        <f t="shared" si="2"/>
        <v>17</v>
      </c>
      <c r="W154" s="113" t="str">
        <f t="shared" si="2"/>
        <v>MF</v>
      </c>
      <c r="X154" s="607" t="str">
        <f t="shared" si="2"/>
        <v xml:space="preserve"> 橋詰　悠叶</v>
      </c>
      <c r="Y154" s="608"/>
      <c r="Z154" s="573" t="str">
        <f t="shared" si="3"/>
        <v xml:space="preserve"> はしづめ　ゆうと</v>
      </c>
      <c r="AA154" s="574"/>
      <c r="AB154" s="575"/>
      <c r="AC154" s="423">
        <f t="shared" si="4"/>
        <v>1</v>
      </c>
    </row>
    <row r="155" spans="1:29" ht="27" customHeight="1" thickBot="1">
      <c r="A155" s="115"/>
      <c r="B155" s="116">
        <f>[9]入力用!$K$21</f>
        <v>19</v>
      </c>
      <c r="C155" s="117" t="str">
        <f>[9]入力用!$L$21</f>
        <v>MF</v>
      </c>
      <c r="D155" s="561" t="str">
        <f>" "&amp;[9]入力用!$M$21</f>
        <v xml:space="preserve"> 松村　有祐</v>
      </c>
      <c r="E155" s="562"/>
      <c r="F155" s="563" t="str">
        <f>" "&amp;[9]入力用!$N$21</f>
        <v xml:space="preserve"> まつむら　ゆうき</v>
      </c>
      <c r="G155" s="564"/>
      <c r="H155" s="565"/>
      <c r="I155" s="422">
        <f>[9]入力用!$O$21</f>
        <v>3</v>
      </c>
      <c r="K155" s="115"/>
      <c r="L155" s="116">
        <f>[10]入力用!$K$21</f>
        <v>18</v>
      </c>
      <c r="M155" s="117" t="str">
        <f>[10]入力用!$L$21</f>
        <v>GK</v>
      </c>
      <c r="N155" s="561" t="str">
        <f>" "&amp;[10]入力用!$M$21</f>
        <v xml:space="preserve"> 山形　恵夢</v>
      </c>
      <c r="O155" s="562"/>
      <c r="P155" s="563" t="str">
        <f>" "&amp;[10]入力用!$N$21</f>
        <v xml:space="preserve"> やまがた　けいと</v>
      </c>
      <c r="Q155" s="564"/>
      <c r="R155" s="565"/>
      <c r="S155" s="422">
        <f>[10]入力用!$O$21</f>
        <v>2</v>
      </c>
      <c r="U155" s="115"/>
      <c r="V155" s="116">
        <f t="shared" ref="V155:X155" si="5">B187</f>
        <v>18</v>
      </c>
      <c r="W155" s="117" t="str">
        <f t="shared" si="5"/>
        <v>DF</v>
      </c>
      <c r="X155" s="609" t="str">
        <f t="shared" si="5"/>
        <v xml:space="preserve"> 町田　響介</v>
      </c>
      <c r="Y155" s="610"/>
      <c r="Z155" s="563" t="str">
        <f t="shared" si="3"/>
        <v xml:space="preserve"> まちだ　きょうすけ</v>
      </c>
      <c r="AA155" s="564"/>
      <c r="AB155" s="565"/>
      <c r="AC155" s="422">
        <f t="shared" si="4"/>
        <v>3</v>
      </c>
    </row>
    <row r="156" spans="1:29" ht="27" customHeight="1" thickBot="1"/>
    <row r="157" spans="1:29" ht="27" customHeight="1" thickBot="1">
      <c r="B157" s="566" t="s">
        <v>216</v>
      </c>
      <c r="C157" s="567"/>
      <c r="D157" s="118" t="s">
        <v>168</v>
      </c>
      <c r="E157" s="568" t="s">
        <v>169</v>
      </c>
      <c r="F157" s="569"/>
      <c r="G157" s="390" t="s">
        <v>170</v>
      </c>
      <c r="H157" s="568" t="s">
        <v>171</v>
      </c>
      <c r="I157" s="570"/>
      <c r="L157" s="566" t="s">
        <v>216</v>
      </c>
      <c r="M157" s="567"/>
      <c r="N157" s="118" t="s">
        <v>168</v>
      </c>
      <c r="O157" s="568" t="s">
        <v>169</v>
      </c>
      <c r="P157" s="569"/>
      <c r="Q157" s="390" t="s">
        <v>170</v>
      </c>
      <c r="R157" s="568" t="s">
        <v>171</v>
      </c>
      <c r="S157" s="570"/>
      <c r="V157" s="566" t="s">
        <v>216</v>
      </c>
      <c r="W157" s="567"/>
      <c r="X157" s="118" t="s">
        <v>168</v>
      </c>
      <c r="Y157" s="568" t="s">
        <v>169</v>
      </c>
      <c r="Z157" s="569"/>
      <c r="AA157" s="390" t="s">
        <v>170</v>
      </c>
      <c r="AB157" s="568" t="s">
        <v>171</v>
      </c>
      <c r="AC157" s="570"/>
    </row>
    <row r="158" spans="1:29" ht="27" customHeight="1" thickTop="1">
      <c r="B158" s="551" t="s">
        <v>217</v>
      </c>
      <c r="C158" s="552"/>
      <c r="D158" s="119" t="str">
        <f>[9]入力用!$B$18</f>
        <v>黄</v>
      </c>
      <c r="E158" s="553" t="str">
        <f>[9]入力用!$D$18</f>
        <v>白</v>
      </c>
      <c r="F158" s="554"/>
      <c r="G158" s="391" t="str">
        <f>[9]入力用!$F$18</f>
        <v>赤</v>
      </c>
      <c r="H158" s="553" t="str">
        <f>[9]入力用!$H$18</f>
        <v>水</v>
      </c>
      <c r="I158" s="555"/>
      <c r="L158" s="551" t="s">
        <v>217</v>
      </c>
      <c r="M158" s="552"/>
      <c r="N158" s="119" t="str">
        <f>[10]入力用!$B$18</f>
        <v>赤</v>
      </c>
      <c r="O158" s="553" t="str">
        <f>[10]入力用!$D$18</f>
        <v>白</v>
      </c>
      <c r="P158" s="554"/>
      <c r="Q158" s="391" t="str">
        <f>[10]入力用!$F$18</f>
        <v>黄</v>
      </c>
      <c r="R158" s="553" t="str">
        <f>[10]入力用!$H$18</f>
        <v>緑</v>
      </c>
      <c r="S158" s="555"/>
      <c r="V158" s="551" t="s">
        <v>217</v>
      </c>
      <c r="W158" s="552"/>
      <c r="X158" s="119" t="str">
        <f>D190</f>
        <v>青</v>
      </c>
      <c r="Y158" s="553" t="str">
        <f>E190</f>
        <v>白</v>
      </c>
      <c r="Z158" s="554"/>
      <c r="AA158" s="391" t="str">
        <f>G190</f>
        <v>黄</v>
      </c>
      <c r="AB158" s="553" t="str">
        <f>H190</f>
        <v>灰</v>
      </c>
      <c r="AC158" s="555"/>
    </row>
    <row r="159" spans="1:29" ht="27" customHeight="1">
      <c r="B159" s="556" t="s">
        <v>466</v>
      </c>
      <c r="C159" s="557"/>
      <c r="D159" s="120" t="str">
        <f>[9]入力用!$B$19</f>
        <v>緑</v>
      </c>
      <c r="E159" s="558" t="str">
        <f>[9]入力用!$D$19</f>
        <v>白</v>
      </c>
      <c r="F159" s="559"/>
      <c r="G159" s="391" t="str">
        <f>[9]入力用!$F$19</f>
        <v>赤</v>
      </c>
      <c r="H159" s="558" t="str">
        <f>[9]入力用!$H$19</f>
        <v>茶</v>
      </c>
      <c r="I159" s="560"/>
      <c r="L159" s="556" t="s">
        <v>466</v>
      </c>
      <c r="M159" s="557"/>
      <c r="N159" s="120" t="str">
        <f>[10]入力用!$B$19</f>
        <v>赤</v>
      </c>
      <c r="O159" s="558" t="str">
        <f>[10]入力用!$D$19</f>
        <v>白</v>
      </c>
      <c r="P159" s="559"/>
      <c r="Q159" s="391" t="str">
        <f>[10]入力用!$F$19</f>
        <v>黄</v>
      </c>
      <c r="R159" s="558" t="str">
        <f>[10]入力用!$H$19</f>
        <v>緑</v>
      </c>
      <c r="S159" s="560"/>
      <c r="V159" s="556" t="s">
        <v>466</v>
      </c>
      <c r="W159" s="557"/>
      <c r="X159" s="120" t="str">
        <f t="shared" ref="X159:Y160" si="6">D191</f>
        <v>青</v>
      </c>
      <c r="Y159" s="558" t="str">
        <f t="shared" si="6"/>
        <v>白</v>
      </c>
      <c r="Z159" s="559"/>
      <c r="AA159" s="391" t="str">
        <f t="shared" ref="AA159:AB160" si="7">G191</f>
        <v>黄</v>
      </c>
      <c r="AB159" s="558" t="str">
        <f t="shared" si="7"/>
        <v>灰</v>
      </c>
      <c r="AC159" s="560"/>
    </row>
    <row r="160" spans="1:29" ht="27" customHeight="1" thickBot="1">
      <c r="B160" s="546" t="s">
        <v>467</v>
      </c>
      <c r="C160" s="547"/>
      <c r="D160" s="121" t="str">
        <f>[9]入力用!$B$20</f>
        <v>黄</v>
      </c>
      <c r="E160" s="548" t="str">
        <f>[9]入力用!$D$20</f>
        <v>白</v>
      </c>
      <c r="F160" s="549"/>
      <c r="G160" s="117" t="str">
        <f>[9]入力用!$F$20</f>
        <v>赤</v>
      </c>
      <c r="H160" s="548" t="str">
        <f>[9]入力用!$H$20</f>
        <v>水</v>
      </c>
      <c r="I160" s="550"/>
      <c r="L160" s="546" t="s">
        <v>467</v>
      </c>
      <c r="M160" s="547"/>
      <c r="N160" s="121" t="str">
        <f>[10]入力用!$B$20</f>
        <v>赤</v>
      </c>
      <c r="O160" s="548" t="str">
        <f>[10]入力用!$D$20</f>
        <v>白</v>
      </c>
      <c r="P160" s="549"/>
      <c r="Q160" s="392" t="str">
        <f>[10]入力用!$F$20</f>
        <v>黄</v>
      </c>
      <c r="R160" s="548" t="str">
        <f>[10]入力用!$H$20</f>
        <v>緑</v>
      </c>
      <c r="S160" s="550"/>
      <c r="V160" s="546" t="s">
        <v>467</v>
      </c>
      <c r="W160" s="547"/>
      <c r="X160" s="121" t="str">
        <f t="shared" si="6"/>
        <v>青</v>
      </c>
      <c r="Y160" s="548" t="str">
        <f t="shared" si="6"/>
        <v>白</v>
      </c>
      <c r="Z160" s="549"/>
      <c r="AA160" s="392" t="str">
        <f t="shared" si="7"/>
        <v>黄</v>
      </c>
      <c r="AB160" s="548" t="str">
        <f t="shared" si="7"/>
        <v>灰</v>
      </c>
      <c r="AC160" s="550"/>
    </row>
    <row r="161" spans="1:22" s="24" customFormat="1" ht="27" customHeight="1" thickBot="1">
      <c r="B161" s="588" t="s">
        <v>228</v>
      </c>
      <c r="C161" s="588"/>
      <c r="D161" s="588"/>
      <c r="E161" s="588"/>
      <c r="F161" s="588"/>
      <c r="G161" s="588"/>
      <c r="H161" s="588"/>
      <c r="I161" s="588"/>
    </row>
    <row r="162" spans="1:22" s="123" customFormat="1" ht="27" customHeight="1" thickBot="1">
      <c r="B162" s="589" t="str">
        <f>[11]入力用!$B$7&amp;[11]入力用!$F$7</f>
        <v>宝達志水町立宝達中学校</v>
      </c>
      <c r="C162" s="590"/>
      <c r="D162" s="590"/>
      <c r="E162" s="590"/>
      <c r="F162" s="590"/>
      <c r="G162" s="590"/>
      <c r="H162" s="590"/>
      <c r="I162" s="591"/>
    </row>
    <row r="163" spans="1:22" ht="27" customHeight="1">
      <c r="B163" s="592" t="s">
        <v>162</v>
      </c>
      <c r="C163" s="593"/>
      <c r="D163" s="594" t="str">
        <f>[11]入力用!$B$3&amp;[11]入力用!$C$3&amp;[11]入力用!$B$11</f>
        <v>石川県羽咋郡宝達志水町小川カ150番地</v>
      </c>
      <c r="E163" s="595"/>
      <c r="F163" s="595"/>
      <c r="G163" s="595"/>
      <c r="H163" s="595"/>
      <c r="I163" s="596"/>
      <c r="L163" s="101"/>
      <c r="V163" s="101"/>
    </row>
    <row r="164" spans="1:22" ht="27" customHeight="1">
      <c r="B164" s="597" t="s">
        <v>163</v>
      </c>
      <c r="C164" s="598"/>
      <c r="D164" s="578" t="str">
        <f>[11]入力用!$B$14</f>
        <v>杉谷　靖史</v>
      </c>
      <c r="E164" s="579"/>
      <c r="F164" s="579"/>
      <c r="G164" s="579"/>
      <c r="H164" s="580" t="str">
        <f>[11]入力用!$D$14</f>
        <v>教員</v>
      </c>
      <c r="I164" s="581"/>
      <c r="L164" s="101"/>
      <c r="V164" s="101"/>
    </row>
    <row r="165" spans="1:22" ht="27" customHeight="1">
      <c r="B165" s="597" t="s">
        <v>213</v>
      </c>
      <c r="C165" s="598"/>
      <c r="D165" s="578" t="str">
        <f>[11]入力用!$B$15</f>
        <v>岡田　徹</v>
      </c>
      <c r="E165" s="579"/>
      <c r="F165" s="579"/>
      <c r="G165" s="579"/>
      <c r="H165" s="580" t="str">
        <f>ASC([11]入力用!$D$15)</f>
        <v>承認ｺｰﾁ</v>
      </c>
      <c r="I165" s="581"/>
      <c r="L165" s="101"/>
      <c r="V165" s="101"/>
    </row>
    <row r="166" spans="1:22" ht="27" customHeight="1">
      <c r="B166" s="582" t="s">
        <v>214</v>
      </c>
      <c r="C166" s="583"/>
      <c r="D166" s="584" t="str">
        <f>[11]入力用!$B$16</f>
        <v>馬場　淳平</v>
      </c>
      <c r="E166" s="585"/>
      <c r="F166" s="585"/>
      <c r="G166" s="585"/>
      <c r="H166" s="583" t="str">
        <f>[11]入力用!$D$16</f>
        <v>教員</v>
      </c>
      <c r="I166" s="586"/>
      <c r="L166" s="101"/>
      <c r="V166" s="101"/>
    </row>
    <row r="167" spans="1:22" ht="27" customHeight="1" thickBot="1">
      <c r="B167" s="625" t="s">
        <v>465</v>
      </c>
      <c r="C167" s="626"/>
      <c r="D167" s="600" t="str">
        <f>INDEX([11]入力用!$M$4:$M$21,MATCH(1,[11]入力用!$T$4:$T$21))</f>
        <v>河村　輝</v>
      </c>
      <c r="E167" s="601"/>
      <c r="F167" s="601"/>
      <c r="G167" s="601"/>
      <c r="H167" s="602"/>
      <c r="I167" s="550"/>
      <c r="L167" s="101"/>
      <c r="V167" s="101"/>
    </row>
    <row r="168" spans="1:22" ht="27" customHeight="1" thickBot="1">
      <c r="D168" s="587"/>
      <c r="E168" s="587"/>
      <c r="F168" s="587"/>
      <c r="G168" s="587"/>
      <c r="H168" s="587"/>
      <c r="I168" s="587"/>
      <c r="L168" s="101"/>
      <c r="V168" s="101"/>
    </row>
    <row r="169" spans="1:22" s="103" customFormat="1" ht="26.25" customHeight="1">
      <c r="A169" s="105" t="s">
        <v>164</v>
      </c>
      <c r="B169" s="106" t="s">
        <v>160</v>
      </c>
      <c r="C169" s="429" t="s">
        <v>165</v>
      </c>
      <c r="D169" s="576" t="s">
        <v>166</v>
      </c>
      <c r="E169" s="576"/>
      <c r="F169" s="577" t="s">
        <v>215</v>
      </c>
      <c r="G169" s="577"/>
      <c r="H169" s="577"/>
      <c r="I169" s="108" t="s">
        <v>167</v>
      </c>
      <c r="J169" s="109"/>
    </row>
    <row r="170" spans="1:22" ht="27" customHeight="1">
      <c r="A170" s="111"/>
      <c r="B170" s="112">
        <f>[11]入力用!$K$4</f>
        <v>1</v>
      </c>
      <c r="C170" s="113" t="str">
        <f>[11]入力用!$L$4</f>
        <v>GK</v>
      </c>
      <c r="D170" s="571" t="str">
        <f>" "&amp;[11]入力用!$M$4</f>
        <v xml:space="preserve"> 村谷　竜輝</v>
      </c>
      <c r="E170" s="572"/>
      <c r="F170" s="573" t="str">
        <f>" "&amp;[11]入力用!$N$4</f>
        <v xml:space="preserve"> むらたに　りゅうき</v>
      </c>
      <c r="G170" s="574"/>
      <c r="H170" s="575"/>
      <c r="I170" s="423">
        <f>[11]入力用!$O$4</f>
        <v>3</v>
      </c>
      <c r="L170" s="101"/>
      <c r="V170" s="101"/>
    </row>
    <row r="171" spans="1:22" ht="27" customHeight="1">
      <c r="A171" s="111"/>
      <c r="B171" s="112">
        <f>[11]入力用!$K$5</f>
        <v>2</v>
      </c>
      <c r="C171" s="113" t="str">
        <f>[11]入力用!$L$5</f>
        <v>DF</v>
      </c>
      <c r="D171" s="571" t="str">
        <f>" "&amp;[11]入力用!$M$5</f>
        <v xml:space="preserve"> 髙木　明豊</v>
      </c>
      <c r="E171" s="572"/>
      <c r="F171" s="573" t="str">
        <f>" "&amp;[11]入力用!$N$5</f>
        <v xml:space="preserve"> たかぎ　あきと</v>
      </c>
      <c r="G171" s="574"/>
      <c r="H171" s="575"/>
      <c r="I171" s="423">
        <f>[11]入力用!$O$5</f>
        <v>3</v>
      </c>
      <c r="L171" s="101"/>
      <c r="V171" s="101"/>
    </row>
    <row r="172" spans="1:22" ht="27" customHeight="1">
      <c r="A172" s="111"/>
      <c r="B172" s="112">
        <f>[11]入力用!$K$6</f>
        <v>3</v>
      </c>
      <c r="C172" s="113" t="str">
        <f>[11]入力用!$L$6</f>
        <v>DF</v>
      </c>
      <c r="D172" s="571" t="str">
        <f>" "&amp;[11]入力用!$M$6</f>
        <v xml:space="preserve"> 岩見　幸弥</v>
      </c>
      <c r="E172" s="572"/>
      <c r="F172" s="573" t="str">
        <f>" "&amp;[11]入力用!$N$6</f>
        <v xml:space="preserve"> いわみ　こうや</v>
      </c>
      <c r="G172" s="574"/>
      <c r="H172" s="575"/>
      <c r="I172" s="423">
        <f>[11]入力用!$O$6</f>
        <v>3</v>
      </c>
      <c r="L172" s="101"/>
      <c r="V172" s="101"/>
    </row>
    <row r="173" spans="1:22" ht="27" customHeight="1">
      <c r="A173" s="111"/>
      <c r="B173" s="112">
        <f>[11]入力用!$K$7</f>
        <v>4</v>
      </c>
      <c r="C173" s="113" t="str">
        <f>[11]入力用!$L$7</f>
        <v>DF</v>
      </c>
      <c r="D173" s="571" t="str">
        <f>" "&amp;[11]入力用!$M$7</f>
        <v xml:space="preserve"> 田町　悠将</v>
      </c>
      <c r="E173" s="572"/>
      <c r="F173" s="573" t="str">
        <f>" "&amp;[11]入力用!$N$7</f>
        <v xml:space="preserve"> たまち　ゆうすけ</v>
      </c>
      <c r="G173" s="574"/>
      <c r="H173" s="575"/>
      <c r="I173" s="423">
        <f>[11]入力用!$O$7</f>
        <v>3</v>
      </c>
      <c r="L173" s="101"/>
      <c r="V173" s="101"/>
    </row>
    <row r="174" spans="1:22" ht="27" customHeight="1">
      <c r="A174" s="111"/>
      <c r="B174" s="112">
        <f>[11]入力用!$K$8</f>
        <v>5</v>
      </c>
      <c r="C174" s="113" t="str">
        <f>[11]入力用!$L$8</f>
        <v>DF</v>
      </c>
      <c r="D174" s="571" t="str">
        <f>" "&amp;[11]入力用!$M$8</f>
        <v xml:space="preserve"> 耶雲　頼生</v>
      </c>
      <c r="E174" s="572"/>
      <c r="F174" s="573" t="str">
        <f>" "&amp;[11]入力用!$N$8</f>
        <v xml:space="preserve"> やくも　らいき</v>
      </c>
      <c r="G174" s="574"/>
      <c r="H174" s="575"/>
      <c r="I174" s="423">
        <f>[11]入力用!$O$8</f>
        <v>2</v>
      </c>
      <c r="L174" s="101"/>
      <c r="V174" s="101"/>
    </row>
    <row r="175" spans="1:22" ht="27" customHeight="1">
      <c r="A175" s="111"/>
      <c r="B175" s="112">
        <f>[11]入力用!$K$9</f>
        <v>6</v>
      </c>
      <c r="C175" s="113" t="str">
        <f>[11]入力用!$L$9</f>
        <v>MF</v>
      </c>
      <c r="D175" s="571" t="str">
        <f>" "&amp;[11]入力用!$M$9</f>
        <v xml:space="preserve"> 藤井　頌大</v>
      </c>
      <c r="E175" s="572"/>
      <c r="F175" s="573" t="str">
        <f>" "&amp;[11]入力用!$N$9</f>
        <v xml:space="preserve"> ふじい　しょうた</v>
      </c>
      <c r="G175" s="574"/>
      <c r="H175" s="575"/>
      <c r="I175" s="423">
        <f>[11]入力用!$O$9</f>
        <v>3</v>
      </c>
      <c r="L175" s="101"/>
      <c r="V175" s="101"/>
    </row>
    <row r="176" spans="1:22" ht="27" customHeight="1">
      <c r="A176" s="111"/>
      <c r="B176" s="112">
        <f>[11]入力用!$K$10</f>
        <v>7</v>
      </c>
      <c r="C176" s="113" t="str">
        <f>[11]入力用!$L$10</f>
        <v>MF</v>
      </c>
      <c r="D176" s="571" t="str">
        <f>" "&amp;[11]入力用!$M$10</f>
        <v xml:space="preserve"> 北野　貴大</v>
      </c>
      <c r="E176" s="572"/>
      <c r="F176" s="573" t="str">
        <f>" "&amp;[11]入力用!$N$10</f>
        <v xml:space="preserve"> きたの　たかひろ</v>
      </c>
      <c r="G176" s="574"/>
      <c r="H176" s="575"/>
      <c r="I176" s="423">
        <f>[11]入力用!$O$10</f>
        <v>3</v>
      </c>
      <c r="L176" s="101"/>
      <c r="V176" s="101"/>
    </row>
    <row r="177" spans="1:22" ht="27" customHeight="1">
      <c r="A177" s="111"/>
      <c r="B177" s="112">
        <f>[11]入力用!$K$11</f>
        <v>8</v>
      </c>
      <c r="C177" s="113" t="str">
        <f>[11]入力用!$L$11</f>
        <v>MF</v>
      </c>
      <c r="D177" s="571" t="str">
        <f>" "&amp;[11]入力用!$M$11</f>
        <v xml:space="preserve"> 南谷　勇斗</v>
      </c>
      <c r="E177" s="572"/>
      <c r="F177" s="573" t="str">
        <f>" "&amp;[11]入力用!$N$11</f>
        <v xml:space="preserve"> みなみだに　はやと</v>
      </c>
      <c r="G177" s="574"/>
      <c r="H177" s="575"/>
      <c r="I177" s="423">
        <f>[11]入力用!$O$11</f>
        <v>3</v>
      </c>
      <c r="L177" s="101"/>
      <c r="V177" s="101"/>
    </row>
    <row r="178" spans="1:22" ht="27" customHeight="1">
      <c r="A178" s="111"/>
      <c r="B178" s="112">
        <f>[11]入力用!$K$12</f>
        <v>9</v>
      </c>
      <c r="C178" s="113" t="str">
        <f>[11]入力用!$L$12</f>
        <v>MF</v>
      </c>
      <c r="D178" s="571" t="str">
        <f>" "&amp;[11]入力用!$M$12</f>
        <v xml:space="preserve"> 山本　風太</v>
      </c>
      <c r="E178" s="572"/>
      <c r="F178" s="573" t="str">
        <f>" "&amp;[11]入力用!$N$12</f>
        <v xml:space="preserve"> やまもと　ふうた</v>
      </c>
      <c r="G178" s="574"/>
      <c r="H178" s="575"/>
      <c r="I178" s="423">
        <f>[11]入力用!$O$12</f>
        <v>3</v>
      </c>
      <c r="L178" s="101"/>
      <c r="V178" s="101"/>
    </row>
    <row r="179" spans="1:22" ht="27" customHeight="1">
      <c r="A179" s="111"/>
      <c r="B179" s="112">
        <f>[11]入力用!$K$13</f>
        <v>10</v>
      </c>
      <c r="C179" s="113" t="str">
        <f>[11]入力用!$L$13</f>
        <v>MF</v>
      </c>
      <c r="D179" s="571" t="str">
        <f>" "&amp;[11]入力用!$M$13</f>
        <v xml:space="preserve"> 河村　輝</v>
      </c>
      <c r="E179" s="572"/>
      <c r="F179" s="573" t="str">
        <f>" "&amp;[11]入力用!$N$13</f>
        <v xml:space="preserve"> かわむら　ひかる</v>
      </c>
      <c r="G179" s="574"/>
      <c r="H179" s="575"/>
      <c r="I179" s="423">
        <f>[11]入力用!$O$13</f>
        <v>3</v>
      </c>
      <c r="L179" s="101"/>
      <c r="V179" s="101"/>
    </row>
    <row r="180" spans="1:22" ht="27" customHeight="1">
      <c r="A180" s="111"/>
      <c r="B180" s="112">
        <f>[11]入力用!$K$14</f>
        <v>11</v>
      </c>
      <c r="C180" s="113" t="str">
        <f>[11]入力用!$L$14</f>
        <v>FW</v>
      </c>
      <c r="D180" s="571" t="str">
        <f>" "&amp;[11]入力用!$M$14</f>
        <v xml:space="preserve"> 宮本　宗典</v>
      </c>
      <c r="E180" s="572"/>
      <c r="F180" s="573" t="str">
        <f>" "&amp;[11]入力用!$N$14</f>
        <v xml:space="preserve"> みやもと　そうすけ</v>
      </c>
      <c r="G180" s="574"/>
      <c r="H180" s="575"/>
      <c r="I180" s="423">
        <f>[11]入力用!$O$14</f>
        <v>3</v>
      </c>
      <c r="L180" s="101"/>
      <c r="V180" s="101"/>
    </row>
    <row r="181" spans="1:22" ht="27" customHeight="1">
      <c r="A181" s="111"/>
      <c r="B181" s="112">
        <f>[11]入力用!$K$15</f>
        <v>12</v>
      </c>
      <c r="C181" s="113" t="str">
        <f>[11]入力用!$L$15</f>
        <v>MF</v>
      </c>
      <c r="D181" s="571" t="str">
        <f>" "&amp;[11]入力用!$M$15</f>
        <v xml:space="preserve"> 松永　真斗</v>
      </c>
      <c r="E181" s="572"/>
      <c r="F181" s="573" t="str">
        <f>" "&amp;[11]入力用!$N$15</f>
        <v xml:space="preserve"> まつなが　まなと</v>
      </c>
      <c r="G181" s="574"/>
      <c r="H181" s="575"/>
      <c r="I181" s="423">
        <f>[11]入力用!$O$15</f>
        <v>3</v>
      </c>
      <c r="L181" s="101"/>
      <c r="V181" s="101"/>
    </row>
    <row r="182" spans="1:22" ht="27" customHeight="1">
      <c r="A182" s="111"/>
      <c r="B182" s="112">
        <f>[11]入力用!$K$16</f>
        <v>13</v>
      </c>
      <c r="C182" s="113" t="str">
        <f>[11]入力用!$L$16</f>
        <v>DF</v>
      </c>
      <c r="D182" s="571" t="str">
        <f>" "&amp;[11]入力用!$M$16</f>
        <v xml:space="preserve"> 羽多　秀飛</v>
      </c>
      <c r="E182" s="572"/>
      <c r="F182" s="573" t="str">
        <f>" "&amp;[11]入力用!$N$16</f>
        <v xml:space="preserve"> はた　しゅうと</v>
      </c>
      <c r="G182" s="574"/>
      <c r="H182" s="575"/>
      <c r="I182" s="423">
        <f>[11]入力用!$O$16</f>
        <v>3</v>
      </c>
      <c r="L182" s="101"/>
      <c r="V182" s="101"/>
    </row>
    <row r="183" spans="1:22" ht="27" customHeight="1">
      <c r="A183" s="111"/>
      <c r="B183" s="112">
        <f>[11]入力用!$K$17</f>
        <v>14</v>
      </c>
      <c r="C183" s="113" t="str">
        <f>[11]入力用!$L$17</f>
        <v>MF</v>
      </c>
      <c r="D183" s="571" t="str">
        <f>" "&amp;[11]入力用!$M$17</f>
        <v xml:space="preserve"> 上本　心潤</v>
      </c>
      <c r="E183" s="572"/>
      <c r="F183" s="573" t="str">
        <f>" "&amp;[11]入力用!$N$17</f>
        <v xml:space="preserve"> うえもと　みうる</v>
      </c>
      <c r="G183" s="574"/>
      <c r="H183" s="575"/>
      <c r="I183" s="423">
        <f>[11]入力用!$O$17</f>
        <v>3</v>
      </c>
      <c r="L183" s="101"/>
      <c r="V183" s="101"/>
    </row>
    <row r="184" spans="1:22" ht="27" customHeight="1">
      <c r="A184" s="111"/>
      <c r="B184" s="112">
        <f>[11]入力用!$K$18</f>
        <v>15</v>
      </c>
      <c r="C184" s="113" t="str">
        <f>[11]入力用!$L$18</f>
        <v>FW</v>
      </c>
      <c r="D184" s="571" t="str">
        <f>" "&amp;[11]入力用!$M$18</f>
        <v xml:space="preserve"> 岡部　祐樹</v>
      </c>
      <c r="E184" s="572"/>
      <c r="F184" s="573" t="str">
        <f>" "&amp;[11]入力用!$N$18</f>
        <v xml:space="preserve"> おかべ　ゆうき</v>
      </c>
      <c r="G184" s="574"/>
      <c r="H184" s="575"/>
      <c r="I184" s="423">
        <f>[11]入力用!$O$18</f>
        <v>3</v>
      </c>
      <c r="L184" s="101"/>
      <c r="V184" s="101"/>
    </row>
    <row r="185" spans="1:22" ht="27" customHeight="1">
      <c r="A185" s="111"/>
      <c r="B185" s="112">
        <f>[11]入力用!$K$19</f>
        <v>16</v>
      </c>
      <c r="C185" s="113" t="str">
        <f>[11]入力用!$L$19</f>
        <v>DF</v>
      </c>
      <c r="D185" s="571" t="str">
        <f>" "&amp;[11]入力用!$M$19</f>
        <v xml:space="preserve"> 笹川　結絆</v>
      </c>
      <c r="E185" s="572"/>
      <c r="F185" s="573" t="str">
        <f>" "&amp;[11]入力用!$N$19</f>
        <v xml:space="preserve"> ささがわ　ゆずき</v>
      </c>
      <c r="G185" s="574"/>
      <c r="H185" s="575"/>
      <c r="I185" s="423">
        <f>[11]入力用!$O$19</f>
        <v>1</v>
      </c>
      <c r="L185" s="101"/>
      <c r="V185" s="101"/>
    </row>
    <row r="186" spans="1:22" ht="27" customHeight="1">
      <c r="A186" s="111"/>
      <c r="B186" s="112">
        <f>[11]入力用!$K$20</f>
        <v>17</v>
      </c>
      <c r="C186" s="113" t="str">
        <f>[11]入力用!$L$20</f>
        <v>MF</v>
      </c>
      <c r="D186" s="571" t="str">
        <f>" "&amp;[11]入力用!$M$20</f>
        <v xml:space="preserve"> 橋詰　悠叶</v>
      </c>
      <c r="E186" s="572"/>
      <c r="F186" s="573" t="str">
        <f>" "&amp;[11]入力用!$N$20</f>
        <v xml:space="preserve"> はしづめ　ゆうと</v>
      </c>
      <c r="G186" s="574"/>
      <c r="H186" s="575"/>
      <c r="I186" s="423">
        <f>[11]入力用!$O$20</f>
        <v>1</v>
      </c>
      <c r="L186" s="101"/>
      <c r="V186" s="101"/>
    </row>
    <row r="187" spans="1:22" ht="27" customHeight="1" thickBot="1">
      <c r="A187" s="115"/>
      <c r="B187" s="116">
        <f>[11]入力用!$K$21</f>
        <v>18</v>
      </c>
      <c r="C187" s="117" t="str">
        <f>[11]入力用!$L$21</f>
        <v>DF</v>
      </c>
      <c r="D187" s="561" t="str">
        <f>" "&amp;[11]入力用!$M$21</f>
        <v xml:space="preserve"> 町田　響介</v>
      </c>
      <c r="E187" s="562"/>
      <c r="F187" s="563" t="str">
        <f>" "&amp;[11]入力用!$N$21</f>
        <v xml:space="preserve"> まちだ　きょうすけ</v>
      </c>
      <c r="G187" s="564"/>
      <c r="H187" s="565"/>
      <c r="I187" s="422">
        <f>[11]入力用!$O$21</f>
        <v>3</v>
      </c>
      <c r="L187" s="101"/>
      <c r="V187" s="101"/>
    </row>
    <row r="188" spans="1:22" ht="27" customHeight="1" thickBot="1">
      <c r="L188" s="101"/>
      <c r="V188" s="101"/>
    </row>
    <row r="189" spans="1:22" ht="27" customHeight="1" thickBot="1">
      <c r="B189" s="566" t="s">
        <v>216</v>
      </c>
      <c r="C189" s="567"/>
      <c r="D189" s="118" t="s">
        <v>168</v>
      </c>
      <c r="E189" s="568" t="s">
        <v>169</v>
      </c>
      <c r="F189" s="569"/>
      <c r="G189" s="390" t="s">
        <v>170</v>
      </c>
      <c r="H189" s="568" t="s">
        <v>171</v>
      </c>
      <c r="I189" s="570"/>
      <c r="L189" s="101"/>
      <c r="V189" s="101"/>
    </row>
    <row r="190" spans="1:22" ht="27" customHeight="1" thickTop="1">
      <c r="B190" s="551" t="s">
        <v>217</v>
      </c>
      <c r="C190" s="552"/>
      <c r="D190" s="119" t="str">
        <f>[11]入力用!$B$18</f>
        <v>青</v>
      </c>
      <c r="E190" s="553" t="str">
        <f>[11]入力用!$D$18</f>
        <v>白</v>
      </c>
      <c r="F190" s="554"/>
      <c r="G190" s="391" t="str">
        <f>[11]入力用!$F$18</f>
        <v>黄</v>
      </c>
      <c r="H190" s="553" t="str">
        <f>[11]入力用!$H$18</f>
        <v>灰</v>
      </c>
      <c r="I190" s="555"/>
      <c r="L190" s="101"/>
      <c r="V190" s="101"/>
    </row>
    <row r="191" spans="1:22" ht="27" customHeight="1">
      <c r="B191" s="556" t="s">
        <v>466</v>
      </c>
      <c r="C191" s="557"/>
      <c r="D191" s="120" t="str">
        <f>[11]入力用!$B$19</f>
        <v>青</v>
      </c>
      <c r="E191" s="558" t="str">
        <f>[11]入力用!$D$19</f>
        <v>白</v>
      </c>
      <c r="F191" s="559"/>
      <c r="G191" s="391" t="str">
        <f>[11]入力用!$F$19</f>
        <v>黄</v>
      </c>
      <c r="H191" s="558" t="str">
        <f>[11]入力用!$H$19</f>
        <v>灰</v>
      </c>
      <c r="I191" s="560"/>
      <c r="L191" s="101"/>
      <c r="V191" s="101"/>
    </row>
    <row r="192" spans="1:22" ht="27" customHeight="1" thickBot="1">
      <c r="B192" s="546" t="s">
        <v>467</v>
      </c>
      <c r="C192" s="547"/>
      <c r="D192" s="121" t="str">
        <f>[11]入力用!$B$20</f>
        <v>青</v>
      </c>
      <c r="E192" s="548" t="str">
        <f>[11]入力用!$D$20</f>
        <v>白</v>
      </c>
      <c r="F192" s="549"/>
      <c r="G192" s="392" t="str">
        <f>[11]入力用!$F$20</f>
        <v>黄</v>
      </c>
      <c r="H192" s="548" t="str">
        <f>[11]入力用!$H$20</f>
        <v>灰</v>
      </c>
      <c r="I192" s="550"/>
      <c r="L192" s="101"/>
      <c r="V192" s="101"/>
    </row>
  </sheetData>
  <mergeCells count="1076">
    <mergeCell ref="B191:C191"/>
    <mergeCell ref="E191:F191"/>
    <mergeCell ref="H191:I191"/>
    <mergeCell ref="B192:C192"/>
    <mergeCell ref="E192:F192"/>
    <mergeCell ref="H192:I192"/>
    <mergeCell ref="B189:C189"/>
    <mergeCell ref="E189:F189"/>
    <mergeCell ref="H189:I189"/>
    <mergeCell ref="B190:C190"/>
    <mergeCell ref="E190:F190"/>
    <mergeCell ref="H190:I190"/>
    <mergeCell ref="D185:E185"/>
    <mergeCell ref="F185:H185"/>
    <mergeCell ref="D186:E186"/>
    <mergeCell ref="F186:H186"/>
    <mergeCell ref="D187:E187"/>
    <mergeCell ref="F187:H187"/>
    <mergeCell ref="D182:E182"/>
    <mergeCell ref="F182:H182"/>
    <mergeCell ref="D183:E183"/>
    <mergeCell ref="F183:H183"/>
    <mergeCell ref="D184:E184"/>
    <mergeCell ref="F184:H184"/>
    <mergeCell ref="D179:E179"/>
    <mergeCell ref="F179:H179"/>
    <mergeCell ref="D180:E180"/>
    <mergeCell ref="F180:H180"/>
    <mergeCell ref="D181:E181"/>
    <mergeCell ref="F181:H181"/>
    <mergeCell ref="D176:E176"/>
    <mergeCell ref="F176:H176"/>
    <mergeCell ref="D177:E177"/>
    <mergeCell ref="F177:H177"/>
    <mergeCell ref="D178:E178"/>
    <mergeCell ref="F178:H178"/>
    <mergeCell ref="D173:E173"/>
    <mergeCell ref="F173:H173"/>
    <mergeCell ref="D174:E174"/>
    <mergeCell ref="F174:H174"/>
    <mergeCell ref="D175:E175"/>
    <mergeCell ref="F175:H175"/>
    <mergeCell ref="D170:E170"/>
    <mergeCell ref="F170:H170"/>
    <mergeCell ref="D171:E171"/>
    <mergeCell ref="F171:H171"/>
    <mergeCell ref="D172:E172"/>
    <mergeCell ref="F172:H172"/>
    <mergeCell ref="B167:C167"/>
    <mergeCell ref="D167:G167"/>
    <mergeCell ref="H167:I167"/>
    <mergeCell ref="D168:G168"/>
    <mergeCell ref="H168:I168"/>
    <mergeCell ref="D169:E169"/>
    <mergeCell ref="F169:H169"/>
    <mergeCell ref="B165:C165"/>
    <mergeCell ref="D165:G165"/>
    <mergeCell ref="H165:I165"/>
    <mergeCell ref="B166:C166"/>
    <mergeCell ref="D166:G166"/>
    <mergeCell ref="H166:I166"/>
    <mergeCell ref="B161:I161"/>
    <mergeCell ref="B162:I162"/>
    <mergeCell ref="B163:C163"/>
    <mergeCell ref="D163:I163"/>
    <mergeCell ref="B164:C164"/>
    <mergeCell ref="D164:G164"/>
    <mergeCell ref="H164:I164"/>
    <mergeCell ref="AB159:AC159"/>
    <mergeCell ref="B160:C160"/>
    <mergeCell ref="E160:F160"/>
    <mergeCell ref="H160:I160"/>
    <mergeCell ref="L160:M160"/>
    <mergeCell ref="O160:P160"/>
    <mergeCell ref="R160:S160"/>
    <mergeCell ref="V160:W160"/>
    <mergeCell ref="Y160:Z160"/>
    <mergeCell ref="AB160:AC160"/>
    <mergeCell ref="Y158:Z158"/>
    <mergeCell ref="AB158:AC158"/>
    <mergeCell ref="B159:C159"/>
    <mergeCell ref="E159:F159"/>
    <mergeCell ref="H159:I159"/>
    <mergeCell ref="L159:M159"/>
    <mergeCell ref="O159:P159"/>
    <mergeCell ref="R159:S159"/>
    <mergeCell ref="V159:W159"/>
    <mergeCell ref="Y159:Z159"/>
    <mergeCell ref="V157:W157"/>
    <mergeCell ref="Y157:Z157"/>
    <mergeCell ref="AB157:AC157"/>
    <mergeCell ref="B158:C158"/>
    <mergeCell ref="E158:F158"/>
    <mergeCell ref="H158:I158"/>
    <mergeCell ref="L158:M158"/>
    <mergeCell ref="O158:P158"/>
    <mergeCell ref="R158:S158"/>
    <mergeCell ref="V158:W158"/>
    <mergeCell ref="B157:C157"/>
    <mergeCell ref="E157:F157"/>
    <mergeCell ref="H157:I157"/>
    <mergeCell ref="L157:M157"/>
    <mergeCell ref="O157:P157"/>
    <mergeCell ref="R157:S157"/>
    <mergeCell ref="D155:E155"/>
    <mergeCell ref="F155:H155"/>
    <mergeCell ref="N155:O155"/>
    <mergeCell ref="P155:R155"/>
    <mergeCell ref="X155:Y155"/>
    <mergeCell ref="Z155:AB155"/>
    <mergeCell ref="D154:E154"/>
    <mergeCell ref="F154:H154"/>
    <mergeCell ref="N154:O154"/>
    <mergeCell ref="P154:R154"/>
    <mergeCell ref="X154:Y154"/>
    <mergeCell ref="Z154:AB154"/>
    <mergeCell ref="D153:E153"/>
    <mergeCell ref="F153:H153"/>
    <mergeCell ref="N153:O153"/>
    <mergeCell ref="P153:R153"/>
    <mergeCell ref="X153:Y153"/>
    <mergeCell ref="Z153:AB153"/>
    <mergeCell ref="D152:E152"/>
    <mergeCell ref="F152:H152"/>
    <mergeCell ref="N152:O152"/>
    <mergeCell ref="P152:R152"/>
    <mergeCell ref="X152:Y152"/>
    <mergeCell ref="Z152:AB152"/>
    <mergeCell ref="D151:E151"/>
    <mergeCell ref="F151:H151"/>
    <mergeCell ref="N151:O151"/>
    <mergeCell ref="P151:R151"/>
    <mergeCell ref="X151:Y151"/>
    <mergeCell ref="Z151:AB151"/>
    <mergeCell ref="D150:E150"/>
    <mergeCell ref="F150:H150"/>
    <mergeCell ref="N150:O150"/>
    <mergeCell ref="P150:R150"/>
    <mergeCell ref="X150:Y150"/>
    <mergeCell ref="Z150:AB150"/>
    <mergeCell ref="D149:E149"/>
    <mergeCell ref="F149:H149"/>
    <mergeCell ref="N149:O149"/>
    <mergeCell ref="P149:R149"/>
    <mergeCell ref="X149:Y149"/>
    <mergeCell ref="Z149:AB149"/>
    <mergeCell ref="D148:E148"/>
    <mergeCell ref="F148:H148"/>
    <mergeCell ref="N148:O148"/>
    <mergeCell ref="P148:R148"/>
    <mergeCell ref="X148:Y148"/>
    <mergeCell ref="Z148:AB148"/>
    <mergeCell ref="D147:E147"/>
    <mergeCell ref="F147:H147"/>
    <mergeCell ref="N147:O147"/>
    <mergeCell ref="P147:R147"/>
    <mergeCell ref="X147:Y147"/>
    <mergeCell ref="Z147:AB147"/>
    <mergeCell ref="D146:E146"/>
    <mergeCell ref="F146:H146"/>
    <mergeCell ref="N146:O146"/>
    <mergeCell ref="P146:R146"/>
    <mergeCell ref="X146:Y146"/>
    <mergeCell ref="Z146:AB146"/>
    <mergeCell ref="D145:E145"/>
    <mergeCell ref="F145:H145"/>
    <mergeCell ref="N145:O145"/>
    <mergeCell ref="P145:R145"/>
    <mergeCell ref="X145:Y145"/>
    <mergeCell ref="Z145:AB145"/>
    <mergeCell ref="D144:E144"/>
    <mergeCell ref="F144:H144"/>
    <mergeCell ref="N144:O144"/>
    <mergeCell ref="P144:R144"/>
    <mergeCell ref="X144:Y144"/>
    <mergeCell ref="Z144:AB144"/>
    <mergeCell ref="D143:E143"/>
    <mergeCell ref="F143:H143"/>
    <mergeCell ref="N143:O143"/>
    <mergeCell ref="P143:R143"/>
    <mergeCell ref="X143:Y143"/>
    <mergeCell ref="Z143:AB143"/>
    <mergeCell ref="D142:E142"/>
    <mergeCell ref="F142:H142"/>
    <mergeCell ref="N142:O142"/>
    <mergeCell ref="P142:R142"/>
    <mergeCell ref="X142:Y142"/>
    <mergeCell ref="Z142:AB142"/>
    <mergeCell ref="D141:E141"/>
    <mergeCell ref="F141:H141"/>
    <mergeCell ref="N141:O141"/>
    <mergeCell ref="P141:R141"/>
    <mergeCell ref="X141:Y141"/>
    <mergeCell ref="Z141:AB141"/>
    <mergeCell ref="D140:E140"/>
    <mergeCell ref="F140:H140"/>
    <mergeCell ref="N140:O140"/>
    <mergeCell ref="P140:R140"/>
    <mergeCell ref="X140:Y140"/>
    <mergeCell ref="Z140:AB140"/>
    <mergeCell ref="D139:E139"/>
    <mergeCell ref="F139:H139"/>
    <mergeCell ref="N139:O139"/>
    <mergeCell ref="P139:R139"/>
    <mergeCell ref="X139:Y139"/>
    <mergeCell ref="Z139:AB139"/>
    <mergeCell ref="D138:E138"/>
    <mergeCell ref="F138:H138"/>
    <mergeCell ref="N138:O138"/>
    <mergeCell ref="P138:R138"/>
    <mergeCell ref="X138:Y138"/>
    <mergeCell ref="Z138:AB138"/>
    <mergeCell ref="D137:E137"/>
    <mergeCell ref="F137:H137"/>
    <mergeCell ref="N137:O137"/>
    <mergeCell ref="P137:R137"/>
    <mergeCell ref="X137:Y137"/>
    <mergeCell ref="Z137:AB137"/>
    <mergeCell ref="D136:G136"/>
    <mergeCell ref="H136:I136"/>
    <mergeCell ref="N136:Q136"/>
    <mergeCell ref="R136:S136"/>
    <mergeCell ref="X136:AA136"/>
    <mergeCell ref="AB136:AC136"/>
    <mergeCell ref="AB134:AC134"/>
    <mergeCell ref="B135:C135"/>
    <mergeCell ref="D135:G135"/>
    <mergeCell ref="H135:I135"/>
    <mergeCell ref="L135:M135"/>
    <mergeCell ref="N135:Q135"/>
    <mergeCell ref="R135:S135"/>
    <mergeCell ref="V135:W135"/>
    <mergeCell ref="X135:AA135"/>
    <mergeCell ref="AB135:AC135"/>
    <mergeCell ref="X133:AA133"/>
    <mergeCell ref="AB133:AC133"/>
    <mergeCell ref="B134:C134"/>
    <mergeCell ref="D134:G134"/>
    <mergeCell ref="H134:I134"/>
    <mergeCell ref="L134:M134"/>
    <mergeCell ref="N134:Q134"/>
    <mergeCell ref="R134:S134"/>
    <mergeCell ref="V134:W134"/>
    <mergeCell ref="X134:AA134"/>
    <mergeCell ref="V132:W132"/>
    <mergeCell ref="X132:AA132"/>
    <mergeCell ref="AB132:AC132"/>
    <mergeCell ref="B133:C133"/>
    <mergeCell ref="D133:G133"/>
    <mergeCell ref="H133:I133"/>
    <mergeCell ref="L133:M133"/>
    <mergeCell ref="N133:Q133"/>
    <mergeCell ref="R133:S133"/>
    <mergeCell ref="V133:W133"/>
    <mergeCell ref="B132:C132"/>
    <mergeCell ref="D132:G132"/>
    <mergeCell ref="H132:I132"/>
    <mergeCell ref="L132:M132"/>
    <mergeCell ref="N132:Q132"/>
    <mergeCell ref="R132:S132"/>
    <mergeCell ref="B131:C131"/>
    <mergeCell ref="D131:I131"/>
    <mergeCell ref="L131:M131"/>
    <mergeCell ref="N131:S131"/>
    <mergeCell ref="V131:W131"/>
    <mergeCell ref="X131:AC131"/>
    <mergeCell ref="B129:I129"/>
    <mergeCell ref="L129:S129"/>
    <mergeCell ref="V129:AC129"/>
    <mergeCell ref="B130:I130"/>
    <mergeCell ref="L130:S130"/>
    <mergeCell ref="V130:AC130"/>
    <mergeCell ref="AB127:AC127"/>
    <mergeCell ref="B128:C128"/>
    <mergeCell ref="E128:F128"/>
    <mergeCell ref="H128:I128"/>
    <mergeCell ref="L128:M128"/>
    <mergeCell ref="O128:P128"/>
    <mergeCell ref="R128:S128"/>
    <mergeCell ref="V128:W128"/>
    <mergeCell ref="Y128:Z128"/>
    <mergeCell ref="AB128:AC128"/>
    <mergeCell ref="Y126:Z126"/>
    <mergeCell ref="AB126:AC126"/>
    <mergeCell ref="B127:C127"/>
    <mergeCell ref="E127:F127"/>
    <mergeCell ref="H127:I127"/>
    <mergeCell ref="L127:M127"/>
    <mergeCell ref="O127:P127"/>
    <mergeCell ref="R127:S127"/>
    <mergeCell ref="V127:W127"/>
    <mergeCell ref="Y127:Z127"/>
    <mergeCell ref="V125:W125"/>
    <mergeCell ref="Y125:Z125"/>
    <mergeCell ref="AB125:AC125"/>
    <mergeCell ref="B126:C126"/>
    <mergeCell ref="E126:F126"/>
    <mergeCell ref="H126:I126"/>
    <mergeCell ref="L126:M126"/>
    <mergeCell ref="O126:P126"/>
    <mergeCell ref="R126:S126"/>
    <mergeCell ref="V126:W126"/>
    <mergeCell ref="B125:C125"/>
    <mergeCell ref="E125:F125"/>
    <mergeCell ref="H125:I125"/>
    <mergeCell ref="L125:M125"/>
    <mergeCell ref="O125:P125"/>
    <mergeCell ref="R125:S125"/>
    <mergeCell ref="D123:E123"/>
    <mergeCell ref="F123:H123"/>
    <mergeCell ref="N123:O123"/>
    <mergeCell ref="P123:R123"/>
    <mergeCell ref="X123:Y123"/>
    <mergeCell ref="Z123:AB123"/>
    <mergeCell ref="D122:E122"/>
    <mergeCell ref="F122:H122"/>
    <mergeCell ref="N122:O122"/>
    <mergeCell ref="P122:R122"/>
    <mergeCell ref="X122:Y122"/>
    <mergeCell ref="Z122:AB122"/>
    <mergeCell ref="D121:E121"/>
    <mergeCell ref="F121:H121"/>
    <mergeCell ref="N121:O121"/>
    <mergeCell ref="P121:R121"/>
    <mergeCell ref="X121:Y121"/>
    <mergeCell ref="Z121:AB121"/>
    <mergeCell ref="D120:E120"/>
    <mergeCell ref="F120:H120"/>
    <mergeCell ref="N120:O120"/>
    <mergeCell ref="P120:R120"/>
    <mergeCell ref="X120:Y120"/>
    <mergeCell ref="Z120:AB120"/>
    <mergeCell ref="D119:E119"/>
    <mergeCell ref="F119:H119"/>
    <mergeCell ref="N119:O119"/>
    <mergeCell ref="P119:R119"/>
    <mergeCell ref="X119:Y119"/>
    <mergeCell ref="Z119:AB119"/>
    <mergeCell ref="D118:E118"/>
    <mergeCell ref="F118:H118"/>
    <mergeCell ref="N118:O118"/>
    <mergeCell ref="P118:R118"/>
    <mergeCell ref="X118:Y118"/>
    <mergeCell ref="Z118:AB118"/>
    <mergeCell ref="D117:E117"/>
    <mergeCell ref="F117:H117"/>
    <mergeCell ref="N117:O117"/>
    <mergeCell ref="P117:R117"/>
    <mergeCell ref="X117:Y117"/>
    <mergeCell ref="Z117:AB117"/>
    <mergeCell ref="D116:E116"/>
    <mergeCell ref="F116:H116"/>
    <mergeCell ref="N116:O116"/>
    <mergeCell ref="P116:R116"/>
    <mergeCell ref="X116:Y116"/>
    <mergeCell ref="Z116:AB116"/>
    <mergeCell ref="D115:E115"/>
    <mergeCell ref="F115:H115"/>
    <mergeCell ref="N115:O115"/>
    <mergeCell ref="P115:R115"/>
    <mergeCell ref="X115:Y115"/>
    <mergeCell ref="Z115:AB115"/>
    <mergeCell ref="D114:E114"/>
    <mergeCell ref="F114:H114"/>
    <mergeCell ref="N114:O114"/>
    <mergeCell ref="P114:R114"/>
    <mergeCell ref="X114:Y114"/>
    <mergeCell ref="Z114:AB114"/>
    <mergeCell ref="D113:E113"/>
    <mergeCell ref="F113:H113"/>
    <mergeCell ref="N113:O113"/>
    <mergeCell ref="P113:R113"/>
    <mergeCell ref="X113:Y113"/>
    <mergeCell ref="Z113:AB113"/>
    <mergeCell ref="D112:E112"/>
    <mergeCell ref="F112:H112"/>
    <mergeCell ref="N112:O112"/>
    <mergeCell ref="P112:R112"/>
    <mergeCell ref="X112:Y112"/>
    <mergeCell ref="Z112:AB112"/>
    <mergeCell ref="D111:E111"/>
    <mergeCell ref="F111:H111"/>
    <mergeCell ref="N111:O111"/>
    <mergeCell ref="P111:R111"/>
    <mergeCell ref="X111:Y111"/>
    <mergeCell ref="Z111:AB111"/>
    <mergeCell ref="D110:E110"/>
    <mergeCell ref="F110:H110"/>
    <mergeCell ref="N110:O110"/>
    <mergeCell ref="P110:R110"/>
    <mergeCell ref="X110:Y110"/>
    <mergeCell ref="Z110:AB110"/>
    <mergeCell ref="D109:E109"/>
    <mergeCell ref="F109:H109"/>
    <mergeCell ref="N109:O109"/>
    <mergeCell ref="P109:R109"/>
    <mergeCell ref="X109:Y109"/>
    <mergeCell ref="Z109:AB109"/>
    <mergeCell ref="D108:E108"/>
    <mergeCell ref="F108:H108"/>
    <mergeCell ref="N108:O108"/>
    <mergeCell ref="P108:R108"/>
    <mergeCell ref="X108:Y108"/>
    <mergeCell ref="Z108:AB108"/>
    <mergeCell ref="D107:E107"/>
    <mergeCell ref="F107:H107"/>
    <mergeCell ref="N107:O107"/>
    <mergeCell ref="P107:R107"/>
    <mergeCell ref="X107:Y107"/>
    <mergeCell ref="Z107:AB107"/>
    <mergeCell ref="D106:E106"/>
    <mergeCell ref="F106:H106"/>
    <mergeCell ref="N106:O106"/>
    <mergeCell ref="P106:R106"/>
    <mergeCell ref="X106:Y106"/>
    <mergeCell ref="Z106:AB106"/>
    <mergeCell ref="D105:E105"/>
    <mergeCell ref="F105:H105"/>
    <mergeCell ref="N105:O105"/>
    <mergeCell ref="P105:R105"/>
    <mergeCell ref="X105:Y105"/>
    <mergeCell ref="Z105:AB105"/>
    <mergeCell ref="D104:G104"/>
    <mergeCell ref="H104:I104"/>
    <mergeCell ref="N104:Q104"/>
    <mergeCell ref="R104:S104"/>
    <mergeCell ref="X104:AA104"/>
    <mergeCell ref="AB104:AC104"/>
    <mergeCell ref="AB102:AC102"/>
    <mergeCell ref="B103:C103"/>
    <mergeCell ref="D103:G103"/>
    <mergeCell ref="H103:I103"/>
    <mergeCell ref="L103:M103"/>
    <mergeCell ref="N103:Q103"/>
    <mergeCell ref="R103:S103"/>
    <mergeCell ref="X101:AA101"/>
    <mergeCell ref="AB101:AC101"/>
    <mergeCell ref="B102:C102"/>
    <mergeCell ref="D102:G102"/>
    <mergeCell ref="H102:I102"/>
    <mergeCell ref="L102:M102"/>
    <mergeCell ref="N102:Q102"/>
    <mergeCell ref="R102:S102"/>
    <mergeCell ref="V102:W102"/>
    <mergeCell ref="X102:AA102"/>
    <mergeCell ref="V100:W100"/>
    <mergeCell ref="X100:AA100"/>
    <mergeCell ref="AB100:AC100"/>
    <mergeCell ref="B101:C101"/>
    <mergeCell ref="D101:G101"/>
    <mergeCell ref="H101:I101"/>
    <mergeCell ref="L101:M101"/>
    <mergeCell ref="N101:Q101"/>
    <mergeCell ref="R101:S101"/>
    <mergeCell ref="V101:W101"/>
    <mergeCell ref="B100:C100"/>
    <mergeCell ref="D100:G100"/>
    <mergeCell ref="H100:I100"/>
    <mergeCell ref="L100:M100"/>
    <mergeCell ref="N100:Q100"/>
    <mergeCell ref="R100:S100"/>
    <mergeCell ref="B99:C99"/>
    <mergeCell ref="D99:I99"/>
    <mergeCell ref="L99:M99"/>
    <mergeCell ref="N99:S99"/>
    <mergeCell ref="V99:W99"/>
    <mergeCell ref="X99:AC99"/>
    <mergeCell ref="B97:I97"/>
    <mergeCell ref="L97:S97"/>
    <mergeCell ref="V97:AC97"/>
    <mergeCell ref="B98:I98"/>
    <mergeCell ref="L98:S98"/>
    <mergeCell ref="V98:AC98"/>
    <mergeCell ref="AB95:AC95"/>
    <mergeCell ref="B96:C96"/>
    <mergeCell ref="E96:F96"/>
    <mergeCell ref="H96:I96"/>
    <mergeCell ref="L96:M96"/>
    <mergeCell ref="O96:P96"/>
    <mergeCell ref="R96:S96"/>
    <mergeCell ref="V96:W96"/>
    <mergeCell ref="Y96:Z96"/>
    <mergeCell ref="AB96:AC96"/>
    <mergeCell ref="Y94:Z94"/>
    <mergeCell ref="AB94:AC94"/>
    <mergeCell ref="B95:C95"/>
    <mergeCell ref="E95:F95"/>
    <mergeCell ref="H95:I95"/>
    <mergeCell ref="L95:M95"/>
    <mergeCell ref="O95:P95"/>
    <mergeCell ref="R95:S95"/>
    <mergeCell ref="V95:W95"/>
    <mergeCell ref="Y95:Z95"/>
    <mergeCell ref="V93:W93"/>
    <mergeCell ref="Y93:Z93"/>
    <mergeCell ref="AB93:AC93"/>
    <mergeCell ref="B94:C94"/>
    <mergeCell ref="E94:F94"/>
    <mergeCell ref="H94:I94"/>
    <mergeCell ref="L94:M94"/>
    <mergeCell ref="O94:P94"/>
    <mergeCell ref="R94:S94"/>
    <mergeCell ref="V94:W94"/>
    <mergeCell ref="B93:C93"/>
    <mergeCell ref="E93:F93"/>
    <mergeCell ref="H93:I93"/>
    <mergeCell ref="L93:M93"/>
    <mergeCell ref="O93:P93"/>
    <mergeCell ref="R93:S93"/>
    <mergeCell ref="D91:E91"/>
    <mergeCell ref="F91:H91"/>
    <mergeCell ref="N91:O91"/>
    <mergeCell ref="P91:R91"/>
    <mergeCell ref="X91:Y91"/>
    <mergeCell ref="Z91:AB91"/>
    <mergeCell ref="D90:E90"/>
    <mergeCell ref="F90:H90"/>
    <mergeCell ref="N90:O90"/>
    <mergeCell ref="P90:R90"/>
    <mergeCell ref="X90:Y90"/>
    <mergeCell ref="Z90:AB90"/>
    <mergeCell ref="D89:E89"/>
    <mergeCell ref="F89:H89"/>
    <mergeCell ref="N89:O89"/>
    <mergeCell ref="P89:R89"/>
    <mergeCell ref="X89:Y89"/>
    <mergeCell ref="Z89:AB89"/>
    <mergeCell ref="D88:E88"/>
    <mergeCell ref="F88:H88"/>
    <mergeCell ref="N88:O88"/>
    <mergeCell ref="P88:R88"/>
    <mergeCell ref="X88:Y88"/>
    <mergeCell ref="Z88:AB88"/>
    <mergeCell ref="D87:E87"/>
    <mergeCell ref="F87:H87"/>
    <mergeCell ref="N87:O87"/>
    <mergeCell ref="P87:R87"/>
    <mergeCell ref="X87:Y87"/>
    <mergeCell ref="Z87:AB87"/>
    <mergeCell ref="D86:E86"/>
    <mergeCell ref="F86:H86"/>
    <mergeCell ref="N86:O86"/>
    <mergeCell ref="P86:R86"/>
    <mergeCell ref="X86:Y86"/>
    <mergeCell ref="Z86:AB86"/>
    <mergeCell ref="D85:E85"/>
    <mergeCell ref="F85:H85"/>
    <mergeCell ref="N85:O85"/>
    <mergeCell ref="P85:R85"/>
    <mergeCell ref="X85:Y85"/>
    <mergeCell ref="Z85:AB85"/>
    <mergeCell ref="D84:E84"/>
    <mergeCell ref="F84:H84"/>
    <mergeCell ref="N84:O84"/>
    <mergeCell ref="P84:R84"/>
    <mergeCell ref="X84:Y84"/>
    <mergeCell ref="Z84:AB84"/>
    <mergeCell ref="D83:E83"/>
    <mergeCell ref="F83:H83"/>
    <mergeCell ref="N83:O83"/>
    <mergeCell ref="P83:R83"/>
    <mergeCell ref="X83:Y83"/>
    <mergeCell ref="Z83:AB83"/>
    <mergeCell ref="D82:E82"/>
    <mergeCell ref="F82:H82"/>
    <mergeCell ref="N82:O82"/>
    <mergeCell ref="P82:R82"/>
    <mergeCell ref="X82:Y82"/>
    <mergeCell ref="Z82:AB82"/>
    <mergeCell ref="D81:E81"/>
    <mergeCell ref="F81:H81"/>
    <mergeCell ref="N81:O81"/>
    <mergeCell ref="P81:R81"/>
    <mergeCell ref="X81:Y81"/>
    <mergeCell ref="Z81:AB81"/>
    <mergeCell ref="D80:E80"/>
    <mergeCell ref="F80:H80"/>
    <mergeCell ref="N80:O80"/>
    <mergeCell ref="P80:R80"/>
    <mergeCell ref="X80:Y80"/>
    <mergeCell ref="Z80:AB80"/>
    <mergeCell ref="D79:E79"/>
    <mergeCell ref="F79:H79"/>
    <mergeCell ref="N79:O79"/>
    <mergeCell ref="P79:R79"/>
    <mergeCell ref="X79:Y79"/>
    <mergeCell ref="Z79:AB79"/>
    <mergeCell ref="D78:E78"/>
    <mergeCell ref="F78:H78"/>
    <mergeCell ref="N78:O78"/>
    <mergeCell ref="P78:R78"/>
    <mergeCell ref="X78:Y78"/>
    <mergeCell ref="Z78:AB78"/>
    <mergeCell ref="D77:E77"/>
    <mergeCell ref="F77:H77"/>
    <mergeCell ref="N77:O77"/>
    <mergeCell ref="P77:R77"/>
    <mergeCell ref="X77:Y77"/>
    <mergeCell ref="Z77:AB77"/>
    <mergeCell ref="D76:E76"/>
    <mergeCell ref="F76:H76"/>
    <mergeCell ref="N76:O76"/>
    <mergeCell ref="P76:R76"/>
    <mergeCell ref="X76:Y76"/>
    <mergeCell ref="Z76:AB76"/>
    <mergeCell ref="D75:E75"/>
    <mergeCell ref="F75:H75"/>
    <mergeCell ref="N75:O75"/>
    <mergeCell ref="P75:R75"/>
    <mergeCell ref="X75:Y75"/>
    <mergeCell ref="Z75:AB75"/>
    <mergeCell ref="D74:E74"/>
    <mergeCell ref="F74:H74"/>
    <mergeCell ref="N74:O74"/>
    <mergeCell ref="P74:R74"/>
    <mergeCell ref="X74:Y74"/>
    <mergeCell ref="Z74:AB74"/>
    <mergeCell ref="D73:E73"/>
    <mergeCell ref="F73:H73"/>
    <mergeCell ref="N73:O73"/>
    <mergeCell ref="P73:R73"/>
    <mergeCell ref="X73:Y73"/>
    <mergeCell ref="Z73:AB73"/>
    <mergeCell ref="D72:G72"/>
    <mergeCell ref="H72:I72"/>
    <mergeCell ref="N72:Q72"/>
    <mergeCell ref="R72:S72"/>
    <mergeCell ref="X72:AA72"/>
    <mergeCell ref="AB72:AC72"/>
    <mergeCell ref="AB70:AC70"/>
    <mergeCell ref="B71:C71"/>
    <mergeCell ref="D71:G71"/>
    <mergeCell ref="H71:I71"/>
    <mergeCell ref="L71:M71"/>
    <mergeCell ref="N71:Q71"/>
    <mergeCell ref="R71:S71"/>
    <mergeCell ref="X69:AA69"/>
    <mergeCell ref="AB69:AC69"/>
    <mergeCell ref="B70:C70"/>
    <mergeCell ref="D70:G70"/>
    <mergeCell ref="H70:I70"/>
    <mergeCell ref="L70:M70"/>
    <mergeCell ref="N70:Q70"/>
    <mergeCell ref="R70:S70"/>
    <mergeCell ref="V70:W70"/>
    <mergeCell ref="X70:AA70"/>
    <mergeCell ref="V68:W68"/>
    <mergeCell ref="X68:AA68"/>
    <mergeCell ref="AB68:AC68"/>
    <mergeCell ref="B69:C69"/>
    <mergeCell ref="D69:G69"/>
    <mergeCell ref="H69:I69"/>
    <mergeCell ref="L69:M69"/>
    <mergeCell ref="N69:Q69"/>
    <mergeCell ref="R69:S69"/>
    <mergeCell ref="V69:W69"/>
    <mergeCell ref="B68:C68"/>
    <mergeCell ref="D68:G68"/>
    <mergeCell ref="H68:I68"/>
    <mergeCell ref="L68:M68"/>
    <mergeCell ref="N68:Q68"/>
    <mergeCell ref="R68:S68"/>
    <mergeCell ref="B67:C67"/>
    <mergeCell ref="D67:I67"/>
    <mergeCell ref="L67:M67"/>
    <mergeCell ref="N67:S67"/>
    <mergeCell ref="V67:W67"/>
    <mergeCell ref="X67:AC67"/>
    <mergeCell ref="B65:I65"/>
    <mergeCell ref="L65:S65"/>
    <mergeCell ref="V65:AC65"/>
    <mergeCell ref="B66:I66"/>
    <mergeCell ref="L66:S66"/>
    <mergeCell ref="V66:AC66"/>
    <mergeCell ref="AB63:AC63"/>
    <mergeCell ref="B64:C64"/>
    <mergeCell ref="E64:F64"/>
    <mergeCell ref="H64:I64"/>
    <mergeCell ref="L64:M64"/>
    <mergeCell ref="O64:P64"/>
    <mergeCell ref="R64:S64"/>
    <mergeCell ref="V64:W64"/>
    <mergeCell ref="Y64:Z64"/>
    <mergeCell ref="AB64:AC64"/>
    <mergeCell ref="Y62:Z62"/>
    <mergeCell ref="AB62:AC62"/>
    <mergeCell ref="B63:C63"/>
    <mergeCell ref="E63:F63"/>
    <mergeCell ref="H63:I63"/>
    <mergeCell ref="L63:M63"/>
    <mergeCell ref="O63:P63"/>
    <mergeCell ref="R63:S63"/>
    <mergeCell ref="V63:W63"/>
    <mergeCell ref="Y63:Z63"/>
    <mergeCell ref="V61:W61"/>
    <mergeCell ref="Y61:Z61"/>
    <mergeCell ref="AB61:AC61"/>
    <mergeCell ref="B62:C62"/>
    <mergeCell ref="E62:F62"/>
    <mergeCell ref="H62:I62"/>
    <mergeCell ref="L62:M62"/>
    <mergeCell ref="O62:P62"/>
    <mergeCell ref="R62:S62"/>
    <mergeCell ref="V62:W62"/>
    <mergeCell ref="B61:C61"/>
    <mergeCell ref="E61:F61"/>
    <mergeCell ref="H61:I61"/>
    <mergeCell ref="L61:M61"/>
    <mergeCell ref="O61:P61"/>
    <mergeCell ref="R61:S61"/>
    <mergeCell ref="D59:E59"/>
    <mergeCell ref="F59:H59"/>
    <mergeCell ref="N59:O59"/>
    <mergeCell ref="P59:R59"/>
    <mergeCell ref="X59:Y59"/>
    <mergeCell ref="Z59:AB59"/>
    <mergeCell ref="D58:E58"/>
    <mergeCell ref="F58:H58"/>
    <mergeCell ref="N58:O58"/>
    <mergeCell ref="P58:R58"/>
    <mergeCell ref="X58:Y58"/>
    <mergeCell ref="Z58:AB58"/>
    <mergeCell ref="D57:E57"/>
    <mergeCell ref="F57:H57"/>
    <mergeCell ref="N57:O57"/>
    <mergeCell ref="P57:R57"/>
    <mergeCell ref="X57:Y57"/>
    <mergeCell ref="Z57:AB57"/>
    <mergeCell ref="D56:E56"/>
    <mergeCell ref="F56:H56"/>
    <mergeCell ref="N56:O56"/>
    <mergeCell ref="P56:R56"/>
    <mergeCell ref="X56:Y56"/>
    <mergeCell ref="Z56:AB56"/>
    <mergeCell ref="D55:E55"/>
    <mergeCell ref="F55:H55"/>
    <mergeCell ref="N55:O55"/>
    <mergeCell ref="P55:R55"/>
    <mergeCell ref="X55:Y55"/>
    <mergeCell ref="Z55:AB55"/>
    <mergeCell ref="D54:E54"/>
    <mergeCell ref="F54:H54"/>
    <mergeCell ref="N54:O54"/>
    <mergeCell ref="P54:R54"/>
    <mergeCell ref="X54:Y54"/>
    <mergeCell ref="Z54:AB54"/>
    <mergeCell ref="D53:E53"/>
    <mergeCell ref="F53:H53"/>
    <mergeCell ref="N53:O53"/>
    <mergeCell ref="P53:R53"/>
    <mergeCell ref="X53:Y53"/>
    <mergeCell ref="Z53:AB53"/>
    <mergeCell ref="D52:E52"/>
    <mergeCell ref="F52:H52"/>
    <mergeCell ref="N52:O52"/>
    <mergeCell ref="P52:R52"/>
    <mergeCell ref="X52:Y52"/>
    <mergeCell ref="Z52:AB52"/>
    <mergeCell ref="D51:E51"/>
    <mergeCell ref="F51:H51"/>
    <mergeCell ref="N51:O51"/>
    <mergeCell ref="P51:R51"/>
    <mergeCell ref="X51:Y51"/>
    <mergeCell ref="Z51:AB51"/>
    <mergeCell ref="D50:E50"/>
    <mergeCell ref="F50:H50"/>
    <mergeCell ref="N50:O50"/>
    <mergeCell ref="P50:R50"/>
    <mergeCell ref="X50:Y50"/>
    <mergeCell ref="Z50:AB50"/>
    <mergeCell ref="D49:E49"/>
    <mergeCell ref="F49:H49"/>
    <mergeCell ref="N49:O49"/>
    <mergeCell ref="P49:R49"/>
    <mergeCell ref="X49:Y49"/>
    <mergeCell ref="Z49:AB49"/>
    <mergeCell ref="D48:E48"/>
    <mergeCell ref="F48:H48"/>
    <mergeCell ref="N48:O48"/>
    <mergeCell ref="P48:R48"/>
    <mergeCell ref="X48:Y48"/>
    <mergeCell ref="Z48:AB48"/>
    <mergeCell ref="D47:E47"/>
    <mergeCell ref="F47:H47"/>
    <mergeCell ref="N47:O47"/>
    <mergeCell ref="P47:R47"/>
    <mergeCell ref="X47:Y47"/>
    <mergeCell ref="Z47:AB47"/>
    <mergeCell ref="D46:E46"/>
    <mergeCell ref="F46:H46"/>
    <mergeCell ref="N46:O46"/>
    <mergeCell ref="P46:R46"/>
    <mergeCell ref="X46:Y46"/>
    <mergeCell ref="Z46:AB46"/>
    <mergeCell ref="D45:E45"/>
    <mergeCell ref="F45:H45"/>
    <mergeCell ref="N45:O45"/>
    <mergeCell ref="P45:R45"/>
    <mergeCell ref="X45:Y45"/>
    <mergeCell ref="Z45:AB45"/>
    <mergeCell ref="D44:E44"/>
    <mergeCell ref="F44:H44"/>
    <mergeCell ref="N44:O44"/>
    <mergeCell ref="P44:R44"/>
    <mergeCell ref="X44:Y44"/>
    <mergeCell ref="Z44:AB44"/>
    <mergeCell ref="D43:E43"/>
    <mergeCell ref="F43:H43"/>
    <mergeCell ref="N43:O43"/>
    <mergeCell ref="P43:R43"/>
    <mergeCell ref="X43:Y43"/>
    <mergeCell ref="Z43:AB43"/>
    <mergeCell ref="D42:E42"/>
    <mergeCell ref="F42:H42"/>
    <mergeCell ref="N42:O42"/>
    <mergeCell ref="P42:R42"/>
    <mergeCell ref="X42:Y42"/>
    <mergeCell ref="Z42:AB42"/>
    <mergeCell ref="D41:E41"/>
    <mergeCell ref="F41:H41"/>
    <mergeCell ref="N41:O41"/>
    <mergeCell ref="P41:R41"/>
    <mergeCell ref="X41:Y41"/>
    <mergeCell ref="Z41:AB41"/>
    <mergeCell ref="D40:G40"/>
    <mergeCell ref="H40:I40"/>
    <mergeCell ref="N40:Q40"/>
    <mergeCell ref="R40:S40"/>
    <mergeCell ref="X40:AA40"/>
    <mergeCell ref="AB40:AC40"/>
    <mergeCell ref="AB38:AC38"/>
    <mergeCell ref="B39:C39"/>
    <mergeCell ref="D39:G39"/>
    <mergeCell ref="H39:I39"/>
    <mergeCell ref="L39:M39"/>
    <mergeCell ref="N39:Q39"/>
    <mergeCell ref="R39:S39"/>
    <mergeCell ref="X37:AA37"/>
    <mergeCell ref="AB37:AC37"/>
    <mergeCell ref="B38:C38"/>
    <mergeCell ref="D38:G38"/>
    <mergeCell ref="H38:I38"/>
    <mergeCell ref="L38:M38"/>
    <mergeCell ref="N38:Q38"/>
    <mergeCell ref="R38:S38"/>
    <mergeCell ref="V38:W38"/>
    <mergeCell ref="X38:AA38"/>
    <mergeCell ref="V36:W36"/>
    <mergeCell ref="X36:AA36"/>
    <mergeCell ref="AB36:AC36"/>
    <mergeCell ref="B37:C37"/>
    <mergeCell ref="D37:G37"/>
    <mergeCell ref="H37:I37"/>
    <mergeCell ref="L37:M37"/>
    <mergeCell ref="N37:Q37"/>
    <mergeCell ref="R37:S37"/>
    <mergeCell ref="V37:W37"/>
    <mergeCell ref="B36:C36"/>
    <mergeCell ref="D36:G36"/>
    <mergeCell ref="H36:I36"/>
    <mergeCell ref="L36:M36"/>
    <mergeCell ref="N36:Q36"/>
    <mergeCell ref="R36:S36"/>
    <mergeCell ref="B35:C35"/>
    <mergeCell ref="D35:I35"/>
    <mergeCell ref="L35:M35"/>
    <mergeCell ref="N35:S35"/>
    <mergeCell ref="V35:W35"/>
    <mergeCell ref="X35:AC35"/>
    <mergeCell ref="B33:I33"/>
    <mergeCell ref="L33:S33"/>
    <mergeCell ref="V33:AC33"/>
    <mergeCell ref="B34:I34"/>
    <mergeCell ref="L34:S34"/>
    <mergeCell ref="V34:AC34"/>
    <mergeCell ref="AB31:AC31"/>
    <mergeCell ref="B32:C32"/>
    <mergeCell ref="E32:F32"/>
    <mergeCell ref="H32:I32"/>
    <mergeCell ref="L32:M32"/>
    <mergeCell ref="O32:P32"/>
    <mergeCell ref="R32:S32"/>
    <mergeCell ref="V32:W32"/>
    <mergeCell ref="Y32:Z32"/>
    <mergeCell ref="AB32:AC32"/>
    <mergeCell ref="Y30:Z30"/>
    <mergeCell ref="AB30:AC30"/>
    <mergeCell ref="B31:C31"/>
    <mergeCell ref="E31:F31"/>
    <mergeCell ref="H31:I31"/>
    <mergeCell ref="L31:M31"/>
    <mergeCell ref="O31:P31"/>
    <mergeCell ref="R31:S31"/>
    <mergeCell ref="V31:W31"/>
    <mergeCell ref="Y31:Z31"/>
    <mergeCell ref="V29:W29"/>
    <mergeCell ref="Y29:Z29"/>
    <mergeCell ref="AB29:AC29"/>
    <mergeCell ref="B30:C30"/>
    <mergeCell ref="E30:F30"/>
    <mergeCell ref="H30:I30"/>
    <mergeCell ref="L30:M30"/>
    <mergeCell ref="O30:P30"/>
    <mergeCell ref="R30:S30"/>
    <mergeCell ref="V30:W30"/>
    <mergeCell ref="B29:C29"/>
    <mergeCell ref="E29:F29"/>
    <mergeCell ref="H29:I29"/>
    <mergeCell ref="L29:M29"/>
    <mergeCell ref="O29:P29"/>
    <mergeCell ref="R29:S29"/>
    <mergeCell ref="D27:E27"/>
    <mergeCell ref="F27:H27"/>
    <mergeCell ref="N27:O27"/>
    <mergeCell ref="P27:R27"/>
    <mergeCell ref="X27:Y27"/>
    <mergeCell ref="Z27:AB27"/>
    <mergeCell ref="D26:E26"/>
    <mergeCell ref="F26:H26"/>
    <mergeCell ref="N26:O26"/>
    <mergeCell ref="P26:R26"/>
    <mergeCell ref="X26:Y26"/>
    <mergeCell ref="Z26:AB26"/>
    <mergeCell ref="D25:E25"/>
    <mergeCell ref="F25:H25"/>
    <mergeCell ref="N25:O25"/>
    <mergeCell ref="P25:R25"/>
    <mergeCell ref="X25:Y25"/>
    <mergeCell ref="Z25:AB25"/>
    <mergeCell ref="D24:E24"/>
    <mergeCell ref="F24:H24"/>
    <mergeCell ref="N24:O24"/>
    <mergeCell ref="P24:R24"/>
    <mergeCell ref="X24:Y24"/>
    <mergeCell ref="Z24:AB24"/>
    <mergeCell ref="D23:E23"/>
    <mergeCell ref="F23:H23"/>
    <mergeCell ref="N23:O23"/>
    <mergeCell ref="P23:R23"/>
    <mergeCell ref="X23:Y23"/>
    <mergeCell ref="Z23:AB23"/>
    <mergeCell ref="D22:E22"/>
    <mergeCell ref="F22:H22"/>
    <mergeCell ref="N22:O22"/>
    <mergeCell ref="P22:R22"/>
    <mergeCell ref="X22:Y22"/>
    <mergeCell ref="Z22:AB22"/>
    <mergeCell ref="D21:E21"/>
    <mergeCell ref="F21:H21"/>
    <mergeCell ref="N21:O21"/>
    <mergeCell ref="P21:R21"/>
    <mergeCell ref="X21:Y21"/>
    <mergeCell ref="Z21:AB21"/>
    <mergeCell ref="D20:E20"/>
    <mergeCell ref="F20:H20"/>
    <mergeCell ref="N20:O20"/>
    <mergeCell ref="P20:R20"/>
    <mergeCell ref="X20:Y20"/>
    <mergeCell ref="Z20:AB20"/>
    <mergeCell ref="D19:E19"/>
    <mergeCell ref="F19:H19"/>
    <mergeCell ref="N19:O19"/>
    <mergeCell ref="P19:R19"/>
    <mergeCell ref="X19:Y19"/>
    <mergeCell ref="Z19:AB19"/>
    <mergeCell ref="D18:E18"/>
    <mergeCell ref="F18:H18"/>
    <mergeCell ref="N18:O18"/>
    <mergeCell ref="P18:R18"/>
    <mergeCell ref="X18:Y18"/>
    <mergeCell ref="Z18:AB18"/>
    <mergeCell ref="D17:E17"/>
    <mergeCell ref="F17:H17"/>
    <mergeCell ref="N17:O17"/>
    <mergeCell ref="P17:R17"/>
    <mergeCell ref="X17:Y17"/>
    <mergeCell ref="Z17:AB17"/>
    <mergeCell ref="D16:E16"/>
    <mergeCell ref="F16:H16"/>
    <mergeCell ref="N16:O16"/>
    <mergeCell ref="P16:R16"/>
    <mergeCell ref="X16:Y16"/>
    <mergeCell ref="Z16:AB16"/>
    <mergeCell ref="D15:E15"/>
    <mergeCell ref="F15:H15"/>
    <mergeCell ref="N15:O15"/>
    <mergeCell ref="P15:R15"/>
    <mergeCell ref="X15:Y15"/>
    <mergeCell ref="Z15:AB15"/>
    <mergeCell ref="D14:E14"/>
    <mergeCell ref="F14:H14"/>
    <mergeCell ref="N14:O14"/>
    <mergeCell ref="P14:R14"/>
    <mergeCell ref="X14:Y14"/>
    <mergeCell ref="Z14:AB14"/>
    <mergeCell ref="D13:E13"/>
    <mergeCell ref="F13:H13"/>
    <mergeCell ref="N13:O13"/>
    <mergeCell ref="P13:R13"/>
    <mergeCell ref="X13:Y13"/>
    <mergeCell ref="Z13:AB13"/>
    <mergeCell ref="D12:E12"/>
    <mergeCell ref="F12:H12"/>
    <mergeCell ref="N12:O12"/>
    <mergeCell ref="P12:R12"/>
    <mergeCell ref="X12:Y12"/>
    <mergeCell ref="Z12:AB12"/>
    <mergeCell ref="D11:E11"/>
    <mergeCell ref="F11:H11"/>
    <mergeCell ref="N11:O11"/>
    <mergeCell ref="P11:R11"/>
    <mergeCell ref="X11:Y11"/>
    <mergeCell ref="Z11:AB11"/>
    <mergeCell ref="D10:E10"/>
    <mergeCell ref="F10:H10"/>
    <mergeCell ref="N10:O10"/>
    <mergeCell ref="P10:R10"/>
    <mergeCell ref="X10:Y10"/>
    <mergeCell ref="Z10:AB10"/>
    <mergeCell ref="B4:C4"/>
    <mergeCell ref="D4:G4"/>
    <mergeCell ref="H4:I4"/>
    <mergeCell ref="L4:M4"/>
    <mergeCell ref="N4:Q4"/>
    <mergeCell ref="R4:S4"/>
    <mergeCell ref="D9:E9"/>
    <mergeCell ref="F9:H9"/>
    <mergeCell ref="N9:O9"/>
    <mergeCell ref="P9:R9"/>
    <mergeCell ref="X9:Y9"/>
    <mergeCell ref="Z9:AB9"/>
    <mergeCell ref="D8:G8"/>
    <mergeCell ref="H8:I8"/>
    <mergeCell ref="N8:Q8"/>
    <mergeCell ref="R8:S8"/>
    <mergeCell ref="X8:AA8"/>
    <mergeCell ref="AB8:AC8"/>
    <mergeCell ref="AB6:AC6"/>
    <mergeCell ref="B7:C7"/>
    <mergeCell ref="D7:G7"/>
    <mergeCell ref="H7:I7"/>
    <mergeCell ref="L7:M7"/>
    <mergeCell ref="N7:Q7"/>
    <mergeCell ref="R7:S7"/>
    <mergeCell ref="B3:C3"/>
    <mergeCell ref="D3:I3"/>
    <mergeCell ref="L3:M3"/>
    <mergeCell ref="N3:S3"/>
    <mergeCell ref="V3:W3"/>
    <mergeCell ref="X3:AC3"/>
    <mergeCell ref="B1:I1"/>
    <mergeCell ref="L1:S1"/>
    <mergeCell ref="V1:AC1"/>
    <mergeCell ref="B2:I2"/>
    <mergeCell ref="L2:S2"/>
    <mergeCell ref="V2:AC2"/>
    <mergeCell ref="X5:AA5"/>
    <mergeCell ref="AB5:AC5"/>
    <mergeCell ref="B6:C6"/>
    <mergeCell ref="D6:G6"/>
    <mergeCell ref="H6:I6"/>
    <mergeCell ref="L6:M6"/>
    <mergeCell ref="N6:Q6"/>
    <mergeCell ref="R6:S6"/>
    <mergeCell ref="V6:W6"/>
    <mergeCell ref="X6:AA6"/>
    <mergeCell ref="V4:W4"/>
    <mergeCell ref="X4:AA4"/>
    <mergeCell ref="AB4:AC4"/>
    <mergeCell ref="B5:C5"/>
    <mergeCell ref="D5:G5"/>
    <mergeCell ref="H5:I5"/>
    <mergeCell ref="L5:M5"/>
    <mergeCell ref="N5:Q5"/>
    <mergeCell ref="R5:S5"/>
    <mergeCell ref="V5:W5"/>
  </mergeCells>
  <phoneticPr fontId="3"/>
  <dataValidations count="3">
    <dataValidation imeMode="on" allowBlank="1" showInputMessage="1" showErrorMessage="1" promptTitle="氏名の入力" prompt="姓と名の間には、スペースを必ず_x000a_「ひとつだけ」入れて下さい。" sqref="AJ48:AJ49"/>
    <dataValidation type="whole" imeMode="off" allowBlank="1" showInputMessage="1" showErrorMessage="1" promptTitle="番号の入力！" prompt="番号は1～99の範囲で入力できます。" sqref="AH48:AH49">
      <formula1>1</formula1>
      <formula2>99</formula2>
    </dataValidation>
    <dataValidation type="list" imeMode="off" allowBlank="1" showInputMessage="1" showErrorMessage="1" promptTitle="ポジションの入力！" prompt="ポジションをGK,DF,MF,FWから選択し、半角大文字で入力して下さい。" sqref="AI48:AI49">
      <formula1>"GK,DF,MF,FW"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fitToWidth="2" fitToHeight="6" pageOrder="overThenDown" orientation="portrait" r:id="rId1"/>
  <headerFooter alignWithMargins="0"/>
  <rowBreaks count="5" manualBreakCount="5">
    <brk id="32" max="18" man="1"/>
    <brk id="64" max="18" man="1"/>
    <brk id="96" max="18" man="1"/>
    <brk id="128" max="18" man="1"/>
    <brk id="160" max="1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30"/>
  <sheetViews>
    <sheetView view="pageBreakPreview" topLeftCell="A283" zoomScale="145" zoomScaleNormal="100" zoomScaleSheetLayoutView="145" workbookViewId="0">
      <selection activeCell="AU304" sqref="AU304"/>
    </sheetView>
  </sheetViews>
  <sheetFormatPr defaultRowHeight="15"/>
  <cols>
    <col min="1" max="1" width="5" style="394" customWidth="1"/>
    <col min="2" max="44" width="0.75" style="394" bestFit="1" customWidth="1"/>
    <col min="45" max="45" width="2.75" style="394" customWidth="1"/>
    <col min="46" max="47" width="5" style="394" customWidth="1"/>
    <col min="48" max="90" width="0.75" style="394" bestFit="1" customWidth="1"/>
    <col min="91" max="91" width="2.75" style="394" customWidth="1"/>
    <col min="92" max="92" width="5" style="394" customWidth="1"/>
    <col min="93" max="256" width="9" style="394"/>
    <col min="257" max="257" width="5" style="394" customWidth="1"/>
    <col min="258" max="300" width="0.75" style="394" bestFit="1" customWidth="1"/>
    <col min="301" max="301" width="2.75" style="394" customWidth="1"/>
    <col min="302" max="303" width="5" style="394" customWidth="1"/>
    <col min="304" max="346" width="0.75" style="394" bestFit="1" customWidth="1"/>
    <col min="347" max="347" width="2.75" style="394" customWidth="1"/>
    <col min="348" max="348" width="5" style="394" customWidth="1"/>
    <col min="349" max="512" width="9" style="394"/>
    <col min="513" max="513" width="5" style="394" customWidth="1"/>
    <col min="514" max="556" width="0.75" style="394" bestFit="1" customWidth="1"/>
    <col min="557" max="557" width="2.75" style="394" customWidth="1"/>
    <col min="558" max="559" width="5" style="394" customWidth="1"/>
    <col min="560" max="602" width="0.75" style="394" bestFit="1" customWidth="1"/>
    <col min="603" max="603" width="2.75" style="394" customWidth="1"/>
    <col min="604" max="604" width="5" style="394" customWidth="1"/>
    <col min="605" max="768" width="9" style="394"/>
    <col min="769" max="769" width="5" style="394" customWidth="1"/>
    <col min="770" max="812" width="0.75" style="394" bestFit="1" customWidth="1"/>
    <col min="813" max="813" width="2.75" style="394" customWidth="1"/>
    <col min="814" max="815" width="5" style="394" customWidth="1"/>
    <col min="816" max="858" width="0.75" style="394" bestFit="1" customWidth="1"/>
    <col min="859" max="859" width="2.75" style="394" customWidth="1"/>
    <col min="860" max="860" width="5" style="394" customWidth="1"/>
    <col min="861" max="1024" width="9" style="394"/>
    <col min="1025" max="1025" width="5" style="394" customWidth="1"/>
    <col min="1026" max="1068" width="0.75" style="394" bestFit="1" customWidth="1"/>
    <col min="1069" max="1069" width="2.75" style="394" customWidth="1"/>
    <col min="1070" max="1071" width="5" style="394" customWidth="1"/>
    <col min="1072" max="1114" width="0.75" style="394" bestFit="1" customWidth="1"/>
    <col min="1115" max="1115" width="2.75" style="394" customWidth="1"/>
    <col min="1116" max="1116" width="5" style="394" customWidth="1"/>
    <col min="1117" max="1280" width="9" style="394"/>
    <col min="1281" max="1281" width="5" style="394" customWidth="1"/>
    <col min="1282" max="1324" width="0.75" style="394" bestFit="1" customWidth="1"/>
    <col min="1325" max="1325" width="2.75" style="394" customWidth="1"/>
    <col min="1326" max="1327" width="5" style="394" customWidth="1"/>
    <col min="1328" max="1370" width="0.75" style="394" bestFit="1" customWidth="1"/>
    <col min="1371" max="1371" width="2.75" style="394" customWidth="1"/>
    <col min="1372" max="1372" width="5" style="394" customWidth="1"/>
    <col min="1373" max="1536" width="9" style="394"/>
    <col min="1537" max="1537" width="5" style="394" customWidth="1"/>
    <col min="1538" max="1580" width="0.75" style="394" bestFit="1" customWidth="1"/>
    <col min="1581" max="1581" width="2.75" style="394" customWidth="1"/>
    <col min="1582" max="1583" width="5" style="394" customWidth="1"/>
    <col min="1584" max="1626" width="0.75" style="394" bestFit="1" customWidth="1"/>
    <col min="1627" max="1627" width="2.75" style="394" customWidth="1"/>
    <col min="1628" max="1628" width="5" style="394" customWidth="1"/>
    <col min="1629" max="1792" width="9" style="394"/>
    <col min="1793" max="1793" width="5" style="394" customWidth="1"/>
    <col min="1794" max="1836" width="0.75" style="394" bestFit="1" customWidth="1"/>
    <col min="1837" max="1837" width="2.75" style="394" customWidth="1"/>
    <col min="1838" max="1839" width="5" style="394" customWidth="1"/>
    <col min="1840" max="1882" width="0.75" style="394" bestFit="1" customWidth="1"/>
    <col min="1883" max="1883" width="2.75" style="394" customWidth="1"/>
    <col min="1884" max="1884" width="5" style="394" customWidth="1"/>
    <col min="1885" max="2048" width="9" style="394"/>
    <col min="2049" max="2049" width="5" style="394" customWidth="1"/>
    <col min="2050" max="2092" width="0.75" style="394" bestFit="1" customWidth="1"/>
    <col min="2093" max="2093" width="2.75" style="394" customWidth="1"/>
    <col min="2094" max="2095" width="5" style="394" customWidth="1"/>
    <col min="2096" max="2138" width="0.75" style="394" bestFit="1" customWidth="1"/>
    <col min="2139" max="2139" width="2.75" style="394" customWidth="1"/>
    <col min="2140" max="2140" width="5" style="394" customWidth="1"/>
    <col min="2141" max="2304" width="9" style="394"/>
    <col min="2305" max="2305" width="5" style="394" customWidth="1"/>
    <col min="2306" max="2348" width="0.75" style="394" bestFit="1" customWidth="1"/>
    <col min="2349" max="2349" width="2.75" style="394" customWidth="1"/>
    <col min="2350" max="2351" width="5" style="394" customWidth="1"/>
    <col min="2352" max="2394" width="0.75" style="394" bestFit="1" customWidth="1"/>
    <col min="2395" max="2395" width="2.75" style="394" customWidth="1"/>
    <col min="2396" max="2396" width="5" style="394" customWidth="1"/>
    <col min="2397" max="2560" width="9" style="394"/>
    <col min="2561" max="2561" width="5" style="394" customWidth="1"/>
    <col min="2562" max="2604" width="0.75" style="394" bestFit="1" customWidth="1"/>
    <col min="2605" max="2605" width="2.75" style="394" customWidth="1"/>
    <col min="2606" max="2607" width="5" style="394" customWidth="1"/>
    <col min="2608" max="2650" width="0.75" style="394" bestFit="1" customWidth="1"/>
    <col min="2651" max="2651" width="2.75" style="394" customWidth="1"/>
    <col min="2652" max="2652" width="5" style="394" customWidth="1"/>
    <col min="2653" max="2816" width="9" style="394"/>
    <col min="2817" max="2817" width="5" style="394" customWidth="1"/>
    <col min="2818" max="2860" width="0.75" style="394" bestFit="1" customWidth="1"/>
    <col min="2861" max="2861" width="2.75" style="394" customWidth="1"/>
    <col min="2862" max="2863" width="5" style="394" customWidth="1"/>
    <col min="2864" max="2906" width="0.75" style="394" bestFit="1" customWidth="1"/>
    <col min="2907" max="2907" width="2.75" style="394" customWidth="1"/>
    <col min="2908" max="2908" width="5" style="394" customWidth="1"/>
    <col min="2909" max="3072" width="9" style="394"/>
    <col min="3073" max="3073" width="5" style="394" customWidth="1"/>
    <col min="3074" max="3116" width="0.75" style="394" bestFit="1" customWidth="1"/>
    <col min="3117" max="3117" width="2.75" style="394" customWidth="1"/>
    <col min="3118" max="3119" width="5" style="394" customWidth="1"/>
    <col min="3120" max="3162" width="0.75" style="394" bestFit="1" customWidth="1"/>
    <col min="3163" max="3163" width="2.75" style="394" customWidth="1"/>
    <col min="3164" max="3164" width="5" style="394" customWidth="1"/>
    <col min="3165" max="3328" width="9" style="394"/>
    <col min="3329" max="3329" width="5" style="394" customWidth="1"/>
    <col min="3330" max="3372" width="0.75" style="394" bestFit="1" customWidth="1"/>
    <col min="3373" max="3373" width="2.75" style="394" customWidth="1"/>
    <col min="3374" max="3375" width="5" style="394" customWidth="1"/>
    <col min="3376" max="3418" width="0.75" style="394" bestFit="1" customWidth="1"/>
    <col min="3419" max="3419" width="2.75" style="394" customWidth="1"/>
    <col min="3420" max="3420" width="5" style="394" customWidth="1"/>
    <col min="3421" max="3584" width="9" style="394"/>
    <col min="3585" max="3585" width="5" style="394" customWidth="1"/>
    <col min="3586" max="3628" width="0.75" style="394" bestFit="1" customWidth="1"/>
    <col min="3629" max="3629" width="2.75" style="394" customWidth="1"/>
    <col min="3630" max="3631" width="5" style="394" customWidth="1"/>
    <col min="3632" max="3674" width="0.75" style="394" bestFit="1" customWidth="1"/>
    <col min="3675" max="3675" width="2.75" style="394" customWidth="1"/>
    <col min="3676" max="3676" width="5" style="394" customWidth="1"/>
    <col min="3677" max="3840" width="9" style="394"/>
    <col min="3841" max="3841" width="5" style="394" customWidth="1"/>
    <col min="3842" max="3884" width="0.75" style="394" bestFit="1" customWidth="1"/>
    <col min="3885" max="3885" width="2.75" style="394" customWidth="1"/>
    <col min="3886" max="3887" width="5" style="394" customWidth="1"/>
    <col min="3888" max="3930" width="0.75" style="394" bestFit="1" customWidth="1"/>
    <col min="3931" max="3931" width="2.75" style="394" customWidth="1"/>
    <col min="3932" max="3932" width="5" style="394" customWidth="1"/>
    <col min="3933" max="4096" width="9" style="394"/>
    <col min="4097" max="4097" width="5" style="394" customWidth="1"/>
    <col min="4098" max="4140" width="0.75" style="394" bestFit="1" customWidth="1"/>
    <col min="4141" max="4141" width="2.75" style="394" customWidth="1"/>
    <col min="4142" max="4143" width="5" style="394" customWidth="1"/>
    <col min="4144" max="4186" width="0.75" style="394" bestFit="1" customWidth="1"/>
    <col min="4187" max="4187" width="2.75" style="394" customWidth="1"/>
    <col min="4188" max="4188" width="5" style="394" customWidth="1"/>
    <col min="4189" max="4352" width="9" style="394"/>
    <col min="4353" max="4353" width="5" style="394" customWidth="1"/>
    <col min="4354" max="4396" width="0.75" style="394" bestFit="1" customWidth="1"/>
    <col min="4397" max="4397" width="2.75" style="394" customWidth="1"/>
    <col min="4398" max="4399" width="5" style="394" customWidth="1"/>
    <col min="4400" max="4442" width="0.75" style="394" bestFit="1" customWidth="1"/>
    <col min="4443" max="4443" width="2.75" style="394" customWidth="1"/>
    <col min="4444" max="4444" width="5" style="394" customWidth="1"/>
    <col min="4445" max="4608" width="9" style="394"/>
    <col min="4609" max="4609" width="5" style="394" customWidth="1"/>
    <col min="4610" max="4652" width="0.75" style="394" bestFit="1" customWidth="1"/>
    <col min="4653" max="4653" width="2.75" style="394" customWidth="1"/>
    <col min="4654" max="4655" width="5" style="394" customWidth="1"/>
    <col min="4656" max="4698" width="0.75" style="394" bestFit="1" customWidth="1"/>
    <col min="4699" max="4699" width="2.75" style="394" customWidth="1"/>
    <col min="4700" max="4700" width="5" style="394" customWidth="1"/>
    <col min="4701" max="4864" width="9" style="394"/>
    <col min="4865" max="4865" width="5" style="394" customWidth="1"/>
    <col min="4866" max="4908" width="0.75" style="394" bestFit="1" customWidth="1"/>
    <col min="4909" max="4909" width="2.75" style="394" customWidth="1"/>
    <col min="4910" max="4911" width="5" style="394" customWidth="1"/>
    <col min="4912" max="4954" width="0.75" style="394" bestFit="1" customWidth="1"/>
    <col min="4955" max="4955" width="2.75" style="394" customWidth="1"/>
    <col min="4956" max="4956" width="5" style="394" customWidth="1"/>
    <col min="4957" max="5120" width="9" style="394"/>
    <col min="5121" max="5121" width="5" style="394" customWidth="1"/>
    <col min="5122" max="5164" width="0.75" style="394" bestFit="1" customWidth="1"/>
    <col min="5165" max="5165" width="2.75" style="394" customWidth="1"/>
    <col min="5166" max="5167" width="5" style="394" customWidth="1"/>
    <col min="5168" max="5210" width="0.75" style="394" bestFit="1" customWidth="1"/>
    <col min="5211" max="5211" width="2.75" style="394" customWidth="1"/>
    <col min="5212" max="5212" width="5" style="394" customWidth="1"/>
    <col min="5213" max="5376" width="9" style="394"/>
    <col min="5377" max="5377" width="5" style="394" customWidth="1"/>
    <col min="5378" max="5420" width="0.75" style="394" bestFit="1" customWidth="1"/>
    <col min="5421" max="5421" width="2.75" style="394" customWidth="1"/>
    <col min="5422" max="5423" width="5" style="394" customWidth="1"/>
    <col min="5424" max="5466" width="0.75" style="394" bestFit="1" customWidth="1"/>
    <col min="5467" max="5467" width="2.75" style="394" customWidth="1"/>
    <col min="5468" max="5468" width="5" style="394" customWidth="1"/>
    <col min="5469" max="5632" width="9" style="394"/>
    <col min="5633" max="5633" width="5" style="394" customWidth="1"/>
    <col min="5634" max="5676" width="0.75" style="394" bestFit="1" customWidth="1"/>
    <col min="5677" max="5677" width="2.75" style="394" customWidth="1"/>
    <col min="5678" max="5679" width="5" style="394" customWidth="1"/>
    <col min="5680" max="5722" width="0.75" style="394" bestFit="1" customWidth="1"/>
    <col min="5723" max="5723" width="2.75" style="394" customWidth="1"/>
    <col min="5724" max="5724" width="5" style="394" customWidth="1"/>
    <col min="5725" max="5888" width="9" style="394"/>
    <col min="5889" max="5889" width="5" style="394" customWidth="1"/>
    <col min="5890" max="5932" width="0.75" style="394" bestFit="1" customWidth="1"/>
    <col min="5933" max="5933" width="2.75" style="394" customWidth="1"/>
    <col min="5934" max="5935" width="5" style="394" customWidth="1"/>
    <col min="5936" max="5978" width="0.75" style="394" bestFit="1" customWidth="1"/>
    <col min="5979" max="5979" width="2.75" style="394" customWidth="1"/>
    <col min="5980" max="5980" width="5" style="394" customWidth="1"/>
    <col min="5981" max="6144" width="9" style="394"/>
    <col min="6145" max="6145" width="5" style="394" customWidth="1"/>
    <col min="6146" max="6188" width="0.75" style="394" bestFit="1" customWidth="1"/>
    <col min="6189" max="6189" width="2.75" style="394" customWidth="1"/>
    <col min="6190" max="6191" width="5" style="394" customWidth="1"/>
    <col min="6192" max="6234" width="0.75" style="394" bestFit="1" customWidth="1"/>
    <col min="6235" max="6235" width="2.75" style="394" customWidth="1"/>
    <col min="6236" max="6236" width="5" style="394" customWidth="1"/>
    <col min="6237" max="6400" width="9" style="394"/>
    <col min="6401" max="6401" width="5" style="394" customWidth="1"/>
    <col min="6402" max="6444" width="0.75" style="394" bestFit="1" customWidth="1"/>
    <col min="6445" max="6445" width="2.75" style="394" customWidth="1"/>
    <col min="6446" max="6447" width="5" style="394" customWidth="1"/>
    <col min="6448" max="6490" width="0.75" style="394" bestFit="1" customWidth="1"/>
    <col min="6491" max="6491" width="2.75" style="394" customWidth="1"/>
    <col min="6492" max="6492" width="5" style="394" customWidth="1"/>
    <col min="6493" max="6656" width="9" style="394"/>
    <col min="6657" max="6657" width="5" style="394" customWidth="1"/>
    <col min="6658" max="6700" width="0.75" style="394" bestFit="1" customWidth="1"/>
    <col min="6701" max="6701" width="2.75" style="394" customWidth="1"/>
    <col min="6702" max="6703" width="5" style="394" customWidth="1"/>
    <col min="6704" max="6746" width="0.75" style="394" bestFit="1" customWidth="1"/>
    <col min="6747" max="6747" width="2.75" style="394" customWidth="1"/>
    <col min="6748" max="6748" width="5" style="394" customWidth="1"/>
    <col min="6749" max="6912" width="9" style="394"/>
    <col min="6913" max="6913" width="5" style="394" customWidth="1"/>
    <col min="6914" max="6956" width="0.75" style="394" bestFit="1" customWidth="1"/>
    <col min="6957" max="6957" width="2.75" style="394" customWidth="1"/>
    <col min="6958" max="6959" width="5" style="394" customWidth="1"/>
    <col min="6960" max="7002" width="0.75" style="394" bestFit="1" customWidth="1"/>
    <col min="7003" max="7003" width="2.75" style="394" customWidth="1"/>
    <col min="7004" max="7004" width="5" style="394" customWidth="1"/>
    <col min="7005" max="7168" width="9" style="394"/>
    <col min="7169" max="7169" width="5" style="394" customWidth="1"/>
    <col min="7170" max="7212" width="0.75" style="394" bestFit="1" customWidth="1"/>
    <col min="7213" max="7213" width="2.75" style="394" customWidth="1"/>
    <col min="7214" max="7215" width="5" style="394" customWidth="1"/>
    <col min="7216" max="7258" width="0.75" style="394" bestFit="1" customWidth="1"/>
    <col min="7259" max="7259" width="2.75" style="394" customWidth="1"/>
    <col min="7260" max="7260" width="5" style="394" customWidth="1"/>
    <col min="7261" max="7424" width="9" style="394"/>
    <col min="7425" max="7425" width="5" style="394" customWidth="1"/>
    <col min="7426" max="7468" width="0.75" style="394" bestFit="1" customWidth="1"/>
    <col min="7469" max="7469" width="2.75" style="394" customWidth="1"/>
    <col min="7470" max="7471" width="5" style="394" customWidth="1"/>
    <col min="7472" max="7514" width="0.75" style="394" bestFit="1" customWidth="1"/>
    <col min="7515" max="7515" width="2.75" style="394" customWidth="1"/>
    <col min="7516" max="7516" width="5" style="394" customWidth="1"/>
    <col min="7517" max="7680" width="9" style="394"/>
    <col min="7681" max="7681" width="5" style="394" customWidth="1"/>
    <col min="7682" max="7724" width="0.75" style="394" bestFit="1" customWidth="1"/>
    <col min="7725" max="7725" width="2.75" style="394" customWidth="1"/>
    <col min="7726" max="7727" width="5" style="394" customWidth="1"/>
    <col min="7728" max="7770" width="0.75" style="394" bestFit="1" customWidth="1"/>
    <col min="7771" max="7771" width="2.75" style="394" customWidth="1"/>
    <col min="7772" max="7772" width="5" style="394" customWidth="1"/>
    <col min="7773" max="7936" width="9" style="394"/>
    <col min="7937" max="7937" width="5" style="394" customWidth="1"/>
    <col min="7938" max="7980" width="0.75" style="394" bestFit="1" customWidth="1"/>
    <col min="7981" max="7981" width="2.75" style="394" customWidth="1"/>
    <col min="7982" max="7983" width="5" style="394" customWidth="1"/>
    <col min="7984" max="8026" width="0.75" style="394" bestFit="1" customWidth="1"/>
    <col min="8027" max="8027" width="2.75" style="394" customWidth="1"/>
    <col min="8028" max="8028" width="5" style="394" customWidth="1"/>
    <col min="8029" max="8192" width="9" style="394"/>
    <col min="8193" max="8193" width="5" style="394" customWidth="1"/>
    <col min="8194" max="8236" width="0.75" style="394" bestFit="1" customWidth="1"/>
    <col min="8237" max="8237" width="2.75" style="394" customWidth="1"/>
    <col min="8238" max="8239" width="5" style="394" customWidth="1"/>
    <col min="8240" max="8282" width="0.75" style="394" bestFit="1" customWidth="1"/>
    <col min="8283" max="8283" width="2.75" style="394" customWidth="1"/>
    <col min="8284" max="8284" width="5" style="394" customWidth="1"/>
    <col min="8285" max="8448" width="9" style="394"/>
    <col min="8449" max="8449" width="5" style="394" customWidth="1"/>
    <col min="8450" max="8492" width="0.75" style="394" bestFit="1" customWidth="1"/>
    <col min="8493" max="8493" width="2.75" style="394" customWidth="1"/>
    <col min="8494" max="8495" width="5" style="394" customWidth="1"/>
    <col min="8496" max="8538" width="0.75" style="394" bestFit="1" customWidth="1"/>
    <col min="8539" max="8539" width="2.75" style="394" customWidth="1"/>
    <col min="8540" max="8540" width="5" style="394" customWidth="1"/>
    <col min="8541" max="8704" width="9" style="394"/>
    <col min="8705" max="8705" width="5" style="394" customWidth="1"/>
    <col min="8706" max="8748" width="0.75" style="394" bestFit="1" customWidth="1"/>
    <col min="8749" max="8749" width="2.75" style="394" customWidth="1"/>
    <col min="8750" max="8751" width="5" style="394" customWidth="1"/>
    <col min="8752" max="8794" width="0.75" style="394" bestFit="1" customWidth="1"/>
    <col min="8795" max="8795" width="2.75" style="394" customWidth="1"/>
    <col min="8796" max="8796" width="5" style="394" customWidth="1"/>
    <col min="8797" max="8960" width="9" style="394"/>
    <col min="8961" max="8961" width="5" style="394" customWidth="1"/>
    <col min="8962" max="9004" width="0.75" style="394" bestFit="1" customWidth="1"/>
    <col min="9005" max="9005" width="2.75" style="394" customWidth="1"/>
    <col min="9006" max="9007" width="5" style="394" customWidth="1"/>
    <col min="9008" max="9050" width="0.75" style="394" bestFit="1" customWidth="1"/>
    <col min="9051" max="9051" width="2.75" style="394" customWidth="1"/>
    <col min="9052" max="9052" width="5" style="394" customWidth="1"/>
    <col min="9053" max="9216" width="9" style="394"/>
    <col min="9217" max="9217" width="5" style="394" customWidth="1"/>
    <col min="9218" max="9260" width="0.75" style="394" bestFit="1" customWidth="1"/>
    <col min="9261" max="9261" width="2.75" style="394" customWidth="1"/>
    <col min="9262" max="9263" width="5" style="394" customWidth="1"/>
    <col min="9264" max="9306" width="0.75" style="394" bestFit="1" customWidth="1"/>
    <col min="9307" max="9307" width="2.75" style="394" customWidth="1"/>
    <col min="9308" max="9308" width="5" style="394" customWidth="1"/>
    <col min="9309" max="9472" width="9" style="394"/>
    <col min="9473" max="9473" width="5" style="394" customWidth="1"/>
    <col min="9474" max="9516" width="0.75" style="394" bestFit="1" customWidth="1"/>
    <col min="9517" max="9517" width="2.75" style="394" customWidth="1"/>
    <col min="9518" max="9519" width="5" style="394" customWidth="1"/>
    <col min="9520" max="9562" width="0.75" style="394" bestFit="1" customWidth="1"/>
    <col min="9563" max="9563" width="2.75" style="394" customWidth="1"/>
    <col min="9564" max="9564" width="5" style="394" customWidth="1"/>
    <col min="9565" max="9728" width="9" style="394"/>
    <col min="9729" max="9729" width="5" style="394" customWidth="1"/>
    <col min="9730" max="9772" width="0.75" style="394" bestFit="1" customWidth="1"/>
    <col min="9773" max="9773" width="2.75" style="394" customWidth="1"/>
    <col min="9774" max="9775" width="5" style="394" customWidth="1"/>
    <col min="9776" max="9818" width="0.75" style="394" bestFit="1" customWidth="1"/>
    <col min="9819" max="9819" width="2.75" style="394" customWidth="1"/>
    <col min="9820" max="9820" width="5" style="394" customWidth="1"/>
    <col min="9821" max="9984" width="9" style="394"/>
    <col min="9985" max="9985" width="5" style="394" customWidth="1"/>
    <col min="9986" max="10028" width="0.75" style="394" bestFit="1" customWidth="1"/>
    <col min="10029" max="10029" width="2.75" style="394" customWidth="1"/>
    <col min="10030" max="10031" width="5" style="394" customWidth="1"/>
    <col min="10032" max="10074" width="0.75" style="394" bestFit="1" customWidth="1"/>
    <col min="10075" max="10075" width="2.75" style="394" customWidth="1"/>
    <col min="10076" max="10076" width="5" style="394" customWidth="1"/>
    <col min="10077" max="10240" width="9" style="394"/>
    <col min="10241" max="10241" width="5" style="394" customWidth="1"/>
    <col min="10242" max="10284" width="0.75" style="394" bestFit="1" customWidth="1"/>
    <col min="10285" max="10285" width="2.75" style="394" customWidth="1"/>
    <col min="10286" max="10287" width="5" style="394" customWidth="1"/>
    <col min="10288" max="10330" width="0.75" style="394" bestFit="1" customWidth="1"/>
    <col min="10331" max="10331" width="2.75" style="394" customWidth="1"/>
    <col min="10332" max="10332" width="5" style="394" customWidth="1"/>
    <col min="10333" max="10496" width="9" style="394"/>
    <col min="10497" max="10497" width="5" style="394" customWidth="1"/>
    <col min="10498" max="10540" width="0.75" style="394" bestFit="1" customWidth="1"/>
    <col min="10541" max="10541" width="2.75" style="394" customWidth="1"/>
    <col min="10542" max="10543" width="5" style="394" customWidth="1"/>
    <col min="10544" max="10586" width="0.75" style="394" bestFit="1" customWidth="1"/>
    <col min="10587" max="10587" width="2.75" style="394" customWidth="1"/>
    <col min="10588" max="10588" width="5" style="394" customWidth="1"/>
    <col min="10589" max="10752" width="9" style="394"/>
    <col min="10753" max="10753" width="5" style="394" customWidth="1"/>
    <col min="10754" max="10796" width="0.75" style="394" bestFit="1" customWidth="1"/>
    <col min="10797" max="10797" width="2.75" style="394" customWidth="1"/>
    <col min="10798" max="10799" width="5" style="394" customWidth="1"/>
    <col min="10800" max="10842" width="0.75" style="394" bestFit="1" customWidth="1"/>
    <col min="10843" max="10843" width="2.75" style="394" customWidth="1"/>
    <col min="10844" max="10844" width="5" style="394" customWidth="1"/>
    <col min="10845" max="11008" width="9" style="394"/>
    <col min="11009" max="11009" width="5" style="394" customWidth="1"/>
    <col min="11010" max="11052" width="0.75" style="394" bestFit="1" customWidth="1"/>
    <col min="11053" max="11053" width="2.75" style="394" customWidth="1"/>
    <col min="11054" max="11055" width="5" style="394" customWidth="1"/>
    <col min="11056" max="11098" width="0.75" style="394" bestFit="1" customWidth="1"/>
    <col min="11099" max="11099" width="2.75" style="394" customWidth="1"/>
    <col min="11100" max="11100" width="5" style="394" customWidth="1"/>
    <col min="11101" max="11264" width="9" style="394"/>
    <col min="11265" max="11265" width="5" style="394" customWidth="1"/>
    <col min="11266" max="11308" width="0.75" style="394" bestFit="1" customWidth="1"/>
    <col min="11309" max="11309" width="2.75" style="394" customWidth="1"/>
    <col min="11310" max="11311" width="5" style="394" customWidth="1"/>
    <col min="11312" max="11354" width="0.75" style="394" bestFit="1" customWidth="1"/>
    <col min="11355" max="11355" width="2.75" style="394" customWidth="1"/>
    <col min="11356" max="11356" width="5" style="394" customWidth="1"/>
    <col min="11357" max="11520" width="9" style="394"/>
    <col min="11521" max="11521" width="5" style="394" customWidth="1"/>
    <col min="11522" max="11564" width="0.75" style="394" bestFit="1" customWidth="1"/>
    <col min="11565" max="11565" width="2.75" style="394" customWidth="1"/>
    <col min="11566" max="11567" width="5" style="394" customWidth="1"/>
    <col min="11568" max="11610" width="0.75" style="394" bestFit="1" customWidth="1"/>
    <col min="11611" max="11611" width="2.75" style="394" customWidth="1"/>
    <col min="11612" max="11612" width="5" style="394" customWidth="1"/>
    <col min="11613" max="11776" width="9" style="394"/>
    <col min="11777" max="11777" width="5" style="394" customWidth="1"/>
    <col min="11778" max="11820" width="0.75" style="394" bestFit="1" customWidth="1"/>
    <col min="11821" max="11821" width="2.75" style="394" customWidth="1"/>
    <col min="11822" max="11823" width="5" style="394" customWidth="1"/>
    <col min="11824" max="11866" width="0.75" style="394" bestFit="1" customWidth="1"/>
    <col min="11867" max="11867" width="2.75" style="394" customWidth="1"/>
    <col min="11868" max="11868" width="5" style="394" customWidth="1"/>
    <col min="11869" max="12032" width="9" style="394"/>
    <col min="12033" max="12033" width="5" style="394" customWidth="1"/>
    <col min="12034" max="12076" width="0.75" style="394" bestFit="1" customWidth="1"/>
    <col min="12077" max="12077" width="2.75" style="394" customWidth="1"/>
    <col min="12078" max="12079" width="5" style="394" customWidth="1"/>
    <col min="12080" max="12122" width="0.75" style="394" bestFit="1" customWidth="1"/>
    <col min="12123" max="12123" width="2.75" style="394" customWidth="1"/>
    <col min="12124" max="12124" width="5" style="394" customWidth="1"/>
    <col min="12125" max="12288" width="9" style="394"/>
    <col min="12289" max="12289" width="5" style="394" customWidth="1"/>
    <col min="12290" max="12332" width="0.75" style="394" bestFit="1" customWidth="1"/>
    <col min="12333" max="12333" width="2.75" style="394" customWidth="1"/>
    <col min="12334" max="12335" width="5" style="394" customWidth="1"/>
    <col min="12336" max="12378" width="0.75" style="394" bestFit="1" customWidth="1"/>
    <col min="12379" max="12379" width="2.75" style="394" customWidth="1"/>
    <col min="12380" max="12380" width="5" style="394" customWidth="1"/>
    <col min="12381" max="12544" width="9" style="394"/>
    <col min="12545" max="12545" width="5" style="394" customWidth="1"/>
    <col min="12546" max="12588" width="0.75" style="394" bestFit="1" customWidth="1"/>
    <col min="12589" max="12589" width="2.75" style="394" customWidth="1"/>
    <col min="12590" max="12591" width="5" style="394" customWidth="1"/>
    <col min="12592" max="12634" width="0.75" style="394" bestFit="1" customWidth="1"/>
    <col min="12635" max="12635" width="2.75" style="394" customWidth="1"/>
    <col min="12636" max="12636" width="5" style="394" customWidth="1"/>
    <col min="12637" max="12800" width="9" style="394"/>
    <col min="12801" max="12801" width="5" style="394" customWidth="1"/>
    <col min="12802" max="12844" width="0.75" style="394" bestFit="1" customWidth="1"/>
    <col min="12845" max="12845" width="2.75" style="394" customWidth="1"/>
    <col min="12846" max="12847" width="5" style="394" customWidth="1"/>
    <col min="12848" max="12890" width="0.75" style="394" bestFit="1" customWidth="1"/>
    <col min="12891" max="12891" width="2.75" style="394" customWidth="1"/>
    <col min="12892" max="12892" width="5" style="394" customWidth="1"/>
    <col min="12893" max="13056" width="9" style="394"/>
    <col min="13057" max="13057" width="5" style="394" customWidth="1"/>
    <col min="13058" max="13100" width="0.75" style="394" bestFit="1" customWidth="1"/>
    <col min="13101" max="13101" width="2.75" style="394" customWidth="1"/>
    <col min="13102" max="13103" width="5" style="394" customWidth="1"/>
    <col min="13104" max="13146" width="0.75" style="394" bestFit="1" customWidth="1"/>
    <col min="13147" max="13147" width="2.75" style="394" customWidth="1"/>
    <col min="13148" max="13148" width="5" style="394" customWidth="1"/>
    <col min="13149" max="13312" width="9" style="394"/>
    <col min="13313" max="13313" width="5" style="394" customWidth="1"/>
    <col min="13314" max="13356" width="0.75" style="394" bestFit="1" customWidth="1"/>
    <col min="13357" max="13357" width="2.75" style="394" customWidth="1"/>
    <col min="13358" max="13359" width="5" style="394" customWidth="1"/>
    <col min="13360" max="13402" width="0.75" style="394" bestFit="1" customWidth="1"/>
    <col min="13403" max="13403" width="2.75" style="394" customWidth="1"/>
    <col min="13404" max="13404" width="5" style="394" customWidth="1"/>
    <col min="13405" max="13568" width="9" style="394"/>
    <col min="13569" max="13569" width="5" style="394" customWidth="1"/>
    <col min="13570" max="13612" width="0.75" style="394" bestFit="1" customWidth="1"/>
    <col min="13613" max="13613" width="2.75" style="394" customWidth="1"/>
    <col min="13614" max="13615" width="5" style="394" customWidth="1"/>
    <col min="13616" max="13658" width="0.75" style="394" bestFit="1" customWidth="1"/>
    <col min="13659" max="13659" width="2.75" style="394" customWidth="1"/>
    <col min="13660" max="13660" width="5" style="394" customWidth="1"/>
    <col min="13661" max="13824" width="9" style="394"/>
    <col min="13825" max="13825" width="5" style="394" customWidth="1"/>
    <col min="13826" max="13868" width="0.75" style="394" bestFit="1" customWidth="1"/>
    <col min="13869" max="13869" width="2.75" style="394" customWidth="1"/>
    <col min="13870" max="13871" width="5" style="394" customWidth="1"/>
    <col min="13872" max="13914" width="0.75" style="394" bestFit="1" customWidth="1"/>
    <col min="13915" max="13915" width="2.75" style="394" customWidth="1"/>
    <col min="13916" max="13916" width="5" style="394" customWidth="1"/>
    <col min="13917" max="14080" width="9" style="394"/>
    <col min="14081" max="14081" width="5" style="394" customWidth="1"/>
    <col min="14082" max="14124" width="0.75" style="394" bestFit="1" customWidth="1"/>
    <col min="14125" max="14125" width="2.75" style="394" customWidth="1"/>
    <col min="14126" max="14127" width="5" style="394" customWidth="1"/>
    <col min="14128" max="14170" width="0.75" style="394" bestFit="1" customWidth="1"/>
    <col min="14171" max="14171" width="2.75" style="394" customWidth="1"/>
    <col min="14172" max="14172" width="5" style="394" customWidth="1"/>
    <col min="14173" max="14336" width="9" style="394"/>
    <col min="14337" max="14337" width="5" style="394" customWidth="1"/>
    <col min="14338" max="14380" width="0.75" style="394" bestFit="1" customWidth="1"/>
    <col min="14381" max="14381" width="2.75" style="394" customWidth="1"/>
    <col min="14382" max="14383" width="5" style="394" customWidth="1"/>
    <col min="14384" max="14426" width="0.75" style="394" bestFit="1" customWidth="1"/>
    <col min="14427" max="14427" width="2.75" style="394" customWidth="1"/>
    <col min="14428" max="14428" width="5" style="394" customWidth="1"/>
    <col min="14429" max="14592" width="9" style="394"/>
    <col min="14593" max="14593" width="5" style="394" customWidth="1"/>
    <col min="14594" max="14636" width="0.75" style="394" bestFit="1" customWidth="1"/>
    <col min="14637" max="14637" width="2.75" style="394" customWidth="1"/>
    <col min="14638" max="14639" width="5" style="394" customWidth="1"/>
    <col min="14640" max="14682" width="0.75" style="394" bestFit="1" customWidth="1"/>
    <col min="14683" max="14683" width="2.75" style="394" customWidth="1"/>
    <col min="14684" max="14684" width="5" style="394" customWidth="1"/>
    <col min="14685" max="14848" width="9" style="394"/>
    <col min="14849" max="14849" width="5" style="394" customWidth="1"/>
    <col min="14850" max="14892" width="0.75" style="394" bestFit="1" customWidth="1"/>
    <col min="14893" max="14893" width="2.75" style="394" customWidth="1"/>
    <col min="14894" max="14895" width="5" style="394" customWidth="1"/>
    <col min="14896" max="14938" width="0.75" style="394" bestFit="1" customWidth="1"/>
    <col min="14939" max="14939" width="2.75" style="394" customWidth="1"/>
    <col min="14940" max="14940" width="5" style="394" customWidth="1"/>
    <col min="14941" max="15104" width="9" style="394"/>
    <col min="15105" max="15105" width="5" style="394" customWidth="1"/>
    <col min="15106" max="15148" width="0.75" style="394" bestFit="1" customWidth="1"/>
    <col min="15149" max="15149" width="2.75" style="394" customWidth="1"/>
    <col min="15150" max="15151" width="5" style="394" customWidth="1"/>
    <col min="15152" max="15194" width="0.75" style="394" bestFit="1" customWidth="1"/>
    <col min="15195" max="15195" width="2.75" style="394" customWidth="1"/>
    <col min="15196" max="15196" width="5" style="394" customWidth="1"/>
    <col min="15197" max="15360" width="9" style="394"/>
    <col min="15361" max="15361" width="5" style="394" customWidth="1"/>
    <col min="15362" max="15404" width="0.75" style="394" bestFit="1" customWidth="1"/>
    <col min="15405" max="15405" width="2.75" style="394" customWidth="1"/>
    <col min="15406" max="15407" width="5" style="394" customWidth="1"/>
    <col min="15408" max="15450" width="0.75" style="394" bestFit="1" customWidth="1"/>
    <col min="15451" max="15451" width="2.75" style="394" customWidth="1"/>
    <col min="15452" max="15452" width="5" style="394" customWidth="1"/>
    <col min="15453" max="15616" width="9" style="394"/>
    <col min="15617" max="15617" width="5" style="394" customWidth="1"/>
    <col min="15618" max="15660" width="0.75" style="394" bestFit="1" customWidth="1"/>
    <col min="15661" max="15661" width="2.75" style="394" customWidth="1"/>
    <col min="15662" max="15663" width="5" style="394" customWidth="1"/>
    <col min="15664" max="15706" width="0.75" style="394" bestFit="1" customWidth="1"/>
    <col min="15707" max="15707" width="2.75" style="394" customWidth="1"/>
    <col min="15708" max="15708" width="5" style="394" customWidth="1"/>
    <col min="15709" max="15872" width="9" style="394"/>
    <col min="15873" max="15873" width="5" style="394" customWidth="1"/>
    <col min="15874" max="15916" width="0.75" style="394" bestFit="1" customWidth="1"/>
    <col min="15917" max="15917" width="2.75" style="394" customWidth="1"/>
    <col min="15918" max="15919" width="5" style="394" customWidth="1"/>
    <col min="15920" max="15962" width="0.75" style="394" bestFit="1" customWidth="1"/>
    <col min="15963" max="15963" width="2.75" style="394" customWidth="1"/>
    <col min="15964" max="15964" width="5" style="394" customWidth="1"/>
    <col min="15965" max="16128" width="9" style="394"/>
    <col min="16129" max="16129" width="5" style="394" customWidth="1"/>
    <col min="16130" max="16172" width="0.75" style="394" bestFit="1" customWidth="1"/>
    <col min="16173" max="16173" width="2.75" style="394" customWidth="1"/>
    <col min="16174" max="16175" width="5" style="394" customWidth="1"/>
    <col min="16176" max="16218" width="0.75" style="394" bestFit="1" customWidth="1"/>
    <col min="16219" max="16219" width="2.75" style="394" customWidth="1"/>
    <col min="16220" max="16220" width="5" style="394" customWidth="1"/>
    <col min="16221" max="16384" width="9" style="394"/>
  </cols>
  <sheetData>
    <row r="1" spans="1:92" ht="18.75">
      <c r="A1" s="393"/>
      <c r="B1" s="393"/>
      <c r="C1" s="393"/>
      <c r="D1" s="393"/>
      <c r="F1" s="395" t="s">
        <v>468</v>
      </c>
    </row>
    <row r="3" spans="1:92" ht="13.5" customHeight="1">
      <c r="A3" s="396"/>
      <c r="AT3" s="397"/>
      <c r="AU3" s="396"/>
      <c r="CN3" s="397"/>
    </row>
    <row r="4" spans="1:92" ht="13.5" customHeight="1">
      <c r="A4" s="398"/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  <c r="AK4" s="399"/>
      <c r="AL4" s="399"/>
      <c r="AM4" s="399"/>
      <c r="AN4" s="399"/>
      <c r="AO4" s="399"/>
      <c r="AP4" s="399"/>
      <c r="AQ4" s="399"/>
      <c r="AR4" s="399"/>
      <c r="AS4" s="399"/>
      <c r="AT4" s="400"/>
      <c r="AU4" s="401"/>
      <c r="AV4" s="399"/>
      <c r="AW4" s="399"/>
      <c r="AX4" s="399"/>
      <c r="AY4" s="399"/>
      <c r="AZ4" s="399"/>
      <c r="BA4" s="399"/>
      <c r="BB4" s="399"/>
      <c r="BC4" s="399"/>
      <c r="BD4" s="399"/>
      <c r="BE4" s="399"/>
      <c r="BF4" s="399"/>
      <c r="BG4" s="399"/>
      <c r="BH4" s="399"/>
      <c r="BI4" s="399"/>
      <c r="BJ4" s="399"/>
      <c r="BK4" s="399"/>
      <c r="BL4" s="399"/>
      <c r="BM4" s="399"/>
      <c r="BN4" s="399"/>
      <c r="BO4" s="399"/>
      <c r="BP4" s="399"/>
      <c r="BQ4" s="399"/>
      <c r="BR4" s="399"/>
      <c r="BS4" s="399"/>
      <c r="BT4" s="399"/>
      <c r="BU4" s="399"/>
      <c r="BV4" s="399"/>
      <c r="BW4" s="399"/>
      <c r="BX4" s="399"/>
      <c r="BY4" s="399"/>
      <c r="BZ4" s="399"/>
      <c r="CA4" s="399"/>
      <c r="CB4" s="399"/>
      <c r="CC4" s="399"/>
      <c r="CD4" s="399"/>
      <c r="CE4" s="399"/>
      <c r="CF4" s="399"/>
      <c r="CG4" s="399"/>
      <c r="CH4" s="399"/>
      <c r="CI4" s="399"/>
      <c r="CJ4" s="399"/>
      <c r="CK4" s="399"/>
      <c r="CL4" s="399"/>
      <c r="CM4" s="399"/>
      <c r="CN4" s="402"/>
    </row>
    <row r="5" spans="1:92" ht="5.0999999999999996" customHeight="1"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399"/>
      <c r="AC5" s="399"/>
      <c r="AD5" s="399"/>
      <c r="AE5" s="399"/>
      <c r="AF5" s="399"/>
      <c r="AG5" s="399"/>
      <c r="AH5" s="399"/>
      <c r="AI5" s="399"/>
      <c r="AJ5" s="399"/>
      <c r="AK5" s="399"/>
      <c r="AL5" s="399"/>
      <c r="AM5" s="399"/>
      <c r="AN5" s="399"/>
      <c r="AO5" s="399"/>
      <c r="AP5" s="399"/>
      <c r="AQ5" s="399"/>
      <c r="AR5" s="399"/>
      <c r="AS5" s="399"/>
      <c r="AT5" s="399"/>
      <c r="AU5" s="399"/>
      <c r="AV5" s="399"/>
      <c r="AW5" s="399"/>
      <c r="AX5" s="399"/>
      <c r="AY5" s="399"/>
      <c r="AZ5" s="399"/>
      <c r="BA5" s="399"/>
      <c r="BB5" s="399"/>
      <c r="BC5" s="399"/>
      <c r="BD5" s="399"/>
      <c r="BE5" s="399"/>
      <c r="BF5" s="399"/>
      <c r="BG5" s="399"/>
      <c r="BH5" s="399"/>
      <c r="BI5" s="399"/>
      <c r="BJ5" s="399"/>
      <c r="BK5" s="399"/>
      <c r="BL5" s="399"/>
      <c r="BM5" s="399"/>
      <c r="BN5" s="399"/>
      <c r="BO5" s="399"/>
      <c r="BP5" s="399"/>
      <c r="BQ5" s="399"/>
      <c r="BR5" s="399"/>
      <c r="BS5" s="399"/>
      <c r="BT5" s="399"/>
      <c r="BU5" s="399"/>
      <c r="BV5" s="399"/>
      <c r="BW5" s="399"/>
      <c r="BX5" s="399"/>
      <c r="BY5" s="399"/>
      <c r="BZ5" s="399"/>
      <c r="CA5" s="399"/>
      <c r="CB5" s="399"/>
      <c r="CC5" s="399"/>
      <c r="CD5" s="399"/>
      <c r="CE5" s="399"/>
      <c r="CF5" s="399"/>
      <c r="CG5" s="399"/>
      <c r="CH5" s="399"/>
      <c r="CI5" s="399"/>
      <c r="CJ5" s="399"/>
      <c r="CK5" s="399"/>
      <c r="CL5" s="399"/>
      <c r="CM5" s="399"/>
    </row>
    <row r="6" spans="1:92" ht="5.0999999999999996" customHeight="1">
      <c r="B6" s="629" t="s">
        <v>469</v>
      </c>
      <c r="C6" s="629"/>
      <c r="D6" s="629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629"/>
      <c r="T6" s="629"/>
      <c r="U6" s="629"/>
      <c r="V6" s="629"/>
      <c r="W6" s="629"/>
      <c r="X6" s="629"/>
      <c r="Y6" s="629"/>
      <c r="Z6" s="629"/>
      <c r="AA6" s="629"/>
      <c r="AB6" s="629"/>
      <c r="AC6" s="629"/>
      <c r="AD6" s="629"/>
      <c r="AE6" s="629"/>
      <c r="AF6" s="629"/>
      <c r="AG6" s="629"/>
      <c r="AH6" s="629"/>
      <c r="AI6" s="629"/>
      <c r="AJ6" s="629"/>
      <c r="AK6" s="629"/>
      <c r="AL6" s="629"/>
      <c r="AM6" s="629"/>
      <c r="AN6" s="629"/>
      <c r="AO6" s="629"/>
      <c r="AP6" s="629"/>
      <c r="AQ6" s="629"/>
      <c r="AR6" s="629"/>
      <c r="AS6" s="629"/>
      <c r="AT6" s="399"/>
      <c r="AU6" s="399"/>
      <c r="AV6" s="629" t="s">
        <v>469</v>
      </c>
      <c r="AW6" s="629"/>
      <c r="AX6" s="629"/>
      <c r="AY6" s="629"/>
      <c r="AZ6" s="629"/>
      <c r="BA6" s="629"/>
      <c r="BB6" s="629"/>
      <c r="BC6" s="629"/>
      <c r="BD6" s="629"/>
      <c r="BE6" s="629"/>
      <c r="BF6" s="629"/>
      <c r="BG6" s="629"/>
      <c r="BH6" s="629"/>
      <c r="BI6" s="629"/>
      <c r="BJ6" s="629"/>
      <c r="BK6" s="629"/>
      <c r="BL6" s="629"/>
      <c r="BM6" s="629"/>
      <c r="BN6" s="629"/>
      <c r="BO6" s="629"/>
      <c r="BP6" s="629"/>
      <c r="BQ6" s="629"/>
      <c r="BR6" s="629"/>
      <c r="BS6" s="629"/>
      <c r="BT6" s="629"/>
      <c r="BU6" s="629"/>
      <c r="BV6" s="629"/>
      <c r="BW6" s="629"/>
      <c r="BX6" s="629"/>
      <c r="BY6" s="629"/>
      <c r="BZ6" s="629"/>
      <c r="CA6" s="629"/>
      <c r="CB6" s="629"/>
      <c r="CC6" s="629"/>
      <c r="CD6" s="629"/>
      <c r="CE6" s="629"/>
      <c r="CF6" s="629"/>
      <c r="CG6" s="629"/>
      <c r="CH6" s="629"/>
      <c r="CI6" s="629"/>
      <c r="CJ6" s="629"/>
      <c r="CK6" s="629"/>
      <c r="CL6" s="629"/>
      <c r="CM6" s="629"/>
    </row>
    <row r="7" spans="1:92" ht="5.0999999999999996" customHeight="1"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29"/>
      <c r="AC7" s="629"/>
      <c r="AD7" s="629"/>
      <c r="AE7" s="629"/>
      <c r="AF7" s="629"/>
      <c r="AG7" s="629"/>
      <c r="AH7" s="629"/>
      <c r="AI7" s="629"/>
      <c r="AJ7" s="629"/>
      <c r="AK7" s="629"/>
      <c r="AL7" s="629"/>
      <c r="AM7" s="629"/>
      <c r="AN7" s="629"/>
      <c r="AO7" s="629"/>
      <c r="AP7" s="629"/>
      <c r="AQ7" s="629"/>
      <c r="AR7" s="629"/>
      <c r="AS7" s="629"/>
      <c r="AT7" s="399"/>
      <c r="AU7" s="399"/>
      <c r="AV7" s="629"/>
      <c r="AW7" s="629"/>
      <c r="AX7" s="629"/>
      <c r="AY7" s="629"/>
      <c r="AZ7" s="629"/>
      <c r="BA7" s="629"/>
      <c r="BB7" s="629"/>
      <c r="BC7" s="629"/>
      <c r="BD7" s="629"/>
      <c r="BE7" s="629"/>
      <c r="BF7" s="629"/>
      <c r="BG7" s="629"/>
      <c r="BH7" s="629"/>
      <c r="BI7" s="629"/>
      <c r="BJ7" s="629"/>
      <c r="BK7" s="629"/>
      <c r="BL7" s="629"/>
      <c r="BM7" s="629"/>
      <c r="BN7" s="629"/>
      <c r="BO7" s="629"/>
      <c r="BP7" s="629"/>
      <c r="BQ7" s="629"/>
      <c r="BR7" s="629"/>
      <c r="BS7" s="629"/>
      <c r="BT7" s="629"/>
      <c r="BU7" s="629"/>
      <c r="BV7" s="629"/>
      <c r="BW7" s="629"/>
      <c r="BX7" s="629"/>
      <c r="BY7" s="629"/>
      <c r="BZ7" s="629"/>
      <c r="CA7" s="629"/>
      <c r="CB7" s="629"/>
      <c r="CC7" s="629"/>
      <c r="CD7" s="629"/>
      <c r="CE7" s="629"/>
      <c r="CF7" s="629"/>
      <c r="CG7" s="629"/>
      <c r="CH7" s="629"/>
      <c r="CI7" s="629"/>
      <c r="CJ7" s="629"/>
      <c r="CK7" s="629"/>
      <c r="CL7" s="629"/>
      <c r="CM7" s="629"/>
    </row>
    <row r="8" spans="1:92" ht="5.0999999999999996" customHeight="1">
      <c r="B8" s="629"/>
      <c r="C8" s="629"/>
      <c r="D8" s="629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29"/>
      <c r="U8" s="629"/>
      <c r="V8" s="629"/>
      <c r="W8" s="629"/>
      <c r="X8" s="629"/>
      <c r="Y8" s="629"/>
      <c r="Z8" s="629"/>
      <c r="AA8" s="629"/>
      <c r="AB8" s="629"/>
      <c r="AC8" s="629"/>
      <c r="AD8" s="629"/>
      <c r="AE8" s="629"/>
      <c r="AF8" s="629"/>
      <c r="AG8" s="629"/>
      <c r="AH8" s="629"/>
      <c r="AI8" s="629"/>
      <c r="AJ8" s="629"/>
      <c r="AK8" s="629"/>
      <c r="AL8" s="629"/>
      <c r="AM8" s="629"/>
      <c r="AN8" s="629"/>
      <c r="AO8" s="629"/>
      <c r="AP8" s="629"/>
      <c r="AQ8" s="629"/>
      <c r="AR8" s="629"/>
      <c r="AS8" s="629"/>
      <c r="AT8" s="399"/>
      <c r="AU8" s="399"/>
      <c r="AV8" s="629"/>
      <c r="AW8" s="629"/>
      <c r="AX8" s="629"/>
      <c r="AY8" s="629"/>
      <c r="AZ8" s="629"/>
      <c r="BA8" s="629"/>
      <c r="BB8" s="629"/>
      <c r="BC8" s="629"/>
      <c r="BD8" s="629"/>
      <c r="BE8" s="629"/>
      <c r="BF8" s="629"/>
      <c r="BG8" s="629"/>
      <c r="BH8" s="629"/>
      <c r="BI8" s="629"/>
      <c r="BJ8" s="629"/>
      <c r="BK8" s="629"/>
      <c r="BL8" s="629"/>
      <c r="BM8" s="629"/>
      <c r="BN8" s="629"/>
      <c r="BO8" s="629"/>
      <c r="BP8" s="629"/>
      <c r="BQ8" s="629"/>
      <c r="BR8" s="629"/>
      <c r="BS8" s="629"/>
      <c r="BT8" s="629"/>
      <c r="BU8" s="629"/>
      <c r="BV8" s="629"/>
      <c r="BW8" s="629"/>
      <c r="BX8" s="629"/>
      <c r="BY8" s="629"/>
      <c r="BZ8" s="629"/>
      <c r="CA8" s="629"/>
      <c r="CB8" s="629"/>
      <c r="CC8" s="629"/>
      <c r="CD8" s="629"/>
      <c r="CE8" s="629"/>
      <c r="CF8" s="629"/>
      <c r="CG8" s="629"/>
      <c r="CH8" s="629"/>
      <c r="CI8" s="629"/>
      <c r="CJ8" s="629"/>
      <c r="CK8" s="629"/>
      <c r="CL8" s="629"/>
      <c r="CM8" s="629"/>
    </row>
    <row r="9" spans="1:92" ht="5.0999999999999996" customHeight="1">
      <c r="B9" s="629"/>
      <c r="C9" s="629"/>
      <c r="D9" s="629"/>
      <c r="E9" s="629"/>
      <c r="F9" s="629"/>
      <c r="G9" s="629"/>
      <c r="H9" s="629"/>
      <c r="I9" s="629"/>
      <c r="J9" s="629"/>
      <c r="K9" s="629"/>
      <c r="L9" s="629"/>
      <c r="M9" s="629"/>
      <c r="N9" s="629"/>
      <c r="O9" s="629"/>
      <c r="P9" s="629"/>
      <c r="Q9" s="629"/>
      <c r="R9" s="629"/>
      <c r="S9" s="629"/>
      <c r="T9" s="629"/>
      <c r="U9" s="629"/>
      <c r="V9" s="629"/>
      <c r="W9" s="629"/>
      <c r="X9" s="629"/>
      <c r="Y9" s="629"/>
      <c r="Z9" s="629"/>
      <c r="AA9" s="629"/>
      <c r="AB9" s="629"/>
      <c r="AC9" s="629"/>
      <c r="AD9" s="629"/>
      <c r="AE9" s="629"/>
      <c r="AF9" s="629"/>
      <c r="AG9" s="629"/>
      <c r="AH9" s="629"/>
      <c r="AI9" s="629"/>
      <c r="AJ9" s="629"/>
      <c r="AK9" s="629"/>
      <c r="AL9" s="629"/>
      <c r="AM9" s="629"/>
      <c r="AN9" s="629"/>
      <c r="AO9" s="629"/>
      <c r="AP9" s="629"/>
      <c r="AQ9" s="629"/>
      <c r="AR9" s="629"/>
      <c r="AS9" s="629"/>
      <c r="AT9" s="399"/>
      <c r="AU9" s="399"/>
      <c r="AV9" s="629"/>
      <c r="AW9" s="629"/>
      <c r="AX9" s="629"/>
      <c r="AY9" s="629"/>
      <c r="AZ9" s="629"/>
      <c r="BA9" s="629"/>
      <c r="BB9" s="629"/>
      <c r="BC9" s="629"/>
      <c r="BD9" s="629"/>
      <c r="BE9" s="629"/>
      <c r="BF9" s="629"/>
      <c r="BG9" s="629"/>
      <c r="BH9" s="629"/>
      <c r="BI9" s="629"/>
      <c r="BJ9" s="629"/>
      <c r="BK9" s="629"/>
      <c r="BL9" s="629"/>
      <c r="BM9" s="629"/>
      <c r="BN9" s="629"/>
      <c r="BO9" s="629"/>
      <c r="BP9" s="629"/>
      <c r="BQ9" s="629"/>
      <c r="BR9" s="629"/>
      <c r="BS9" s="629"/>
      <c r="BT9" s="629"/>
      <c r="BU9" s="629"/>
      <c r="BV9" s="629"/>
      <c r="BW9" s="629"/>
      <c r="BX9" s="629"/>
      <c r="BY9" s="629"/>
      <c r="BZ9" s="629"/>
      <c r="CA9" s="629"/>
      <c r="CB9" s="629"/>
      <c r="CC9" s="629"/>
      <c r="CD9" s="629"/>
      <c r="CE9" s="629"/>
      <c r="CF9" s="629"/>
      <c r="CG9" s="629"/>
      <c r="CH9" s="629"/>
      <c r="CI9" s="629"/>
      <c r="CJ9" s="629"/>
      <c r="CK9" s="629"/>
      <c r="CL9" s="629"/>
      <c r="CM9" s="629"/>
    </row>
    <row r="10" spans="1:92" ht="5.0999999999999996" customHeight="1">
      <c r="B10" s="630"/>
      <c r="C10" s="630"/>
      <c r="D10" s="630"/>
      <c r="E10" s="630"/>
      <c r="F10" s="630"/>
      <c r="G10" s="630"/>
      <c r="H10" s="630"/>
      <c r="I10" s="630"/>
      <c r="J10" s="630"/>
      <c r="K10" s="630"/>
      <c r="L10" s="630"/>
      <c r="M10" s="630"/>
      <c r="N10" s="630"/>
      <c r="O10" s="630"/>
      <c r="P10" s="630"/>
      <c r="Q10" s="630"/>
      <c r="R10" s="630"/>
      <c r="S10" s="630"/>
      <c r="T10" s="630"/>
      <c r="U10" s="630"/>
      <c r="V10" s="630"/>
      <c r="W10" s="630"/>
      <c r="X10" s="630"/>
      <c r="Y10" s="630"/>
      <c r="Z10" s="630"/>
      <c r="AA10" s="630"/>
      <c r="AB10" s="630"/>
      <c r="AC10" s="630"/>
      <c r="AD10" s="630"/>
      <c r="AE10" s="630"/>
      <c r="AF10" s="630"/>
      <c r="AG10" s="630"/>
      <c r="AH10" s="630"/>
      <c r="AI10" s="630"/>
      <c r="AJ10" s="630"/>
      <c r="AK10" s="630"/>
      <c r="AL10" s="630"/>
      <c r="AM10" s="630"/>
      <c r="AN10" s="630"/>
      <c r="AO10" s="630"/>
      <c r="AP10" s="630"/>
      <c r="AQ10" s="630"/>
      <c r="AR10" s="630"/>
      <c r="AS10" s="630"/>
      <c r="AT10" s="399"/>
      <c r="AU10" s="399"/>
      <c r="AV10" s="630"/>
      <c r="AW10" s="630"/>
      <c r="AX10" s="630"/>
      <c r="AY10" s="630"/>
      <c r="AZ10" s="630"/>
      <c r="BA10" s="630"/>
      <c r="BB10" s="630"/>
      <c r="BC10" s="630"/>
      <c r="BD10" s="630"/>
      <c r="BE10" s="630"/>
      <c r="BF10" s="630"/>
      <c r="BG10" s="630"/>
      <c r="BH10" s="630"/>
      <c r="BI10" s="630"/>
      <c r="BJ10" s="630"/>
      <c r="BK10" s="630"/>
      <c r="BL10" s="630"/>
      <c r="BM10" s="630"/>
      <c r="BN10" s="630"/>
      <c r="BO10" s="630"/>
      <c r="BP10" s="630"/>
      <c r="BQ10" s="630"/>
      <c r="BR10" s="630"/>
      <c r="BS10" s="630"/>
      <c r="BT10" s="630"/>
      <c r="BU10" s="630"/>
      <c r="BV10" s="630"/>
      <c r="BW10" s="630"/>
      <c r="BX10" s="630"/>
      <c r="BY10" s="630"/>
      <c r="BZ10" s="630"/>
      <c r="CA10" s="630"/>
      <c r="CB10" s="630"/>
      <c r="CC10" s="630"/>
      <c r="CD10" s="630"/>
      <c r="CE10" s="630"/>
      <c r="CF10" s="630"/>
      <c r="CG10" s="630"/>
      <c r="CH10" s="630"/>
      <c r="CI10" s="630"/>
      <c r="CJ10" s="630"/>
      <c r="CK10" s="630"/>
      <c r="CL10" s="630"/>
      <c r="CM10" s="630"/>
    </row>
    <row r="11" spans="1:92" ht="5.0999999999999996" customHeight="1">
      <c r="B11" s="631" t="s">
        <v>470</v>
      </c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3"/>
      <c r="N11" s="641" t="str">
        <f>'メンバー表(提出)'!B2</f>
        <v>新潟市立山の下中学校</v>
      </c>
      <c r="O11" s="642"/>
      <c r="P11" s="642"/>
      <c r="Q11" s="642"/>
      <c r="R11" s="642"/>
      <c r="S11" s="642"/>
      <c r="T11" s="642"/>
      <c r="U11" s="642"/>
      <c r="V11" s="642"/>
      <c r="W11" s="642"/>
      <c r="X11" s="642"/>
      <c r="Y11" s="642"/>
      <c r="Z11" s="642"/>
      <c r="AA11" s="642"/>
      <c r="AB11" s="642"/>
      <c r="AC11" s="642"/>
      <c r="AD11" s="642"/>
      <c r="AE11" s="642"/>
      <c r="AF11" s="642"/>
      <c r="AG11" s="642"/>
      <c r="AH11" s="642"/>
      <c r="AI11" s="642"/>
      <c r="AJ11" s="642"/>
      <c r="AK11" s="642"/>
      <c r="AL11" s="642"/>
      <c r="AM11" s="642"/>
      <c r="AN11" s="642"/>
      <c r="AO11" s="642"/>
      <c r="AP11" s="642"/>
      <c r="AQ11" s="642"/>
      <c r="AR11" s="642"/>
      <c r="AS11" s="643"/>
      <c r="AT11" s="399"/>
      <c r="AU11" s="399"/>
      <c r="AV11" s="631" t="s">
        <v>470</v>
      </c>
      <c r="AW11" s="632"/>
      <c r="AX11" s="632"/>
      <c r="AY11" s="632"/>
      <c r="AZ11" s="632"/>
      <c r="BA11" s="632"/>
      <c r="BB11" s="632"/>
      <c r="BC11" s="632"/>
      <c r="BD11" s="632"/>
      <c r="BE11" s="632"/>
      <c r="BF11" s="632"/>
      <c r="BG11" s="633"/>
      <c r="BH11" s="650" t="str">
        <f>'メンバー表(提出)'!L2</f>
        <v>新潟市立鳥屋野中学校</v>
      </c>
      <c r="BI11" s="651"/>
      <c r="BJ11" s="651"/>
      <c r="BK11" s="651"/>
      <c r="BL11" s="651"/>
      <c r="BM11" s="651"/>
      <c r="BN11" s="651"/>
      <c r="BO11" s="651"/>
      <c r="BP11" s="651"/>
      <c r="BQ11" s="651"/>
      <c r="BR11" s="651"/>
      <c r="BS11" s="651"/>
      <c r="BT11" s="651"/>
      <c r="BU11" s="651"/>
      <c r="BV11" s="651"/>
      <c r="BW11" s="651"/>
      <c r="BX11" s="651"/>
      <c r="BY11" s="651"/>
      <c r="BZ11" s="651"/>
      <c r="CA11" s="651"/>
      <c r="CB11" s="651"/>
      <c r="CC11" s="651"/>
      <c r="CD11" s="651"/>
      <c r="CE11" s="651"/>
      <c r="CF11" s="651"/>
      <c r="CG11" s="651"/>
      <c r="CH11" s="651"/>
      <c r="CI11" s="651"/>
      <c r="CJ11" s="651"/>
      <c r="CK11" s="651"/>
      <c r="CL11" s="651"/>
      <c r="CM11" s="652"/>
    </row>
    <row r="12" spans="1:92" ht="5.0999999999999996" customHeight="1">
      <c r="B12" s="634"/>
      <c r="C12" s="635"/>
      <c r="D12" s="635"/>
      <c r="E12" s="635"/>
      <c r="F12" s="635"/>
      <c r="G12" s="635"/>
      <c r="H12" s="635"/>
      <c r="I12" s="635"/>
      <c r="J12" s="635"/>
      <c r="K12" s="636"/>
      <c r="L12" s="636"/>
      <c r="M12" s="637"/>
      <c r="N12" s="644"/>
      <c r="O12" s="645"/>
      <c r="P12" s="645"/>
      <c r="Q12" s="645"/>
      <c r="R12" s="645"/>
      <c r="S12" s="645"/>
      <c r="T12" s="645"/>
      <c r="U12" s="645"/>
      <c r="V12" s="645"/>
      <c r="W12" s="645"/>
      <c r="X12" s="645"/>
      <c r="Y12" s="645"/>
      <c r="Z12" s="645"/>
      <c r="AA12" s="645"/>
      <c r="AB12" s="645"/>
      <c r="AC12" s="645"/>
      <c r="AD12" s="645"/>
      <c r="AE12" s="645"/>
      <c r="AF12" s="645"/>
      <c r="AG12" s="645"/>
      <c r="AH12" s="645"/>
      <c r="AI12" s="645"/>
      <c r="AJ12" s="645"/>
      <c r="AK12" s="645"/>
      <c r="AL12" s="645"/>
      <c r="AM12" s="645"/>
      <c r="AN12" s="645"/>
      <c r="AO12" s="645"/>
      <c r="AP12" s="645"/>
      <c r="AQ12" s="645"/>
      <c r="AR12" s="645"/>
      <c r="AS12" s="646"/>
      <c r="AT12" s="399"/>
      <c r="AU12" s="399"/>
      <c r="AV12" s="634"/>
      <c r="AW12" s="635"/>
      <c r="AX12" s="635"/>
      <c r="AY12" s="635"/>
      <c r="AZ12" s="635"/>
      <c r="BA12" s="635"/>
      <c r="BB12" s="635"/>
      <c r="BC12" s="635"/>
      <c r="BD12" s="635"/>
      <c r="BE12" s="636"/>
      <c r="BF12" s="636"/>
      <c r="BG12" s="637"/>
      <c r="BH12" s="653"/>
      <c r="BI12" s="654"/>
      <c r="BJ12" s="654"/>
      <c r="BK12" s="654"/>
      <c r="BL12" s="654"/>
      <c r="BM12" s="654"/>
      <c r="BN12" s="654"/>
      <c r="BO12" s="654"/>
      <c r="BP12" s="654"/>
      <c r="BQ12" s="654"/>
      <c r="BR12" s="654"/>
      <c r="BS12" s="654"/>
      <c r="BT12" s="654"/>
      <c r="BU12" s="654"/>
      <c r="BV12" s="654"/>
      <c r="BW12" s="654"/>
      <c r="BX12" s="654"/>
      <c r="BY12" s="654"/>
      <c r="BZ12" s="654"/>
      <c r="CA12" s="654"/>
      <c r="CB12" s="654"/>
      <c r="CC12" s="654"/>
      <c r="CD12" s="654"/>
      <c r="CE12" s="654"/>
      <c r="CF12" s="654"/>
      <c r="CG12" s="654"/>
      <c r="CH12" s="654"/>
      <c r="CI12" s="654"/>
      <c r="CJ12" s="654"/>
      <c r="CK12" s="654"/>
      <c r="CL12" s="654"/>
      <c r="CM12" s="655"/>
    </row>
    <row r="13" spans="1:92" ht="5.0999999999999996" customHeight="1">
      <c r="B13" s="634"/>
      <c r="C13" s="635"/>
      <c r="D13" s="635"/>
      <c r="E13" s="635"/>
      <c r="F13" s="635"/>
      <c r="G13" s="635"/>
      <c r="H13" s="635"/>
      <c r="I13" s="635"/>
      <c r="J13" s="635"/>
      <c r="K13" s="636"/>
      <c r="L13" s="636"/>
      <c r="M13" s="637"/>
      <c r="N13" s="644"/>
      <c r="O13" s="645"/>
      <c r="P13" s="645"/>
      <c r="Q13" s="645"/>
      <c r="R13" s="645"/>
      <c r="S13" s="645"/>
      <c r="T13" s="645"/>
      <c r="U13" s="645"/>
      <c r="V13" s="645"/>
      <c r="W13" s="645"/>
      <c r="X13" s="645"/>
      <c r="Y13" s="645"/>
      <c r="Z13" s="645"/>
      <c r="AA13" s="645"/>
      <c r="AB13" s="645"/>
      <c r="AC13" s="645"/>
      <c r="AD13" s="645"/>
      <c r="AE13" s="645"/>
      <c r="AF13" s="645"/>
      <c r="AG13" s="645"/>
      <c r="AH13" s="645"/>
      <c r="AI13" s="645"/>
      <c r="AJ13" s="645"/>
      <c r="AK13" s="645"/>
      <c r="AL13" s="645"/>
      <c r="AM13" s="645"/>
      <c r="AN13" s="645"/>
      <c r="AO13" s="645"/>
      <c r="AP13" s="645"/>
      <c r="AQ13" s="645"/>
      <c r="AR13" s="645"/>
      <c r="AS13" s="646"/>
      <c r="AT13" s="399"/>
      <c r="AU13" s="399"/>
      <c r="AV13" s="634"/>
      <c r="AW13" s="635"/>
      <c r="AX13" s="635"/>
      <c r="AY13" s="635"/>
      <c r="AZ13" s="635"/>
      <c r="BA13" s="635"/>
      <c r="BB13" s="635"/>
      <c r="BC13" s="635"/>
      <c r="BD13" s="635"/>
      <c r="BE13" s="636"/>
      <c r="BF13" s="636"/>
      <c r="BG13" s="637"/>
      <c r="BH13" s="653"/>
      <c r="BI13" s="654"/>
      <c r="BJ13" s="654"/>
      <c r="BK13" s="654"/>
      <c r="BL13" s="654"/>
      <c r="BM13" s="654"/>
      <c r="BN13" s="654"/>
      <c r="BO13" s="654"/>
      <c r="BP13" s="654"/>
      <c r="BQ13" s="654"/>
      <c r="BR13" s="654"/>
      <c r="BS13" s="654"/>
      <c r="BT13" s="654"/>
      <c r="BU13" s="654"/>
      <c r="BV13" s="654"/>
      <c r="BW13" s="654"/>
      <c r="BX13" s="654"/>
      <c r="BY13" s="654"/>
      <c r="BZ13" s="654"/>
      <c r="CA13" s="654"/>
      <c r="CB13" s="654"/>
      <c r="CC13" s="654"/>
      <c r="CD13" s="654"/>
      <c r="CE13" s="654"/>
      <c r="CF13" s="654"/>
      <c r="CG13" s="654"/>
      <c r="CH13" s="654"/>
      <c r="CI13" s="654"/>
      <c r="CJ13" s="654"/>
      <c r="CK13" s="654"/>
      <c r="CL13" s="654"/>
      <c r="CM13" s="655"/>
    </row>
    <row r="14" spans="1:92" ht="5.0999999999999996" customHeight="1">
      <c r="B14" s="634"/>
      <c r="C14" s="635"/>
      <c r="D14" s="635"/>
      <c r="E14" s="635"/>
      <c r="F14" s="635"/>
      <c r="G14" s="635"/>
      <c r="H14" s="635"/>
      <c r="I14" s="635"/>
      <c r="J14" s="635"/>
      <c r="K14" s="636"/>
      <c r="L14" s="636"/>
      <c r="M14" s="637"/>
      <c r="N14" s="644"/>
      <c r="O14" s="645"/>
      <c r="P14" s="645"/>
      <c r="Q14" s="645"/>
      <c r="R14" s="645"/>
      <c r="S14" s="645"/>
      <c r="T14" s="645"/>
      <c r="U14" s="645"/>
      <c r="V14" s="645"/>
      <c r="W14" s="645"/>
      <c r="X14" s="645"/>
      <c r="Y14" s="645"/>
      <c r="Z14" s="645"/>
      <c r="AA14" s="645"/>
      <c r="AB14" s="645"/>
      <c r="AC14" s="645"/>
      <c r="AD14" s="645"/>
      <c r="AE14" s="645"/>
      <c r="AF14" s="645"/>
      <c r="AG14" s="645"/>
      <c r="AH14" s="645"/>
      <c r="AI14" s="645"/>
      <c r="AJ14" s="645"/>
      <c r="AK14" s="645"/>
      <c r="AL14" s="645"/>
      <c r="AM14" s="645"/>
      <c r="AN14" s="645"/>
      <c r="AO14" s="645"/>
      <c r="AP14" s="645"/>
      <c r="AQ14" s="645"/>
      <c r="AR14" s="645"/>
      <c r="AS14" s="646"/>
      <c r="AT14" s="399"/>
      <c r="AU14" s="399"/>
      <c r="AV14" s="634"/>
      <c r="AW14" s="635"/>
      <c r="AX14" s="635"/>
      <c r="AY14" s="635"/>
      <c r="AZ14" s="635"/>
      <c r="BA14" s="635"/>
      <c r="BB14" s="635"/>
      <c r="BC14" s="635"/>
      <c r="BD14" s="635"/>
      <c r="BE14" s="636"/>
      <c r="BF14" s="636"/>
      <c r="BG14" s="637"/>
      <c r="BH14" s="653"/>
      <c r="BI14" s="654"/>
      <c r="BJ14" s="654"/>
      <c r="BK14" s="654"/>
      <c r="BL14" s="654"/>
      <c r="BM14" s="654"/>
      <c r="BN14" s="654"/>
      <c r="BO14" s="654"/>
      <c r="BP14" s="654"/>
      <c r="BQ14" s="654"/>
      <c r="BR14" s="654"/>
      <c r="BS14" s="654"/>
      <c r="BT14" s="654"/>
      <c r="BU14" s="654"/>
      <c r="BV14" s="654"/>
      <c r="BW14" s="654"/>
      <c r="BX14" s="654"/>
      <c r="BY14" s="654"/>
      <c r="BZ14" s="654"/>
      <c r="CA14" s="654"/>
      <c r="CB14" s="654"/>
      <c r="CC14" s="654"/>
      <c r="CD14" s="654"/>
      <c r="CE14" s="654"/>
      <c r="CF14" s="654"/>
      <c r="CG14" s="654"/>
      <c r="CH14" s="654"/>
      <c r="CI14" s="654"/>
      <c r="CJ14" s="654"/>
      <c r="CK14" s="654"/>
      <c r="CL14" s="654"/>
      <c r="CM14" s="655"/>
    </row>
    <row r="15" spans="1:92" ht="5.0999999999999996" customHeight="1">
      <c r="B15" s="638"/>
      <c r="C15" s="639"/>
      <c r="D15" s="639"/>
      <c r="E15" s="639"/>
      <c r="F15" s="639"/>
      <c r="G15" s="639"/>
      <c r="H15" s="639"/>
      <c r="I15" s="639"/>
      <c r="J15" s="639"/>
      <c r="K15" s="639"/>
      <c r="L15" s="639"/>
      <c r="M15" s="640"/>
      <c r="N15" s="647"/>
      <c r="O15" s="648"/>
      <c r="P15" s="648"/>
      <c r="Q15" s="648"/>
      <c r="R15" s="648"/>
      <c r="S15" s="648"/>
      <c r="T15" s="648"/>
      <c r="U15" s="648"/>
      <c r="V15" s="648"/>
      <c r="W15" s="648"/>
      <c r="X15" s="648"/>
      <c r="Y15" s="648"/>
      <c r="Z15" s="648"/>
      <c r="AA15" s="648"/>
      <c r="AB15" s="648"/>
      <c r="AC15" s="648"/>
      <c r="AD15" s="648"/>
      <c r="AE15" s="648"/>
      <c r="AF15" s="648"/>
      <c r="AG15" s="648"/>
      <c r="AH15" s="648"/>
      <c r="AI15" s="648"/>
      <c r="AJ15" s="648"/>
      <c r="AK15" s="648"/>
      <c r="AL15" s="648"/>
      <c r="AM15" s="648"/>
      <c r="AN15" s="648"/>
      <c r="AO15" s="648"/>
      <c r="AP15" s="648"/>
      <c r="AQ15" s="648"/>
      <c r="AR15" s="648"/>
      <c r="AS15" s="649"/>
      <c r="AT15" s="399"/>
      <c r="AU15" s="399"/>
      <c r="AV15" s="638"/>
      <c r="AW15" s="639"/>
      <c r="AX15" s="639"/>
      <c r="AY15" s="639"/>
      <c r="AZ15" s="639"/>
      <c r="BA15" s="639"/>
      <c r="BB15" s="639"/>
      <c r="BC15" s="639"/>
      <c r="BD15" s="639"/>
      <c r="BE15" s="639"/>
      <c r="BF15" s="639"/>
      <c r="BG15" s="640"/>
      <c r="BH15" s="656"/>
      <c r="BI15" s="657"/>
      <c r="BJ15" s="657"/>
      <c r="BK15" s="657"/>
      <c r="BL15" s="657"/>
      <c r="BM15" s="657"/>
      <c r="BN15" s="657"/>
      <c r="BO15" s="657"/>
      <c r="BP15" s="657"/>
      <c r="BQ15" s="657"/>
      <c r="BR15" s="657"/>
      <c r="BS15" s="657"/>
      <c r="BT15" s="657"/>
      <c r="BU15" s="657"/>
      <c r="BV15" s="657"/>
      <c r="BW15" s="657"/>
      <c r="BX15" s="657"/>
      <c r="BY15" s="657"/>
      <c r="BZ15" s="657"/>
      <c r="CA15" s="657"/>
      <c r="CB15" s="657"/>
      <c r="CC15" s="657"/>
      <c r="CD15" s="657"/>
      <c r="CE15" s="657"/>
      <c r="CF15" s="657"/>
      <c r="CG15" s="657"/>
      <c r="CH15" s="657"/>
      <c r="CI15" s="657"/>
      <c r="CJ15" s="657"/>
      <c r="CK15" s="657"/>
      <c r="CL15" s="657"/>
      <c r="CM15" s="658"/>
    </row>
    <row r="16" spans="1:92" ht="5.0999999999999996" customHeight="1">
      <c r="B16" s="399"/>
      <c r="C16" s="399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/>
      <c r="AB16" s="399"/>
      <c r="AC16" s="399"/>
      <c r="AD16" s="399"/>
      <c r="AE16" s="399"/>
      <c r="AF16" s="399"/>
      <c r="AG16" s="399"/>
      <c r="AH16" s="399"/>
      <c r="AI16" s="399"/>
      <c r="AJ16" s="399"/>
      <c r="AK16" s="399"/>
      <c r="AL16" s="399"/>
      <c r="AM16" s="399"/>
      <c r="AN16" s="399"/>
      <c r="AO16" s="399"/>
      <c r="AP16" s="399"/>
      <c r="AQ16" s="399"/>
      <c r="AR16" s="399"/>
      <c r="AS16" s="399"/>
      <c r="AT16" s="399"/>
      <c r="AU16" s="399"/>
      <c r="AV16" s="399"/>
      <c r="AW16" s="399"/>
      <c r="AX16" s="399"/>
      <c r="AY16" s="399"/>
      <c r="AZ16" s="399"/>
      <c r="BA16" s="399"/>
      <c r="BB16" s="399"/>
      <c r="BC16" s="399"/>
      <c r="BD16" s="399"/>
      <c r="BE16" s="399"/>
      <c r="BF16" s="399"/>
      <c r="BG16" s="399"/>
      <c r="BH16" s="399"/>
      <c r="BI16" s="399"/>
      <c r="BJ16" s="399"/>
      <c r="BK16" s="399"/>
      <c r="BL16" s="399"/>
      <c r="BM16" s="399"/>
      <c r="BN16" s="399"/>
      <c r="BO16" s="399"/>
      <c r="BP16" s="399"/>
      <c r="BQ16" s="399"/>
      <c r="BR16" s="399"/>
      <c r="BS16" s="399"/>
      <c r="BT16" s="399"/>
      <c r="BU16" s="399"/>
      <c r="BV16" s="399"/>
      <c r="BW16" s="399"/>
      <c r="BX16" s="399"/>
      <c r="BY16" s="399"/>
      <c r="BZ16" s="399"/>
      <c r="CA16" s="399"/>
      <c r="CB16" s="399"/>
      <c r="CC16" s="399"/>
      <c r="CD16" s="399"/>
      <c r="CE16" s="399"/>
      <c r="CF16" s="399"/>
      <c r="CG16" s="399"/>
      <c r="CH16" s="399"/>
      <c r="CI16" s="399"/>
      <c r="CJ16" s="399"/>
      <c r="CK16" s="399"/>
      <c r="CL16" s="399"/>
      <c r="CM16" s="399"/>
    </row>
    <row r="17" spans="2:91" ht="5.0999999999999996" customHeight="1">
      <c r="B17" s="627" t="s">
        <v>471</v>
      </c>
      <c r="C17" s="628"/>
      <c r="D17" s="628"/>
      <c r="E17" s="628"/>
      <c r="F17" s="628"/>
      <c r="G17" s="628"/>
      <c r="H17" s="628"/>
      <c r="I17" s="628"/>
      <c r="J17" s="628"/>
      <c r="K17" s="628"/>
      <c r="L17" s="628"/>
      <c r="M17" s="628"/>
      <c r="N17" s="628"/>
      <c r="O17" s="628"/>
      <c r="P17" s="628"/>
      <c r="Q17" s="628"/>
      <c r="R17" s="628"/>
      <c r="S17" s="628"/>
      <c r="T17" s="628"/>
      <c r="U17" s="628"/>
      <c r="V17" s="628"/>
      <c r="W17" s="628"/>
      <c r="X17" s="628"/>
      <c r="Y17" s="628"/>
      <c r="Z17" s="628"/>
      <c r="AA17" s="628"/>
      <c r="AB17" s="628"/>
      <c r="AC17" s="628"/>
      <c r="AD17" s="628"/>
      <c r="AE17" s="628"/>
      <c r="AF17" s="628"/>
      <c r="AG17" s="628"/>
      <c r="AH17" s="628"/>
      <c r="AI17" s="628"/>
      <c r="AJ17" s="628"/>
      <c r="AK17" s="628"/>
      <c r="AL17" s="628"/>
      <c r="AM17" s="628"/>
      <c r="AN17" s="628"/>
      <c r="AO17" s="628"/>
      <c r="AP17" s="628"/>
      <c r="AQ17" s="628"/>
      <c r="AR17" s="628"/>
      <c r="AS17" s="628"/>
      <c r="AT17" s="399"/>
      <c r="AU17" s="399"/>
      <c r="AV17" s="627" t="s">
        <v>471</v>
      </c>
      <c r="AW17" s="628"/>
      <c r="AX17" s="628"/>
      <c r="AY17" s="628"/>
      <c r="AZ17" s="628"/>
      <c r="BA17" s="628"/>
      <c r="BB17" s="628"/>
      <c r="BC17" s="628"/>
      <c r="BD17" s="628"/>
      <c r="BE17" s="628"/>
      <c r="BF17" s="628"/>
      <c r="BG17" s="628"/>
      <c r="BH17" s="628"/>
      <c r="BI17" s="628"/>
      <c r="BJ17" s="628"/>
      <c r="BK17" s="628"/>
      <c r="BL17" s="628"/>
      <c r="BM17" s="628"/>
      <c r="BN17" s="628"/>
      <c r="BO17" s="628"/>
      <c r="BP17" s="628"/>
      <c r="BQ17" s="628"/>
      <c r="BR17" s="628"/>
      <c r="BS17" s="628"/>
      <c r="BT17" s="628"/>
      <c r="BU17" s="628"/>
      <c r="BV17" s="628"/>
      <c r="BW17" s="628"/>
      <c r="BX17" s="628"/>
      <c r="BY17" s="628"/>
      <c r="BZ17" s="628"/>
      <c r="CA17" s="628"/>
      <c r="CB17" s="628"/>
      <c r="CC17" s="628"/>
      <c r="CD17" s="628"/>
      <c r="CE17" s="628"/>
      <c r="CF17" s="628"/>
      <c r="CG17" s="628"/>
      <c r="CH17" s="628"/>
      <c r="CI17" s="628"/>
      <c r="CJ17" s="628"/>
      <c r="CK17" s="628"/>
      <c r="CL17" s="628"/>
      <c r="CM17" s="628"/>
    </row>
    <row r="18" spans="2:91" ht="5.0999999999999996" customHeight="1">
      <c r="B18" s="628"/>
      <c r="C18" s="628"/>
      <c r="D18" s="628"/>
      <c r="E18" s="628"/>
      <c r="F18" s="628"/>
      <c r="G18" s="628"/>
      <c r="H18" s="628"/>
      <c r="I18" s="628"/>
      <c r="J18" s="628"/>
      <c r="K18" s="628"/>
      <c r="L18" s="628"/>
      <c r="M18" s="628"/>
      <c r="N18" s="628"/>
      <c r="O18" s="628"/>
      <c r="P18" s="628"/>
      <c r="Q18" s="628"/>
      <c r="R18" s="628"/>
      <c r="S18" s="628"/>
      <c r="T18" s="628"/>
      <c r="U18" s="628"/>
      <c r="V18" s="628"/>
      <c r="W18" s="628"/>
      <c r="X18" s="628"/>
      <c r="Y18" s="628"/>
      <c r="Z18" s="628"/>
      <c r="AA18" s="628"/>
      <c r="AB18" s="628"/>
      <c r="AC18" s="628"/>
      <c r="AD18" s="628"/>
      <c r="AE18" s="628"/>
      <c r="AF18" s="628"/>
      <c r="AG18" s="628"/>
      <c r="AH18" s="628"/>
      <c r="AI18" s="628"/>
      <c r="AJ18" s="628"/>
      <c r="AK18" s="628"/>
      <c r="AL18" s="628"/>
      <c r="AM18" s="628"/>
      <c r="AN18" s="628"/>
      <c r="AO18" s="628"/>
      <c r="AP18" s="628"/>
      <c r="AQ18" s="628"/>
      <c r="AR18" s="628"/>
      <c r="AS18" s="628"/>
      <c r="AT18" s="399"/>
      <c r="AU18" s="399"/>
      <c r="AV18" s="628"/>
      <c r="AW18" s="628"/>
      <c r="AX18" s="628"/>
      <c r="AY18" s="628"/>
      <c r="AZ18" s="628"/>
      <c r="BA18" s="628"/>
      <c r="BB18" s="628"/>
      <c r="BC18" s="628"/>
      <c r="BD18" s="628"/>
      <c r="BE18" s="628"/>
      <c r="BF18" s="628"/>
      <c r="BG18" s="628"/>
      <c r="BH18" s="628"/>
      <c r="BI18" s="628"/>
      <c r="BJ18" s="628"/>
      <c r="BK18" s="628"/>
      <c r="BL18" s="628"/>
      <c r="BM18" s="628"/>
      <c r="BN18" s="628"/>
      <c r="BO18" s="628"/>
      <c r="BP18" s="628"/>
      <c r="BQ18" s="628"/>
      <c r="BR18" s="628"/>
      <c r="BS18" s="628"/>
      <c r="BT18" s="628"/>
      <c r="BU18" s="628"/>
      <c r="BV18" s="628"/>
      <c r="BW18" s="628"/>
      <c r="BX18" s="628"/>
      <c r="BY18" s="628"/>
      <c r="BZ18" s="628"/>
      <c r="CA18" s="628"/>
      <c r="CB18" s="628"/>
      <c r="CC18" s="628"/>
      <c r="CD18" s="628"/>
      <c r="CE18" s="628"/>
      <c r="CF18" s="628"/>
      <c r="CG18" s="628"/>
      <c r="CH18" s="628"/>
      <c r="CI18" s="628"/>
      <c r="CJ18" s="628"/>
      <c r="CK18" s="628"/>
      <c r="CL18" s="628"/>
      <c r="CM18" s="628"/>
    </row>
    <row r="19" spans="2:91" ht="5.0999999999999996" customHeight="1">
      <c r="B19" s="628"/>
      <c r="C19" s="628"/>
      <c r="D19" s="628"/>
      <c r="E19" s="628"/>
      <c r="F19" s="628"/>
      <c r="G19" s="628"/>
      <c r="H19" s="628"/>
      <c r="I19" s="628"/>
      <c r="J19" s="628"/>
      <c r="K19" s="628"/>
      <c r="L19" s="628"/>
      <c r="M19" s="628"/>
      <c r="N19" s="628"/>
      <c r="O19" s="628"/>
      <c r="P19" s="628"/>
      <c r="Q19" s="628"/>
      <c r="R19" s="628"/>
      <c r="S19" s="628"/>
      <c r="T19" s="628"/>
      <c r="U19" s="628"/>
      <c r="V19" s="628"/>
      <c r="W19" s="628"/>
      <c r="X19" s="628"/>
      <c r="Y19" s="628"/>
      <c r="Z19" s="628"/>
      <c r="AA19" s="628"/>
      <c r="AB19" s="628"/>
      <c r="AC19" s="628"/>
      <c r="AD19" s="628"/>
      <c r="AE19" s="628"/>
      <c r="AF19" s="628"/>
      <c r="AG19" s="628"/>
      <c r="AH19" s="628"/>
      <c r="AI19" s="628"/>
      <c r="AJ19" s="628"/>
      <c r="AK19" s="628"/>
      <c r="AL19" s="628"/>
      <c r="AM19" s="628"/>
      <c r="AN19" s="628"/>
      <c r="AO19" s="628"/>
      <c r="AP19" s="628"/>
      <c r="AQ19" s="628"/>
      <c r="AR19" s="628"/>
      <c r="AS19" s="628"/>
      <c r="AT19" s="399"/>
      <c r="AU19" s="399"/>
      <c r="AV19" s="628"/>
      <c r="AW19" s="628"/>
      <c r="AX19" s="628"/>
      <c r="AY19" s="628"/>
      <c r="AZ19" s="628"/>
      <c r="BA19" s="628"/>
      <c r="BB19" s="628"/>
      <c r="BC19" s="628"/>
      <c r="BD19" s="628"/>
      <c r="BE19" s="628"/>
      <c r="BF19" s="628"/>
      <c r="BG19" s="628"/>
      <c r="BH19" s="628"/>
      <c r="BI19" s="628"/>
      <c r="BJ19" s="628"/>
      <c r="BK19" s="628"/>
      <c r="BL19" s="628"/>
      <c r="BM19" s="628"/>
      <c r="BN19" s="628"/>
      <c r="BO19" s="628"/>
      <c r="BP19" s="628"/>
      <c r="BQ19" s="628"/>
      <c r="BR19" s="628"/>
      <c r="BS19" s="628"/>
      <c r="BT19" s="628"/>
      <c r="BU19" s="628"/>
      <c r="BV19" s="628"/>
      <c r="BW19" s="628"/>
      <c r="BX19" s="628"/>
      <c r="BY19" s="628"/>
      <c r="BZ19" s="628"/>
      <c r="CA19" s="628"/>
      <c r="CB19" s="628"/>
      <c r="CC19" s="628"/>
      <c r="CD19" s="628"/>
      <c r="CE19" s="628"/>
      <c r="CF19" s="628"/>
      <c r="CG19" s="628"/>
      <c r="CH19" s="628"/>
      <c r="CI19" s="628"/>
      <c r="CJ19" s="628"/>
      <c r="CK19" s="628"/>
      <c r="CL19" s="628"/>
      <c r="CM19" s="628"/>
    </row>
    <row r="20" spans="2:91" ht="5.0999999999999996" customHeight="1">
      <c r="B20" s="628"/>
      <c r="C20" s="628"/>
      <c r="D20" s="628"/>
      <c r="E20" s="628"/>
      <c r="F20" s="628"/>
      <c r="G20" s="628"/>
      <c r="H20" s="628"/>
      <c r="I20" s="628"/>
      <c r="J20" s="628"/>
      <c r="K20" s="628"/>
      <c r="L20" s="628"/>
      <c r="M20" s="628"/>
      <c r="N20" s="628"/>
      <c r="O20" s="628"/>
      <c r="P20" s="628"/>
      <c r="Q20" s="628"/>
      <c r="R20" s="628"/>
      <c r="S20" s="628"/>
      <c r="T20" s="628"/>
      <c r="U20" s="628"/>
      <c r="V20" s="628"/>
      <c r="W20" s="628"/>
      <c r="X20" s="628"/>
      <c r="Y20" s="628"/>
      <c r="Z20" s="628"/>
      <c r="AA20" s="628"/>
      <c r="AB20" s="628"/>
      <c r="AC20" s="628"/>
      <c r="AD20" s="628"/>
      <c r="AE20" s="628"/>
      <c r="AF20" s="628"/>
      <c r="AG20" s="628"/>
      <c r="AH20" s="628"/>
      <c r="AI20" s="628"/>
      <c r="AJ20" s="628"/>
      <c r="AK20" s="628"/>
      <c r="AL20" s="628"/>
      <c r="AM20" s="628"/>
      <c r="AN20" s="628"/>
      <c r="AO20" s="628"/>
      <c r="AP20" s="628"/>
      <c r="AQ20" s="628"/>
      <c r="AR20" s="628"/>
      <c r="AS20" s="628"/>
      <c r="AT20" s="399"/>
      <c r="AU20" s="399"/>
      <c r="AV20" s="628"/>
      <c r="AW20" s="628"/>
      <c r="AX20" s="628"/>
      <c r="AY20" s="628"/>
      <c r="AZ20" s="628"/>
      <c r="BA20" s="628"/>
      <c r="BB20" s="628"/>
      <c r="BC20" s="628"/>
      <c r="BD20" s="628"/>
      <c r="BE20" s="628"/>
      <c r="BF20" s="628"/>
      <c r="BG20" s="628"/>
      <c r="BH20" s="628"/>
      <c r="BI20" s="628"/>
      <c r="BJ20" s="628"/>
      <c r="BK20" s="628"/>
      <c r="BL20" s="628"/>
      <c r="BM20" s="628"/>
      <c r="BN20" s="628"/>
      <c r="BO20" s="628"/>
      <c r="BP20" s="628"/>
      <c r="BQ20" s="628"/>
      <c r="BR20" s="628"/>
      <c r="BS20" s="628"/>
      <c r="BT20" s="628"/>
      <c r="BU20" s="628"/>
      <c r="BV20" s="628"/>
      <c r="BW20" s="628"/>
      <c r="BX20" s="628"/>
      <c r="BY20" s="628"/>
      <c r="BZ20" s="628"/>
      <c r="CA20" s="628"/>
      <c r="CB20" s="628"/>
      <c r="CC20" s="628"/>
      <c r="CD20" s="628"/>
      <c r="CE20" s="628"/>
      <c r="CF20" s="628"/>
      <c r="CG20" s="628"/>
      <c r="CH20" s="628"/>
      <c r="CI20" s="628"/>
      <c r="CJ20" s="628"/>
      <c r="CK20" s="628"/>
      <c r="CL20" s="628"/>
      <c r="CM20" s="628"/>
    </row>
    <row r="21" spans="2:91" ht="5.0999999999999996" customHeight="1">
      <c r="B21" s="627" t="s">
        <v>472</v>
      </c>
      <c r="C21" s="628"/>
      <c r="D21" s="628"/>
      <c r="E21" s="628"/>
      <c r="F21" s="628"/>
      <c r="G21" s="628"/>
      <c r="H21" s="628"/>
      <c r="I21" s="628"/>
      <c r="J21" s="628"/>
      <c r="K21" s="628"/>
      <c r="L21" s="628"/>
      <c r="M21" s="628"/>
      <c r="N21" s="628"/>
      <c r="O21" s="628"/>
      <c r="P21" s="627" t="s">
        <v>473</v>
      </c>
      <c r="Q21" s="628"/>
      <c r="R21" s="628"/>
      <c r="S21" s="628"/>
      <c r="T21" s="628"/>
      <c r="U21" s="628"/>
      <c r="V21" s="628"/>
      <c r="W21" s="628"/>
      <c r="X21" s="628"/>
      <c r="Y21" s="628"/>
      <c r="Z21" s="628"/>
      <c r="AA21" s="628"/>
      <c r="AB21" s="628"/>
      <c r="AC21" s="628"/>
      <c r="AD21" s="628"/>
      <c r="AE21" s="628"/>
      <c r="AF21" s="628"/>
      <c r="AG21" s="628"/>
      <c r="AH21" s="628"/>
      <c r="AI21" s="628"/>
      <c r="AJ21" s="628"/>
      <c r="AK21" s="628"/>
      <c r="AL21" s="628"/>
      <c r="AM21" s="628"/>
      <c r="AN21" s="628"/>
      <c r="AO21" s="628"/>
      <c r="AP21" s="628"/>
      <c r="AQ21" s="628"/>
      <c r="AR21" s="628"/>
      <c r="AS21" s="628"/>
      <c r="AT21" s="399"/>
      <c r="AU21" s="399"/>
      <c r="AV21" s="627" t="s">
        <v>472</v>
      </c>
      <c r="AW21" s="628"/>
      <c r="AX21" s="628"/>
      <c r="AY21" s="628"/>
      <c r="AZ21" s="628"/>
      <c r="BA21" s="628"/>
      <c r="BB21" s="628"/>
      <c r="BC21" s="628"/>
      <c r="BD21" s="628"/>
      <c r="BE21" s="628"/>
      <c r="BF21" s="628"/>
      <c r="BG21" s="628"/>
      <c r="BH21" s="628"/>
      <c r="BI21" s="628"/>
      <c r="BJ21" s="627" t="s">
        <v>473</v>
      </c>
      <c r="BK21" s="628"/>
      <c r="BL21" s="628"/>
      <c r="BM21" s="628"/>
      <c r="BN21" s="628"/>
      <c r="BO21" s="628"/>
      <c r="BP21" s="628"/>
      <c r="BQ21" s="628"/>
      <c r="BR21" s="628"/>
      <c r="BS21" s="628"/>
      <c r="BT21" s="628"/>
      <c r="BU21" s="628"/>
      <c r="BV21" s="628"/>
      <c r="BW21" s="628"/>
      <c r="BX21" s="628"/>
      <c r="BY21" s="628"/>
      <c r="BZ21" s="628"/>
      <c r="CA21" s="628"/>
      <c r="CB21" s="628"/>
      <c r="CC21" s="628"/>
      <c r="CD21" s="628"/>
      <c r="CE21" s="628"/>
      <c r="CF21" s="628"/>
      <c r="CG21" s="628"/>
      <c r="CH21" s="628"/>
      <c r="CI21" s="628"/>
      <c r="CJ21" s="628"/>
      <c r="CK21" s="628"/>
      <c r="CL21" s="628"/>
      <c r="CM21" s="628"/>
    </row>
    <row r="22" spans="2:91" ht="5.0999999999999996" customHeight="1"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628"/>
      <c r="Z22" s="628"/>
      <c r="AA22" s="628"/>
      <c r="AB22" s="628"/>
      <c r="AC22" s="628"/>
      <c r="AD22" s="628"/>
      <c r="AE22" s="628"/>
      <c r="AF22" s="628"/>
      <c r="AG22" s="628"/>
      <c r="AH22" s="628"/>
      <c r="AI22" s="628"/>
      <c r="AJ22" s="628"/>
      <c r="AK22" s="628"/>
      <c r="AL22" s="628"/>
      <c r="AM22" s="628"/>
      <c r="AN22" s="628"/>
      <c r="AO22" s="628"/>
      <c r="AP22" s="628"/>
      <c r="AQ22" s="628"/>
      <c r="AR22" s="628"/>
      <c r="AS22" s="628"/>
      <c r="AT22" s="399"/>
      <c r="AU22" s="399"/>
      <c r="AV22" s="628"/>
      <c r="AW22" s="628"/>
      <c r="AX22" s="628"/>
      <c r="AY22" s="628"/>
      <c r="AZ22" s="628"/>
      <c r="BA22" s="628"/>
      <c r="BB22" s="628"/>
      <c r="BC22" s="628"/>
      <c r="BD22" s="628"/>
      <c r="BE22" s="628"/>
      <c r="BF22" s="628"/>
      <c r="BG22" s="628"/>
      <c r="BH22" s="628"/>
      <c r="BI22" s="628"/>
      <c r="BJ22" s="628"/>
      <c r="BK22" s="628"/>
      <c r="BL22" s="628"/>
      <c r="BM22" s="628"/>
      <c r="BN22" s="628"/>
      <c r="BO22" s="628"/>
      <c r="BP22" s="628"/>
      <c r="BQ22" s="628"/>
      <c r="BR22" s="628"/>
      <c r="BS22" s="628"/>
      <c r="BT22" s="628"/>
      <c r="BU22" s="628"/>
      <c r="BV22" s="628"/>
      <c r="BW22" s="628"/>
      <c r="BX22" s="628"/>
      <c r="BY22" s="628"/>
      <c r="BZ22" s="628"/>
      <c r="CA22" s="628"/>
      <c r="CB22" s="628"/>
      <c r="CC22" s="628"/>
      <c r="CD22" s="628"/>
      <c r="CE22" s="628"/>
      <c r="CF22" s="628"/>
      <c r="CG22" s="628"/>
      <c r="CH22" s="628"/>
      <c r="CI22" s="628"/>
      <c r="CJ22" s="628"/>
      <c r="CK22" s="628"/>
      <c r="CL22" s="628"/>
      <c r="CM22" s="628"/>
    </row>
    <row r="23" spans="2:91" ht="5.0999999999999996" customHeight="1">
      <c r="B23" s="628"/>
      <c r="C23" s="628"/>
      <c r="D23" s="628"/>
      <c r="E23" s="628"/>
      <c r="F23" s="628"/>
      <c r="G23" s="628"/>
      <c r="H23" s="628"/>
      <c r="I23" s="628"/>
      <c r="J23" s="628"/>
      <c r="K23" s="628"/>
      <c r="L23" s="628"/>
      <c r="M23" s="628"/>
      <c r="N23" s="628"/>
      <c r="O23" s="628"/>
      <c r="P23" s="628"/>
      <c r="Q23" s="628"/>
      <c r="R23" s="628"/>
      <c r="S23" s="628"/>
      <c r="T23" s="628"/>
      <c r="U23" s="628"/>
      <c r="V23" s="628"/>
      <c r="W23" s="628"/>
      <c r="X23" s="628"/>
      <c r="Y23" s="628"/>
      <c r="Z23" s="628"/>
      <c r="AA23" s="628"/>
      <c r="AB23" s="628"/>
      <c r="AC23" s="628"/>
      <c r="AD23" s="628"/>
      <c r="AE23" s="628"/>
      <c r="AF23" s="628"/>
      <c r="AG23" s="628"/>
      <c r="AH23" s="628"/>
      <c r="AI23" s="628"/>
      <c r="AJ23" s="628"/>
      <c r="AK23" s="628"/>
      <c r="AL23" s="628"/>
      <c r="AM23" s="628"/>
      <c r="AN23" s="628"/>
      <c r="AO23" s="628"/>
      <c r="AP23" s="628"/>
      <c r="AQ23" s="628"/>
      <c r="AR23" s="628"/>
      <c r="AS23" s="628"/>
      <c r="AT23" s="399"/>
      <c r="AU23" s="399"/>
      <c r="AV23" s="628"/>
      <c r="AW23" s="628"/>
      <c r="AX23" s="628"/>
      <c r="AY23" s="628"/>
      <c r="AZ23" s="628"/>
      <c r="BA23" s="628"/>
      <c r="BB23" s="628"/>
      <c r="BC23" s="628"/>
      <c r="BD23" s="628"/>
      <c r="BE23" s="628"/>
      <c r="BF23" s="628"/>
      <c r="BG23" s="628"/>
      <c r="BH23" s="628"/>
      <c r="BI23" s="628"/>
      <c r="BJ23" s="628"/>
      <c r="BK23" s="628"/>
      <c r="BL23" s="628"/>
      <c r="BM23" s="628"/>
      <c r="BN23" s="628"/>
      <c r="BO23" s="628"/>
      <c r="BP23" s="628"/>
      <c r="BQ23" s="628"/>
      <c r="BR23" s="628"/>
      <c r="BS23" s="628"/>
      <c r="BT23" s="628"/>
      <c r="BU23" s="628"/>
      <c r="BV23" s="628"/>
      <c r="BW23" s="628"/>
      <c r="BX23" s="628"/>
      <c r="BY23" s="628"/>
      <c r="BZ23" s="628"/>
      <c r="CA23" s="628"/>
      <c r="CB23" s="628"/>
      <c r="CC23" s="628"/>
      <c r="CD23" s="628"/>
      <c r="CE23" s="628"/>
      <c r="CF23" s="628"/>
      <c r="CG23" s="628"/>
      <c r="CH23" s="628"/>
      <c r="CI23" s="628"/>
      <c r="CJ23" s="628"/>
      <c r="CK23" s="628"/>
      <c r="CL23" s="628"/>
      <c r="CM23" s="628"/>
    </row>
    <row r="24" spans="2:91" ht="5.0999999999999996" customHeight="1">
      <c r="B24" s="628"/>
      <c r="C24" s="628"/>
      <c r="D24" s="628"/>
      <c r="E24" s="628"/>
      <c r="F24" s="628"/>
      <c r="G24" s="628"/>
      <c r="H24" s="628"/>
      <c r="I24" s="628"/>
      <c r="J24" s="628"/>
      <c r="K24" s="628"/>
      <c r="L24" s="628"/>
      <c r="M24" s="628"/>
      <c r="N24" s="628"/>
      <c r="O24" s="628"/>
      <c r="P24" s="628"/>
      <c r="Q24" s="628"/>
      <c r="R24" s="628"/>
      <c r="S24" s="628"/>
      <c r="T24" s="628"/>
      <c r="U24" s="628"/>
      <c r="V24" s="628"/>
      <c r="W24" s="628"/>
      <c r="X24" s="628"/>
      <c r="Y24" s="628"/>
      <c r="Z24" s="628"/>
      <c r="AA24" s="628"/>
      <c r="AB24" s="628"/>
      <c r="AC24" s="628"/>
      <c r="AD24" s="628"/>
      <c r="AE24" s="628"/>
      <c r="AF24" s="628"/>
      <c r="AG24" s="628"/>
      <c r="AH24" s="628"/>
      <c r="AI24" s="628"/>
      <c r="AJ24" s="628"/>
      <c r="AK24" s="628"/>
      <c r="AL24" s="628"/>
      <c r="AM24" s="628"/>
      <c r="AN24" s="628"/>
      <c r="AO24" s="628"/>
      <c r="AP24" s="628"/>
      <c r="AQ24" s="628"/>
      <c r="AR24" s="628"/>
      <c r="AS24" s="628"/>
      <c r="AT24" s="399"/>
      <c r="AU24" s="399"/>
      <c r="AV24" s="628"/>
      <c r="AW24" s="628"/>
      <c r="AX24" s="628"/>
      <c r="AY24" s="628"/>
      <c r="AZ24" s="628"/>
      <c r="BA24" s="628"/>
      <c r="BB24" s="628"/>
      <c r="BC24" s="628"/>
      <c r="BD24" s="628"/>
      <c r="BE24" s="628"/>
      <c r="BF24" s="628"/>
      <c r="BG24" s="628"/>
      <c r="BH24" s="628"/>
      <c r="BI24" s="628"/>
      <c r="BJ24" s="628"/>
      <c r="BK24" s="628"/>
      <c r="BL24" s="628"/>
      <c r="BM24" s="628"/>
      <c r="BN24" s="628"/>
      <c r="BO24" s="628"/>
      <c r="BP24" s="628"/>
      <c r="BQ24" s="628"/>
      <c r="BR24" s="628"/>
      <c r="BS24" s="628"/>
      <c r="BT24" s="628"/>
      <c r="BU24" s="628"/>
      <c r="BV24" s="628"/>
      <c r="BW24" s="628"/>
      <c r="BX24" s="628"/>
      <c r="BY24" s="628"/>
      <c r="BZ24" s="628"/>
      <c r="CA24" s="628"/>
      <c r="CB24" s="628"/>
      <c r="CC24" s="628"/>
      <c r="CD24" s="628"/>
      <c r="CE24" s="628"/>
      <c r="CF24" s="628"/>
      <c r="CG24" s="628"/>
      <c r="CH24" s="628"/>
      <c r="CI24" s="628"/>
      <c r="CJ24" s="628"/>
      <c r="CK24" s="628"/>
      <c r="CL24" s="628"/>
      <c r="CM24" s="628"/>
    </row>
    <row r="25" spans="2:91" ht="5.0999999999999996" customHeight="1">
      <c r="B25" s="628"/>
      <c r="C25" s="628"/>
      <c r="D25" s="628"/>
      <c r="E25" s="628"/>
      <c r="F25" s="628"/>
      <c r="G25" s="628"/>
      <c r="H25" s="628"/>
      <c r="I25" s="628"/>
      <c r="J25" s="628"/>
      <c r="K25" s="628"/>
      <c r="L25" s="628"/>
      <c r="M25" s="628"/>
      <c r="N25" s="628"/>
      <c r="O25" s="628"/>
      <c r="P25" s="628"/>
      <c r="Q25" s="628"/>
      <c r="R25" s="628"/>
      <c r="S25" s="628"/>
      <c r="T25" s="628"/>
      <c r="U25" s="628"/>
      <c r="V25" s="628"/>
      <c r="W25" s="628"/>
      <c r="X25" s="628"/>
      <c r="Y25" s="628"/>
      <c r="Z25" s="628"/>
      <c r="AA25" s="628"/>
      <c r="AB25" s="628"/>
      <c r="AC25" s="628"/>
      <c r="AD25" s="628"/>
      <c r="AE25" s="628"/>
      <c r="AF25" s="628"/>
      <c r="AG25" s="628"/>
      <c r="AH25" s="628"/>
      <c r="AI25" s="628"/>
      <c r="AJ25" s="628"/>
      <c r="AK25" s="628"/>
      <c r="AL25" s="628"/>
      <c r="AM25" s="628"/>
      <c r="AN25" s="628"/>
      <c r="AO25" s="628"/>
      <c r="AP25" s="628"/>
      <c r="AQ25" s="628"/>
      <c r="AR25" s="628"/>
      <c r="AS25" s="628"/>
      <c r="AT25" s="399"/>
      <c r="AU25" s="399"/>
      <c r="AV25" s="628"/>
      <c r="AW25" s="628"/>
      <c r="AX25" s="628"/>
      <c r="AY25" s="628"/>
      <c r="AZ25" s="628"/>
      <c r="BA25" s="628"/>
      <c r="BB25" s="628"/>
      <c r="BC25" s="628"/>
      <c r="BD25" s="628"/>
      <c r="BE25" s="628"/>
      <c r="BF25" s="628"/>
      <c r="BG25" s="628"/>
      <c r="BH25" s="628"/>
      <c r="BI25" s="628"/>
      <c r="BJ25" s="628"/>
      <c r="BK25" s="628"/>
      <c r="BL25" s="628"/>
      <c r="BM25" s="628"/>
      <c r="BN25" s="628"/>
      <c r="BO25" s="628"/>
      <c r="BP25" s="628"/>
      <c r="BQ25" s="628"/>
      <c r="BR25" s="628"/>
      <c r="BS25" s="628"/>
      <c r="BT25" s="628"/>
      <c r="BU25" s="628"/>
      <c r="BV25" s="628"/>
      <c r="BW25" s="628"/>
      <c r="BX25" s="628"/>
      <c r="BY25" s="628"/>
      <c r="BZ25" s="628"/>
      <c r="CA25" s="628"/>
      <c r="CB25" s="628"/>
      <c r="CC25" s="628"/>
      <c r="CD25" s="628"/>
      <c r="CE25" s="628"/>
      <c r="CF25" s="628"/>
      <c r="CG25" s="628"/>
      <c r="CH25" s="628"/>
      <c r="CI25" s="628"/>
      <c r="CJ25" s="628"/>
      <c r="CK25" s="628"/>
      <c r="CL25" s="628"/>
      <c r="CM25" s="628"/>
    </row>
    <row r="26" spans="2:91" ht="5.0999999999999996" customHeight="1">
      <c r="B26" s="628"/>
      <c r="C26" s="628"/>
      <c r="D26" s="628"/>
      <c r="E26" s="628"/>
      <c r="F26" s="628"/>
      <c r="G26" s="628"/>
      <c r="H26" s="628"/>
      <c r="I26" s="628"/>
      <c r="J26" s="628"/>
      <c r="K26" s="628"/>
      <c r="L26" s="628"/>
      <c r="M26" s="628"/>
      <c r="N26" s="628"/>
      <c r="O26" s="628"/>
      <c r="P26" s="628"/>
      <c r="Q26" s="628"/>
      <c r="R26" s="628"/>
      <c r="S26" s="628"/>
      <c r="T26" s="628"/>
      <c r="U26" s="628"/>
      <c r="V26" s="628"/>
      <c r="W26" s="628"/>
      <c r="X26" s="628"/>
      <c r="Y26" s="628"/>
      <c r="Z26" s="628"/>
      <c r="AA26" s="628"/>
      <c r="AB26" s="628"/>
      <c r="AC26" s="628"/>
      <c r="AD26" s="628"/>
      <c r="AE26" s="628"/>
      <c r="AF26" s="628"/>
      <c r="AG26" s="628"/>
      <c r="AH26" s="628"/>
      <c r="AI26" s="628"/>
      <c r="AJ26" s="628"/>
      <c r="AK26" s="628"/>
      <c r="AL26" s="628"/>
      <c r="AM26" s="628"/>
      <c r="AN26" s="628"/>
      <c r="AO26" s="628"/>
      <c r="AP26" s="628"/>
      <c r="AQ26" s="628"/>
      <c r="AR26" s="628"/>
      <c r="AS26" s="628"/>
      <c r="AT26" s="399"/>
      <c r="AU26" s="399"/>
      <c r="AV26" s="628"/>
      <c r="AW26" s="628"/>
      <c r="AX26" s="628"/>
      <c r="AY26" s="628"/>
      <c r="AZ26" s="628"/>
      <c r="BA26" s="628"/>
      <c r="BB26" s="628"/>
      <c r="BC26" s="628"/>
      <c r="BD26" s="628"/>
      <c r="BE26" s="628"/>
      <c r="BF26" s="628"/>
      <c r="BG26" s="628"/>
      <c r="BH26" s="628"/>
      <c r="BI26" s="628"/>
      <c r="BJ26" s="628"/>
      <c r="BK26" s="628"/>
      <c r="BL26" s="628"/>
      <c r="BM26" s="628"/>
      <c r="BN26" s="628"/>
      <c r="BO26" s="628"/>
      <c r="BP26" s="628"/>
      <c r="BQ26" s="628"/>
      <c r="BR26" s="628"/>
      <c r="BS26" s="628"/>
      <c r="BT26" s="628"/>
      <c r="BU26" s="628"/>
      <c r="BV26" s="628"/>
      <c r="BW26" s="628"/>
      <c r="BX26" s="628"/>
      <c r="BY26" s="628"/>
      <c r="BZ26" s="628"/>
      <c r="CA26" s="628"/>
      <c r="CB26" s="628"/>
      <c r="CC26" s="628"/>
      <c r="CD26" s="628"/>
      <c r="CE26" s="628"/>
      <c r="CF26" s="628"/>
      <c r="CG26" s="628"/>
      <c r="CH26" s="628"/>
      <c r="CI26" s="628"/>
      <c r="CJ26" s="628"/>
      <c r="CK26" s="628"/>
      <c r="CL26" s="628"/>
      <c r="CM26" s="628"/>
    </row>
    <row r="27" spans="2:91" ht="5.0999999999999996" customHeight="1">
      <c r="B27" s="628"/>
      <c r="C27" s="628"/>
      <c r="D27" s="628"/>
      <c r="E27" s="628"/>
      <c r="F27" s="628"/>
      <c r="G27" s="628"/>
      <c r="H27" s="628"/>
      <c r="I27" s="628"/>
      <c r="J27" s="628"/>
      <c r="K27" s="628"/>
      <c r="L27" s="628"/>
      <c r="M27" s="628"/>
      <c r="N27" s="628"/>
      <c r="O27" s="628"/>
      <c r="P27" s="628"/>
      <c r="Q27" s="628"/>
      <c r="R27" s="628"/>
      <c r="S27" s="628"/>
      <c r="T27" s="628"/>
      <c r="U27" s="628"/>
      <c r="V27" s="628"/>
      <c r="W27" s="628"/>
      <c r="X27" s="628"/>
      <c r="Y27" s="628"/>
      <c r="Z27" s="628"/>
      <c r="AA27" s="628"/>
      <c r="AB27" s="628"/>
      <c r="AC27" s="628"/>
      <c r="AD27" s="628"/>
      <c r="AE27" s="628"/>
      <c r="AF27" s="628"/>
      <c r="AG27" s="628"/>
      <c r="AH27" s="628"/>
      <c r="AI27" s="628"/>
      <c r="AJ27" s="628"/>
      <c r="AK27" s="628"/>
      <c r="AL27" s="628"/>
      <c r="AM27" s="628"/>
      <c r="AN27" s="628"/>
      <c r="AO27" s="628"/>
      <c r="AP27" s="628"/>
      <c r="AQ27" s="628"/>
      <c r="AR27" s="628"/>
      <c r="AS27" s="628"/>
      <c r="AT27" s="399"/>
      <c r="AU27" s="399"/>
      <c r="AV27" s="628"/>
      <c r="AW27" s="628"/>
      <c r="AX27" s="628"/>
      <c r="AY27" s="628"/>
      <c r="AZ27" s="628"/>
      <c r="BA27" s="628"/>
      <c r="BB27" s="628"/>
      <c r="BC27" s="628"/>
      <c r="BD27" s="628"/>
      <c r="BE27" s="628"/>
      <c r="BF27" s="628"/>
      <c r="BG27" s="628"/>
      <c r="BH27" s="628"/>
      <c r="BI27" s="628"/>
      <c r="BJ27" s="628"/>
      <c r="BK27" s="628"/>
      <c r="BL27" s="628"/>
      <c r="BM27" s="628"/>
      <c r="BN27" s="628"/>
      <c r="BO27" s="628"/>
      <c r="BP27" s="628"/>
      <c r="BQ27" s="628"/>
      <c r="BR27" s="628"/>
      <c r="BS27" s="628"/>
      <c r="BT27" s="628"/>
      <c r="BU27" s="628"/>
      <c r="BV27" s="628"/>
      <c r="BW27" s="628"/>
      <c r="BX27" s="628"/>
      <c r="BY27" s="628"/>
      <c r="BZ27" s="628"/>
      <c r="CA27" s="628"/>
      <c r="CB27" s="628"/>
      <c r="CC27" s="628"/>
      <c r="CD27" s="628"/>
      <c r="CE27" s="628"/>
      <c r="CF27" s="628"/>
      <c r="CG27" s="628"/>
      <c r="CH27" s="628"/>
      <c r="CI27" s="628"/>
      <c r="CJ27" s="628"/>
      <c r="CK27" s="628"/>
      <c r="CL27" s="628"/>
      <c r="CM27" s="628"/>
    </row>
    <row r="28" spans="2:91" ht="5.0999999999999996" customHeight="1">
      <c r="B28" s="628"/>
      <c r="C28" s="628"/>
      <c r="D28" s="628"/>
      <c r="E28" s="628"/>
      <c r="F28" s="628"/>
      <c r="G28" s="628"/>
      <c r="H28" s="628"/>
      <c r="I28" s="628"/>
      <c r="J28" s="628"/>
      <c r="K28" s="628"/>
      <c r="L28" s="628"/>
      <c r="M28" s="628"/>
      <c r="N28" s="628"/>
      <c r="O28" s="628"/>
      <c r="P28" s="628"/>
      <c r="Q28" s="628"/>
      <c r="R28" s="628"/>
      <c r="S28" s="628"/>
      <c r="T28" s="628"/>
      <c r="U28" s="628"/>
      <c r="V28" s="628"/>
      <c r="W28" s="628"/>
      <c r="X28" s="628"/>
      <c r="Y28" s="628"/>
      <c r="Z28" s="628"/>
      <c r="AA28" s="628"/>
      <c r="AB28" s="628"/>
      <c r="AC28" s="628"/>
      <c r="AD28" s="628"/>
      <c r="AE28" s="628"/>
      <c r="AF28" s="628"/>
      <c r="AG28" s="628"/>
      <c r="AH28" s="628"/>
      <c r="AI28" s="628"/>
      <c r="AJ28" s="628"/>
      <c r="AK28" s="628"/>
      <c r="AL28" s="628"/>
      <c r="AM28" s="628"/>
      <c r="AN28" s="628"/>
      <c r="AO28" s="628"/>
      <c r="AP28" s="628"/>
      <c r="AQ28" s="628"/>
      <c r="AR28" s="628"/>
      <c r="AS28" s="628"/>
      <c r="AT28" s="399"/>
      <c r="AU28" s="399"/>
      <c r="AV28" s="628"/>
      <c r="AW28" s="628"/>
      <c r="AX28" s="628"/>
      <c r="AY28" s="628"/>
      <c r="AZ28" s="628"/>
      <c r="BA28" s="628"/>
      <c r="BB28" s="628"/>
      <c r="BC28" s="628"/>
      <c r="BD28" s="628"/>
      <c r="BE28" s="628"/>
      <c r="BF28" s="628"/>
      <c r="BG28" s="628"/>
      <c r="BH28" s="628"/>
      <c r="BI28" s="628"/>
      <c r="BJ28" s="628"/>
      <c r="BK28" s="628"/>
      <c r="BL28" s="628"/>
      <c r="BM28" s="628"/>
      <c r="BN28" s="628"/>
      <c r="BO28" s="628"/>
      <c r="BP28" s="628"/>
      <c r="BQ28" s="628"/>
      <c r="BR28" s="628"/>
      <c r="BS28" s="628"/>
      <c r="BT28" s="628"/>
      <c r="BU28" s="628"/>
      <c r="BV28" s="628"/>
      <c r="BW28" s="628"/>
      <c r="BX28" s="628"/>
      <c r="BY28" s="628"/>
      <c r="BZ28" s="628"/>
      <c r="CA28" s="628"/>
      <c r="CB28" s="628"/>
      <c r="CC28" s="628"/>
      <c r="CD28" s="628"/>
      <c r="CE28" s="628"/>
      <c r="CF28" s="628"/>
      <c r="CG28" s="628"/>
      <c r="CH28" s="628"/>
      <c r="CI28" s="628"/>
      <c r="CJ28" s="628"/>
      <c r="CK28" s="628"/>
      <c r="CL28" s="628"/>
      <c r="CM28" s="628"/>
    </row>
    <row r="29" spans="2:91" ht="5.0999999999999996" customHeight="1">
      <c r="B29" s="628"/>
      <c r="C29" s="628"/>
      <c r="D29" s="628"/>
      <c r="E29" s="628"/>
      <c r="F29" s="628"/>
      <c r="G29" s="628"/>
      <c r="H29" s="628"/>
      <c r="I29" s="628"/>
      <c r="J29" s="628"/>
      <c r="K29" s="628"/>
      <c r="L29" s="628"/>
      <c r="M29" s="628"/>
      <c r="N29" s="628"/>
      <c r="O29" s="628"/>
      <c r="P29" s="628"/>
      <c r="Q29" s="628"/>
      <c r="R29" s="628"/>
      <c r="S29" s="628"/>
      <c r="T29" s="628"/>
      <c r="U29" s="628"/>
      <c r="V29" s="628"/>
      <c r="W29" s="628"/>
      <c r="X29" s="628"/>
      <c r="Y29" s="628"/>
      <c r="Z29" s="628"/>
      <c r="AA29" s="628"/>
      <c r="AB29" s="628"/>
      <c r="AC29" s="628"/>
      <c r="AD29" s="628"/>
      <c r="AE29" s="628"/>
      <c r="AF29" s="628"/>
      <c r="AG29" s="628"/>
      <c r="AH29" s="628"/>
      <c r="AI29" s="628"/>
      <c r="AJ29" s="628"/>
      <c r="AK29" s="628"/>
      <c r="AL29" s="628"/>
      <c r="AM29" s="628"/>
      <c r="AN29" s="628"/>
      <c r="AO29" s="628"/>
      <c r="AP29" s="628"/>
      <c r="AQ29" s="628"/>
      <c r="AR29" s="628"/>
      <c r="AS29" s="628"/>
      <c r="AT29" s="399"/>
      <c r="AU29" s="399"/>
      <c r="AV29" s="628"/>
      <c r="AW29" s="628"/>
      <c r="AX29" s="628"/>
      <c r="AY29" s="628"/>
      <c r="AZ29" s="628"/>
      <c r="BA29" s="628"/>
      <c r="BB29" s="628"/>
      <c r="BC29" s="628"/>
      <c r="BD29" s="628"/>
      <c r="BE29" s="628"/>
      <c r="BF29" s="628"/>
      <c r="BG29" s="628"/>
      <c r="BH29" s="628"/>
      <c r="BI29" s="628"/>
      <c r="BJ29" s="628"/>
      <c r="BK29" s="628"/>
      <c r="BL29" s="628"/>
      <c r="BM29" s="628"/>
      <c r="BN29" s="628"/>
      <c r="BO29" s="628"/>
      <c r="BP29" s="628"/>
      <c r="BQ29" s="628"/>
      <c r="BR29" s="628"/>
      <c r="BS29" s="628"/>
      <c r="BT29" s="628"/>
      <c r="BU29" s="628"/>
      <c r="BV29" s="628"/>
      <c r="BW29" s="628"/>
      <c r="BX29" s="628"/>
      <c r="BY29" s="628"/>
      <c r="BZ29" s="628"/>
      <c r="CA29" s="628"/>
      <c r="CB29" s="628"/>
      <c r="CC29" s="628"/>
      <c r="CD29" s="628"/>
      <c r="CE29" s="628"/>
      <c r="CF29" s="628"/>
      <c r="CG29" s="628"/>
      <c r="CH29" s="628"/>
      <c r="CI29" s="628"/>
      <c r="CJ29" s="628"/>
      <c r="CK29" s="628"/>
      <c r="CL29" s="628"/>
      <c r="CM29" s="628"/>
    </row>
    <row r="30" spans="2:91" ht="5.0999999999999996" customHeight="1">
      <c r="B30" s="628"/>
      <c r="C30" s="628"/>
      <c r="D30" s="628"/>
      <c r="E30" s="628"/>
      <c r="F30" s="628"/>
      <c r="G30" s="628"/>
      <c r="H30" s="628"/>
      <c r="I30" s="628"/>
      <c r="J30" s="628"/>
      <c r="K30" s="628"/>
      <c r="L30" s="628"/>
      <c r="M30" s="628"/>
      <c r="N30" s="628"/>
      <c r="O30" s="628"/>
      <c r="P30" s="628"/>
      <c r="Q30" s="628"/>
      <c r="R30" s="628"/>
      <c r="S30" s="628"/>
      <c r="T30" s="628"/>
      <c r="U30" s="628"/>
      <c r="V30" s="628"/>
      <c r="W30" s="628"/>
      <c r="X30" s="628"/>
      <c r="Y30" s="628"/>
      <c r="Z30" s="628"/>
      <c r="AA30" s="628"/>
      <c r="AB30" s="628"/>
      <c r="AC30" s="628"/>
      <c r="AD30" s="628"/>
      <c r="AE30" s="628"/>
      <c r="AF30" s="628"/>
      <c r="AG30" s="628"/>
      <c r="AH30" s="628"/>
      <c r="AI30" s="628"/>
      <c r="AJ30" s="628"/>
      <c r="AK30" s="628"/>
      <c r="AL30" s="628"/>
      <c r="AM30" s="628"/>
      <c r="AN30" s="628"/>
      <c r="AO30" s="628"/>
      <c r="AP30" s="628"/>
      <c r="AQ30" s="628"/>
      <c r="AR30" s="628"/>
      <c r="AS30" s="628"/>
      <c r="AT30" s="399"/>
      <c r="AU30" s="399"/>
      <c r="AV30" s="628"/>
      <c r="AW30" s="628"/>
      <c r="AX30" s="628"/>
      <c r="AY30" s="628"/>
      <c r="AZ30" s="628"/>
      <c r="BA30" s="628"/>
      <c r="BB30" s="628"/>
      <c r="BC30" s="628"/>
      <c r="BD30" s="628"/>
      <c r="BE30" s="628"/>
      <c r="BF30" s="628"/>
      <c r="BG30" s="628"/>
      <c r="BH30" s="628"/>
      <c r="BI30" s="628"/>
      <c r="BJ30" s="628"/>
      <c r="BK30" s="628"/>
      <c r="BL30" s="628"/>
      <c r="BM30" s="628"/>
      <c r="BN30" s="628"/>
      <c r="BO30" s="628"/>
      <c r="BP30" s="628"/>
      <c r="BQ30" s="628"/>
      <c r="BR30" s="628"/>
      <c r="BS30" s="628"/>
      <c r="BT30" s="628"/>
      <c r="BU30" s="628"/>
      <c r="BV30" s="628"/>
      <c r="BW30" s="628"/>
      <c r="BX30" s="628"/>
      <c r="BY30" s="628"/>
      <c r="BZ30" s="628"/>
      <c r="CA30" s="628"/>
      <c r="CB30" s="628"/>
      <c r="CC30" s="628"/>
      <c r="CD30" s="628"/>
      <c r="CE30" s="628"/>
      <c r="CF30" s="628"/>
      <c r="CG30" s="628"/>
      <c r="CH30" s="628"/>
      <c r="CI30" s="628"/>
      <c r="CJ30" s="628"/>
      <c r="CK30" s="628"/>
      <c r="CL30" s="628"/>
      <c r="CM30" s="628"/>
    </row>
    <row r="31" spans="2:91" ht="5.0999999999999996" customHeight="1">
      <c r="B31" s="627" t="s">
        <v>474</v>
      </c>
      <c r="C31" s="628"/>
      <c r="D31" s="628"/>
      <c r="E31" s="628"/>
      <c r="F31" s="628"/>
      <c r="G31" s="628"/>
      <c r="H31" s="628"/>
      <c r="I31" s="628"/>
      <c r="J31" s="628"/>
      <c r="K31" s="628"/>
      <c r="L31" s="628"/>
      <c r="M31" s="628"/>
      <c r="N31" s="628"/>
      <c r="O31" s="628"/>
      <c r="P31" s="628"/>
      <c r="Q31" s="628"/>
      <c r="R31" s="628"/>
      <c r="S31" s="628"/>
      <c r="T31" s="628"/>
      <c r="U31" s="628"/>
      <c r="V31" s="628"/>
      <c r="W31" s="628"/>
      <c r="X31" s="628"/>
      <c r="Y31" s="628"/>
      <c r="Z31" s="628"/>
      <c r="AA31" s="628"/>
      <c r="AB31" s="628"/>
      <c r="AC31" s="628"/>
      <c r="AD31" s="628"/>
      <c r="AE31" s="628"/>
      <c r="AF31" s="628"/>
      <c r="AG31" s="628"/>
      <c r="AH31" s="628"/>
      <c r="AI31" s="628"/>
      <c r="AJ31" s="628"/>
      <c r="AK31" s="628"/>
      <c r="AL31" s="628"/>
      <c r="AM31" s="628"/>
      <c r="AN31" s="628"/>
      <c r="AO31" s="628"/>
      <c r="AP31" s="628"/>
      <c r="AQ31" s="628"/>
      <c r="AR31" s="628"/>
      <c r="AS31" s="628"/>
      <c r="AT31" s="399"/>
      <c r="AU31" s="399"/>
      <c r="AV31" s="627" t="s">
        <v>474</v>
      </c>
      <c r="AW31" s="628"/>
      <c r="AX31" s="628"/>
      <c r="AY31" s="628"/>
      <c r="AZ31" s="628"/>
      <c r="BA31" s="628"/>
      <c r="BB31" s="628"/>
      <c r="BC31" s="628"/>
      <c r="BD31" s="628"/>
      <c r="BE31" s="628"/>
      <c r="BF31" s="628"/>
      <c r="BG31" s="628"/>
      <c r="BH31" s="628"/>
      <c r="BI31" s="628"/>
      <c r="BJ31" s="628"/>
      <c r="BK31" s="628"/>
      <c r="BL31" s="628"/>
      <c r="BM31" s="628"/>
      <c r="BN31" s="628"/>
      <c r="BO31" s="628"/>
      <c r="BP31" s="628"/>
      <c r="BQ31" s="628"/>
      <c r="BR31" s="628"/>
      <c r="BS31" s="628"/>
      <c r="BT31" s="628"/>
      <c r="BU31" s="628"/>
      <c r="BV31" s="628"/>
      <c r="BW31" s="628"/>
      <c r="BX31" s="628"/>
      <c r="BY31" s="628"/>
      <c r="BZ31" s="628"/>
      <c r="CA31" s="628"/>
      <c r="CB31" s="628"/>
      <c r="CC31" s="628"/>
      <c r="CD31" s="628"/>
      <c r="CE31" s="628"/>
      <c r="CF31" s="628"/>
      <c r="CG31" s="628"/>
      <c r="CH31" s="628"/>
      <c r="CI31" s="628"/>
      <c r="CJ31" s="628"/>
      <c r="CK31" s="628"/>
      <c r="CL31" s="628"/>
      <c r="CM31" s="628"/>
    </row>
    <row r="32" spans="2:91" ht="5.0999999999999996" customHeight="1">
      <c r="B32" s="628"/>
      <c r="C32" s="628"/>
      <c r="D32" s="628"/>
      <c r="E32" s="628"/>
      <c r="F32" s="628"/>
      <c r="G32" s="628"/>
      <c r="H32" s="628"/>
      <c r="I32" s="628"/>
      <c r="J32" s="628"/>
      <c r="K32" s="628"/>
      <c r="L32" s="628"/>
      <c r="M32" s="628"/>
      <c r="N32" s="628"/>
      <c r="O32" s="628"/>
      <c r="P32" s="628"/>
      <c r="Q32" s="628"/>
      <c r="R32" s="628"/>
      <c r="S32" s="628"/>
      <c r="T32" s="628"/>
      <c r="U32" s="628"/>
      <c r="V32" s="628"/>
      <c r="W32" s="628"/>
      <c r="X32" s="628"/>
      <c r="Y32" s="628"/>
      <c r="Z32" s="628"/>
      <c r="AA32" s="628"/>
      <c r="AB32" s="628"/>
      <c r="AC32" s="628"/>
      <c r="AD32" s="628"/>
      <c r="AE32" s="628"/>
      <c r="AF32" s="628"/>
      <c r="AG32" s="628"/>
      <c r="AH32" s="628"/>
      <c r="AI32" s="628"/>
      <c r="AJ32" s="628"/>
      <c r="AK32" s="628"/>
      <c r="AL32" s="628"/>
      <c r="AM32" s="628"/>
      <c r="AN32" s="628"/>
      <c r="AO32" s="628"/>
      <c r="AP32" s="628"/>
      <c r="AQ32" s="628"/>
      <c r="AR32" s="628"/>
      <c r="AS32" s="628"/>
      <c r="AT32" s="399"/>
      <c r="AU32" s="399"/>
      <c r="AV32" s="628"/>
      <c r="AW32" s="628"/>
      <c r="AX32" s="628"/>
      <c r="AY32" s="628"/>
      <c r="AZ32" s="628"/>
      <c r="BA32" s="628"/>
      <c r="BB32" s="628"/>
      <c r="BC32" s="628"/>
      <c r="BD32" s="628"/>
      <c r="BE32" s="628"/>
      <c r="BF32" s="628"/>
      <c r="BG32" s="628"/>
      <c r="BH32" s="628"/>
      <c r="BI32" s="628"/>
      <c r="BJ32" s="628"/>
      <c r="BK32" s="628"/>
      <c r="BL32" s="628"/>
      <c r="BM32" s="628"/>
      <c r="BN32" s="628"/>
      <c r="BO32" s="628"/>
      <c r="BP32" s="628"/>
      <c r="BQ32" s="628"/>
      <c r="BR32" s="628"/>
      <c r="BS32" s="628"/>
      <c r="BT32" s="628"/>
      <c r="BU32" s="628"/>
      <c r="BV32" s="628"/>
      <c r="BW32" s="628"/>
      <c r="BX32" s="628"/>
      <c r="BY32" s="628"/>
      <c r="BZ32" s="628"/>
      <c r="CA32" s="628"/>
      <c r="CB32" s="628"/>
      <c r="CC32" s="628"/>
      <c r="CD32" s="628"/>
      <c r="CE32" s="628"/>
      <c r="CF32" s="628"/>
      <c r="CG32" s="628"/>
      <c r="CH32" s="628"/>
      <c r="CI32" s="628"/>
      <c r="CJ32" s="628"/>
      <c r="CK32" s="628"/>
      <c r="CL32" s="628"/>
      <c r="CM32" s="628"/>
    </row>
    <row r="33" spans="2:91" ht="5.0999999999999996" customHeight="1">
      <c r="B33" s="628"/>
      <c r="C33" s="628"/>
      <c r="D33" s="628"/>
      <c r="E33" s="628"/>
      <c r="F33" s="628"/>
      <c r="G33" s="628"/>
      <c r="H33" s="628"/>
      <c r="I33" s="628"/>
      <c r="J33" s="628"/>
      <c r="K33" s="628"/>
      <c r="L33" s="628"/>
      <c r="M33" s="628"/>
      <c r="N33" s="628"/>
      <c r="O33" s="628"/>
      <c r="P33" s="628"/>
      <c r="Q33" s="628"/>
      <c r="R33" s="628"/>
      <c r="S33" s="628"/>
      <c r="T33" s="628"/>
      <c r="U33" s="628"/>
      <c r="V33" s="628"/>
      <c r="W33" s="628"/>
      <c r="X33" s="628"/>
      <c r="Y33" s="628"/>
      <c r="Z33" s="628"/>
      <c r="AA33" s="628"/>
      <c r="AB33" s="628"/>
      <c r="AC33" s="628"/>
      <c r="AD33" s="628"/>
      <c r="AE33" s="628"/>
      <c r="AF33" s="628"/>
      <c r="AG33" s="628"/>
      <c r="AH33" s="628"/>
      <c r="AI33" s="628"/>
      <c r="AJ33" s="628"/>
      <c r="AK33" s="628"/>
      <c r="AL33" s="628"/>
      <c r="AM33" s="628"/>
      <c r="AN33" s="628"/>
      <c r="AO33" s="628"/>
      <c r="AP33" s="628"/>
      <c r="AQ33" s="628"/>
      <c r="AR33" s="628"/>
      <c r="AS33" s="628"/>
      <c r="AT33" s="399"/>
      <c r="AU33" s="399"/>
      <c r="AV33" s="628"/>
      <c r="AW33" s="628"/>
      <c r="AX33" s="628"/>
      <c r="AY33" s="628"/>
      <c r="AZ33" s="628"/>
      <c r="BA33" s="628"/>
      <c r="BB33" s="628"/>
      <c r="BC33" s="628"/>
      <c r="BD33" s="628"/>
      <c r="BE33" s="628"/>
      <c r="BF33" s="628"/>
      <c r="BG33" s="628"/>
      <c r="BH33" s="628"/>
      <c r="BI33" s="628"/>
      <c r="BJ33" s="628"/>
      <c r="BK33" s="628"/>
      <c r="BL33" s="628"/>
      <c r="BM33" s="628"/>
      <c r="BN33" s="628"/>
      <c r="BO33" s="628"/>
      <c r="BP33" s="628"/>
      <c r="BQ33" s="628"/>
      <c r="BR33" s="628"/>
      <c r="BS33" s="628"/>
      <c r="BT33" s="628"/>
      <c r="BU33" s="628"/>
      <c r="BV33" s="628"/>
      <c r="BW33" s="628"/>
      <c r="BX33" s="628"/>
      <c r="BY33" s="628"/>
      <c r="BZ33" s="628"/>
      <c r="CA33" s="628"/>
      <c r="CB33" s="628"/>
      <c r="CC33" s="628"/>
      <c r="CD33" s="628"/>
      <c r="CE33" s="628"/>
      <c r="CF33" s="628"/>
      <c r="CG33" s="628"/>
      <c r="CH33" s="628"/>
      <c r="CI33" s="628"/>
      <c r="CJ33" s="628"/>
      <c r="CK33" s="628"/>
      <c r="CL33" s="628"/>
      <c r="CM33" s="628"/>
    </row>
    <row r="34" spans="2:91" ht="5.0999999999999996" customHeight="1">
      <c r="B34" s="628"/>
      <c r="C34" s="628"/>
      <c r="D34" s="628"/>
      <c r="E34" s="628"/>
      <c r="F34" s="628"/>
      <c r="G34" s="628"/>
      <c r="H34" s="628"/>
      <c r="I34" s="628"/>
      <c r="J34" s="628"/>
      <c r="K34" s="628"/>
      <c r="L34" s="628"/>
      <c r="M34" s="628"/>
      <c r="N34" s="628"/>
      <c r="O34" s="628"/>
      <c r="P34" s="628"/>
      <c r="Q34" s="628"/>
      <c r="R34" s="628"/>
      <c r="S34" s="628"/>
      <c r="T34" s="628"/>
      <c r="U34" s="628"/>
      <c r="V34" s="628"/>
      <c r="W34" s="628"/>
      <c r="X34" s="628"/>
      <c r="Y34" s="628"/>
      <c r="Z34" s="628"/>
      <c r="AA34" s="628"/>
      <c r="AB34" s="628"/>
      <c r="AC34" s="628"/>
      <c r="AD34" s="628"/>
      <c r="AE34" s="628"/>
      <c r="AF34" s="628"/>
      <c r="AG34" s="628"/>
      <c r="AH34" s="628"/>
      <c r="AI34" s="628"/>
      <c r="AJ34" s="628"/>
      <c r="AK34" s="628"/>
      <c r="AL34" s="628"/>
      <c r="AM34" s="628"/>
      <c r="AN34" s="628"/>
      <c r="AO34" s="628"/>
      <c r="AP34" s="628"/>
      <c r="AQ34" s="628"/>
      <c r="AR34" s="628"/>
      <c r="AS34" s="628"/>
      <c r="AT34" s="399"/>
      <c r="AU34" s="399"/>
      <c r="AV34" s="628"/>
      <c r="AW34" s="628"/>
      <c r="AX34" s="628"/>
      <c r="AY34" s="628"/>
      <c r="AZ34" s="628"/>
      <c r="BA34" s="628"/>
      <c r="BB34" s="628"/>
      <c r="BC34" s="628"/>
      <c r="BD34" s="628"/>
      <c r="BE34" s="628"/>
      <c r="BF34" s="628"/>
      <c r="BG34" s="628"/>
      <c r="BH34" s="628"/>
      <c r="BI34" s="628"/>
      <c r="BJ34" s="628"/>
      <c r="BK34" s="628"/>
      <c r="BL34" s="628"/>
      <c r="BM34" s="628"/>
      <c r="BN34" s="628"/>
      <c r="BO34" s="628"/>
      <c r="BP34" s="628"/>
      <c r="BQ34" s="628"/>
      <c r="BR34" s="628"/>
      <c r="BS34" s="628"/>
      <c r="BT34" s="628"/>
      <c r="BU34" s="628"/>
      <c r="BV34" s="628"/>
      <c r="BW34" s="628"/>
      <c r="BX34" s="628"/>
      <c r="BY34" s="628"/>
      <c r="BZ34" s="628"/>
      <c r="CA34" s="628"/>
      <c r="CB34" s="628"/>
      <c r="CC34" s="628"/>
      <c r="CD34" s="628"/>
      <c r="CE34" s="628"/>
      <c r="CF34" s="628"/>
      <c r="CG34" s="628"/>
      <c r="CH34" s="628"/>
      <c r="CI34" s="628"/>
      <c r="CJ34" s="628"/>
      <c r="CK34" s="628"/>
      <c r="CL34" s="628"/>
      <c r="CM34" s="628"/>
    </row>
    <row r="35" spans="2:91" ht="5.0999999999999996" customHeight="1">
      <c r="B35" s="627" t="s">
        <v>472</v>
      </c>
      <c r="C35" s="628"/>
      <c r="D35" s="628"/>
      <c r="E35" s="628"/>
      <c r="F35" s="628"/>
      <c r="G35" s="628"/>
      <c r="H35" s="628"/>
      <c r="I35" s="628"/>
      <c r="J35" s="628"/>
      <c r="K35" s="628"/>
      <c r="L35" s="628"/>
      <c r="M35" s="628"/>
      <c r="N35" s="628"/>
      <c r="O35" s="628"/>
      <c r="P35" s="627" t="s">
        <v>473</v>
      </c>
      <c r="Q35" s="628"/>
      <c r="R35" s="628"/>
      <c r="S35" s="628"/>
      <c r="T35" s="628"/>
      <c r="U35" s="628"/>
      <c r="V35" s="628"/>
      <c r="W35" s="628"/>
      <c r="X35" s="628"/>
      <c r="Y35" s="628"/>
      <c r="Z35" s="628"/>
      <c r="AA35" s="628"/>
      <c r="AB35" s="628"/>
      <c r="AC35" s="628"/>
      <c r="AD35" s="628"/>
      <c r="AE35" s="628"/>
      <c r="AF35" s="628"/>
      <c r="AG35" s="628"/>
      <c r="AH35" s="628"/>
      <c r="AI35" s="628"/>
      <c r="AJ35" s="628"/>
      <c r="AK35" s="628"/>
      <c r="AL35" s="628"/>
      <c r="AM35" s="628"/>
      <c r="AN35" s="628"/>
      <c r="AO35" s="628"/>
      <c r="AP35" s="628"/>
      <c r="AQ35" s="628"/>
      <c r="AR35" s="628"/>
      <c r="AS35" s="628"/>
      <c r="AT35" s="399"/>
      <c r="AU35" s="399"/>
      <c r="AV35" s="627" t="s">
        <v>472</v>
      </c>
      <c r="AW35" s="628"/>
      <c r="AX35" s="628"/>
      <c r="AY35" s="628"/>
      <c r="AZ35" s="628"/>
      <c r="BA35" s="628"/>
      <c r="BB35" s="628"/>
      <c r="BC35" s="628"/>
      <c r="BD35" s="628"/>
      <c r="BE35" s="628"/>
      <c r="BF35" s="628"/>
      <c r="BG35" s="628"/>
      <c r="BH35" s="628"/>
      <c r="BI35" s="628"/>
      <c r="BJ35" s="627" t="s">
        <v>473</v>
      </c>
      <c r="BK35" s="628"/>
      <c r="BL35" s="628"/>
      <c r="BM35" s="628"/>
      <c r="BN35" s="628"/>
      <c r="BO35" s="628"/>
      <c r="BP35" s="628"/>
      <c r="BQ35" s="628"/>
      <c r="BR35" s="628"/>
      <c r="BS35" s="628"/>
      <c r="BT35" s="628"/>
      <c r="BU35" s="628"/>
      <c r="BV35" s="628"/>
      <c r="BW35" s="628"/>
      <c r="BX35" s="628"/>
      <c r="BY35" s="628"/>
      <c r="BZ35" s="628"/>
      <c r="CA35" s="628"/>
      <c r="CB35" s="628"/>
      <c r="CC35" s="628"/>
      <c r="CD35" s="628"/>
      <c r="CE35" s="628"/>
      <c r="CF35" s="628"/>
      <c r="CG35" s="628"/>
      <c r="CH35" s="628"/>
      <c r="CI35" s="628"/>
      <c r="CJ35" s="628"/>
      <c r="CK35" s="628"/>
      <c r="CL35" s="628"/>
      <c r="CM35" s="628"/>
    </row>
    <row r="36" spans="2:91" ht="5.0999999999999996" customHeight="1">
      <c r="B36" s="628"/>
      <c r="C36" s="628"/>
      <c r="D36" s="628"/>
      <c r="E36" s="628"/>
      <c r="F36" s="628"/>
      <c r="G36" s="628"/>
      <c r="H36" s="628"/>
      <c r="I36" s="628"/>
      <c r="J36" s="628"/>
      <c r="K36" s="628"/>
      <c r="L36" s="628"/>
      <c r="M36" s="628"/>
      <c r="N36" s="628"/>
      <c r="O36" s="628"/>
      <c r="P36" s="628"/>
      <c r="Q36" s="628"/>
      <c r="R36" s="628"/>
      <c r="S36" s="628"/>
      <c r="T36" s="628"/>
      <c r="U36" s="628"/>
      <c r="V36" s="628"/>
      <c r="W36" s="628"/>
      <c r="X36" s="628"/>
      <c r="Y36" s="628"/>
      <c r="Z36" s="628"/>
      <c r="AA36" s="628"/>
      <c r="AB36" s="628"/>
      <c r="AC36" s="628"/>
      <c r="AD36" s="628"/>
      <c r="AE36" s="628"/>
      <c r="AF36" s="628"/>
      <c r="AG36" s="628"/>
      <c r="AH36" s="628"/>
      <c r="AI36" s="628"/>
      <c r="AJ36" s="628"/>
      <c r="AK36" s="628"/>
      <c r="AL36" s="628"/>
      <c r="AM36" s="628"/>
      <c r="AN36" s="628"/>
      <c r="AO36" s="628"/>
      <c r="AP36" s="628"/>
      <c r="AQ36" s="628"/>
      <c r="AR36" s="628"/>
      <c r="AS36" s="628"/>
      <c r="AT36" s="399"/>
      <c r="AU36" s="399"/>
      <c r="AV36" s="628"/>
      <c r="AW36" s="628"/>
      <c r="AX36" s="628"/>
      <c r="AY36" s="628"/>
      <c r="AZ36" s="628"/>
      <c r="BA36" s="628"/>
      <c r="BB36" s="628"/>
      <c r="BC36" s="628"/>
      <c r="BD36" s="628"/>
      <c r="BE36" s="628"/>
      <c r="BF36" s="628"/>
      <c r="BG36" s="628"/>
      <c r="BH36" s="628"/>
      <c r="BI36" s="628"/>
      <c r="BJ36" s="628"/>
      <c r="BK36" s="628"/>
      <c r="BL36" s="628"/>
      <c r="BM36" s="628"/>
      <c r="BN36" s="628"/>
      <c r="BO36" s="628"/>
      <c r="BP36" s="628"/>
      <c r="BQ36" s="628"/>
      <c r="BR36" s="628"/>
      <c r="BS36" s="628"/>
      <c r="BT36" s="628"/>
      <c r="BU36" s="628"/>
      <c r="BV36" s="628"/>
      <c r="BW36" s="628"/>
      <c r="BX36" s="628"/>
      <c r="BY36" s="628"/>
      <c r="BZ36" s="628"/>
      <c r="CA36" s="628"/>
      <c r="CB36" s="628"/>
      <c r="CC36" s="628"/>
      <c r="CD36" s="628"/>
      <c r="CE36" s="628"/>
      <c r="CF36" s="628"/>
      <c r="CG36" s="628"/>
      <c r="CH36" s="628"/>
      <c r="CI36" s="628"/>
      <c r="CJ36" s="628"/>
      <c r="CK36" s="628"/>
      <c r="CL36" s="628"/>
      <c r="CM36" s="628"/>
    </row>
    <row r="37" spans="2:91" ht="5.0999999999999996" customHeight="1">
      <c r="B37" s="628"/>
      <c r="C37" s="628"/>
      <c r="D37" s="628"/>
      <c r="E37" s="628"/>
      <c r="F37" s="628"/>
      <c r="G37" s="628"/>
      <c r="H37" s="628"/>
      <c r="I37" s="628"/>
      <c r="J37" s="628"/>
      <c r="K37" s="628"/>
      <c r="L37" s="628"/>
      <c r="M37" s="628"/>
      <c r="N37" s="628"/>
      <c r="O37" s="628"/>
      <c r="P37" s="628"/>
      <c r="Q37" s="628"/>
      <c r="R37" s="628"/>
      <c r="S37" s="628"/>
      <c r="T37" s="628"/>
      <c r="U37" s="628"/>
      <c r="V37" s="628"/>
      <c r="W37" s="628"/>
      <c r="X37" s="628"/>
      <c r="Y37" s="628"/>
      <c r="Z37" s="628"/>
      <c r="AA37" s="628"/>
      <c r="AB37" s="628"/>
      <c r="AC37" s="628"/>
      <c r="AD37" s="628"/>
      <c r="AE37" s="628"/>
      <c r="AF37" s="628"/>
      <c r="AG37" s="628"/>
      <c r="AH37" s="628"/>
      <c r="AI37" s="628"/>
      <c r="AJ37" s="628"/>
      <c r="AK37" s="628"/>
      <c r="AL37" s="628"/>
      <c r="AM37" s="628"/>
      <c r="AN37" s="628"/>
      <c r="AO37" s="628"/>
      <c r="AP37" s="628"/>
      <c r="AQ37" s="628"/>
      <c r="AR37" s="628"/>
      <c r="AS37" s="628"/>
      <c r="AT37" s="399"/>
      <c r="AU37" s="399"/>
      <c r="AV37" s="628"/>
      <c r="AW37" s="628"/>
      <c r="AX37" s="628"/>
      <c r="AY37" s="628"/>
      <c r="AZ37" s="628"/>
      <c r="BA37" s="628"/>
      <c r="BB37" s="628"/>
      <c r="BC37" s="628"/>
      <c r="BD37" s="628"/>
      <c r="BE37" s="628"/>
      <c r="BF37" s="628"/>
      <c r="BG37" s="628"/>
      <c r="BH37" s="628"/>
      <c r="BI37" s="628"/>
      <c r="BJ37" s="628"/>
      <c r="BK37" s="628"/>
      <c r="BL37" s="628"/>
      <c r="BM37" s="628"/>
      <c r="BN37" s="628"/>
      <c r="BO37" s="628"/>
      <c r="BP37" s="628"/>
      <c r="BQ37" s="628"/>
      <c r="BR37" s="628"/>
      <c r="BS37" s="628"/>
      <c r="BT37" s="628"/>
      <c r="BU37" s="628"/>
      <c r="BV37" s="628"/>
      <c r="BW37" s="628"/>
      <c r="BX37" s="628"/>
      <c r="BY37" s="628"/>
      <c r="BZ37" s="628"/>
      <c r="CA37" s="628"/>
      <c r="CB37" s="628"/>
      <c r="CC37" s="628"/>
      <c r="CD37" s="628"/>
      <c r="CE37" s="628"/>
      <c r="CF37" s="628"/>
      <c r="CG37" s="628"/>
      <c r="CH37" s="628"/>
      <c r="CI37" s="628"/>
      <c r="CJ37" s="628"/>
      <c r="CK37" s="628"/>
      <c r="CL37" s="628"/>
      <c r="CM37" s="628"/>
    </row>
    <row r="38" spans="2:91" ht="5.0999999999999996" customHeight="1">
      <c r="B38" s="628"/>
      <c r="C38" s="628"/>
      <c r="D38" s="628"/>
      <c r="E38" s="628"/>
      <c r="F38" s="628"/>
      <c r="G38" s="628"/>
      <c r="H38" s="628"/>
      <c r="I38" s="628"/>
      <c r="J38" s="628"/>
      <c r="K38" s="628"/>
      <c r="L38" s="628"/>
      <c r="M38" s="628"/>
      <c r="N38" s="628"/>
      <c r="O38" s="628"/>
      <c r="P38" s="628"/>
      <c r="Q38" s="628"/>
      <c r="R38" s="628"/>
      <c r="S38" s="628"/>
      <c r="T38" s="628"/>
      <c r="U38" s="628"/>
      <c r="V38" s="628"/>
      <c r="W38" s="628"/>
      <c r="X38" s="628"/>
      <c r="Y38" s="628"/>
      <c r="Z38" s="628"/>
      <c r="AA38" s="628"/>
      <c r="AB38" s="628"/>
      <c r="AC38" s="628"/>
      <c r="AD38" s="628"/>
      <c r="AE38" s="628"/>
      <c r="AF38" s="628"/>
      <c r="AG38" s="628"/>
      <c r="AH38" s="628"/>
      <c r="AI38" s="628"/>
      <c r="AJ38" s="628"/>
      <c r="AK38" s="628"/>
      <c r="AL38" s="628"/>
      <c r="AM38" s="628"/>
      <c r="AN38" s="628"/>
      <c r="AO38" s="628"/>
      <c r="AP38" s="628"/>
      <c r="AQ38" s="628"/>
      <c r="AR38" s="628"/>
      <c r="AS38" s="628"/>
      <c r="AT38" s="399"/>
      <c r="AU38" s="399"/>
      <c r="AV38" s="628"/>
      <c r="AW38" s="628"/>
      <c r="AX38" s="628"/>
      <c r="AY38" s="628"/>
      <c r="AZ38" s="628"/>
      <c r="BA38" s="628"/>
      <c r="BB38" s="628"/>
      <c r="BC38" s="628"/>
      <c r="BD38" s="628"/>
      <c r="BE38" s="628"/>
      <c r="BF38" s="628"/>
      <c r="BG38" s="628"/>
      <c r="BH38" s="628"/>
      <c r="BI38" s="628"/>
      <c r="BJ38" s="628"/>
      <c r="BK38" s="628"/>
      <c r="BL38" s="628"/>
      <c r="BM38" s="628"/>
      <c r="BN38" s="628"/>
      <c r="BO38" s="628"/>
      <c r="BP38" s="628"/>
      <c r="BQ38" s="628"/>
      <c r="BR38" s="628"/>
      <c r="BS38" s="628"/>
      <c r="BT38" s="628"/>
      <c r="BU38" s="628"/>
      <c r="BV38" s="628"/>
      <c r="BW38" s="628"/>
      <c r="BX38" s="628"/>
      <c r="BY38" s="628"/>
      <c r="BZ38" s="628"/>
      <c r="CA38" s="628"/>
      <c r="CB38" s="628"/>
      <c r="CC38" s="628"/>
      <c r="CD38" s="628"/>
      <c r="CE38" s="628"/>
      <c r="CF38" s="628"/>
      <c r="CG38" s="628"/>
      <c r="CH38" s="628"/>
      <c r="CI38" s="628"/>
      <c r="CJ38" s="628"/>
      <c r="CK38" s="628"/>
      <c r="CL38" s="628"/>
      <c r="CM38" s="628"/>
    </row>
    <row r="39" spans="2:91" ht="5.0999999999999996" customHeight="1">
      <c r="B39" s="628"/>
      <c r="C39" s="628"/>
      <c r="D39" s="628"/>
      <c r="E39" s="628"/>
      <c r="F39" s="628"/>
      <c r="G39" s="628"/>
      <c r="H39" s="628"/>
      <c r="I39" s="628"/>
      <c r="J39" s="628"/>
      <c r="K39" s="628"/>
      <c r="L39" s="628"/>
      <c r="M39" s="628"/>
      <c r="N39" s="628"/>
      <c r="O39" s="628"/>
      <c r="P39" s="628"/>
      <c r="Q39" s="628"/>
      <c r="R39" s="628"/>
      <c r="S39" s="628"/>
      <c r="T39" s="628"/>
      <c r="U39" s="628"/>
      <c r="V39" s="628"/>
      <c r="W39" s="628"/>
      <c r="X39" s="628"/>
      <c r="Y39" s="628"/>
      <c r="Z39" s="628"/>
      <c r="AA39" s="628"/>
      <c r="AB39" s="628"/>
      <c r="AC39" s="628"/>
      <c r="AD39" s="628"/>
      <c r="AE39" s="628"/>
      <c r="AF39" s="628"/>
      <c r="AG39" s="628"/>
      <c r="AH39" s="628"/>
      <c r="AI39" s="628"/>
      <c r="AJ39" s="628"/>
      <c r="AK39" s="628"/>
      <c r="AL39" s="628"/>
      <c r="AM39" s="628"/>
      <c r="AN39" s="628"/>
      <c r="AO39" s="628"/>
      <c r="AP39" s="628"/>
      <c r="AQ39" s="628"/>
      <c r="AR39" s="628"/>
      <c r="AS39" s="628"/>
      <c r="AT39" s="399"/>
      <c r="AU39" s="399"/>
      <c r="AV39" s="628"/>
      <c r="AW39" s="628"/>
      <c r="AX39" s="628"/>
      <c r="AY39" s="628"/>
      <c r="AZ39" s="628"/>
      <c r="BA39" s="628"/>
      <c r="BB39" s="628"/>
      <c r="BC39" s="628"/>
      <c r="BD39" s="628"/>
      <c r="BE39" s="628"/>
      <c r="BF39" s="628"/>
      <c r="BG39" s="628"/>
      <c r="BH39" s="628"/>
      <c r="BI39" s="628"/>
      <c r="BJ39" s="628"/>
      <c r="BK39" s="628"/>
      <c r="BL39" s="628"/>
      <c r="BM39" s="628"/>
      <c r="BN39" s="628"/>
      <c r="BO39" s="628"/>
      <c r="BP39" s="628"/>
      <c r="BQ39" s="628"/>
      <c r="BR39" s="628"/>
      <c r="BS39" s="628"/>
      <c r="BT39" s="628"/>
      <c r="BU39" s="628"/>
      <c r="BV39" s="628"/>
      <c r="BW39" s="628"/>
      <c r="BX39" s="628"/>
      <c r="BY39" s="628"/>
      <c r="BZ39" s="628"/>
      <c r="CA39" s="628"/>
      <c r="CB39" s="628"/>
      <c r="CC39" s="628"/>
      <c r="CD39" s="628"/>
      <c r="CE39" s="628"/>
      <c r="CF39" s="628"/>
      <c r="CG39" s="628"/>
      <c r="CH39" s="628"/>
      <c r="CI39" s="628"/>
      <c r="CJ39" s="628"/>
      <c r="CK39" s="628"/>
      <c r="CL39" s="628"/>
      <c r="CM39" s="628"/>
    </row>
    <row r="40" spans="2:91" ht="5.0999999999999996" customHeight="1">
      <c r="B40" s="628"/>
      <c r="C40" s="628"/>
      <c r="D40" s="628"/>
      <c r="E40" s="628"/>
      <c r="F40" s="628"/>
      <c r="G40" s="628"/>
      <c r="H40" s="628"/>
      <c r="I40" s="628"/>
      <c r="J40" s="628"/>
      <c r="K40" s="628"/>
      <c r="L40" s="628"/>
      <c r="M40" s="628"/>
      <c r="N40" s="628"/>
      <c r="O40" s="628"/>
      <c r="P40" s="628"/>
      <c r="Q40" s="628"/>
      <c r="R40" s="628"/>
      <c r="S40" s="628"/>
      <c r="T40" s="628"/>
      <c r="U40" s="628"/>
      <c r="V40" s="628"/>
      <c r="W40" s="628"/>
      <c r="X40" s="628"/>
      <c r="Y40" s="628"/>
      <c r="Z40" s="628"/>
      <c r="AA40" s="628"/>
      <c r="AB40" s="628"/>
      <c r="AC40" s="628"/>
      <c r="AD40" s="628"/>
      <c r="AE40" s="628"/>
      <c r="AF40" s="628"/>
      <c r="AG40" s="628"/>
      <c r="AH40" s="628"/>
      <c r="AI40" s="628"/>
      <c r="AJ40" s="628"/>
      <c r="AK40" s="628"/>
      <c r="AL40" s="628"/>
      <c r="AM40" s="628"/>
      <c r="AN40" s="628"/>
      <c r="AO40" s="628"/>
      <c r="AP40" s="628"/>
      <c r="AQ40" s="628"/>
      <c r="AR40" s="628"/>
      <c r="AS40" s="628"/>
      <c r="AT40" s="399"/>
      <c r="AU40" s="399"/>
      <c r="AV40" s="628"/>
      <c r="AW40" s="628"/>
      <c r="AX40" s="628"/>
      <c r="AY40" s="628"/>
      <c r="AZ40" s="628"/>
      <c r="BA40" s="628"/>
      <c r="BB40" s="628"/>
      <c r="BC40" s="628"/>
      <c r="BD40" s="628"/>
      <c r="BE40" s="628"/>
      <c r="BF40" s="628"/>
      <c r="BG40" s="628"/>
      <c r="BH40" s="628"/>
      <c r="BI40" s="628"/>
      <c r="BJ40" s="628"/>
      <c r="BK40" s="628"/>
      <c r="BL40" s="628"/>
      <c r="BM40" s="628"/>
      <c r="BN40" s="628"/>
      <c r="BO40" s="628"/>
      <c r="BP40" s="628"/>
      <c r="BQ40" s="628"/>
      <c r="BR40" s="628"/>
      <c r="BS40" s="628"/>
      <c r="BT40" s="628"/>
      <c r="BU40" s="628"/>
      <c r="BV40" s="628"/>
      <c r="BW40" s="628"/>
      <c r="BX40" s="628"/>
      <c r="BY40" s="628"/>
      <c r="BZ40" s="628"/>
      <c r="CA40" s="628"/>
      <c r="CB40" s="628"/>
      <c r="CC40" s="628"/>
      <c r="CD40" s="628"/>
      <c r="CE40" s="628"/>
      <c r="CF40" s="628"/>
      <c r="CG40" s="628"/>
      <c r="CH40" s="628"/>
      <c r="CI40" s="628"/>
      <c r="CJ40" s="628"/>
      <c r="CK40" s="628"/>
      <c r="CL40" s="628"/>
      <c r="CM40" s="628"/>
    </row>
    <row r="41" spans="2:91" ht="5.0999999999999996" customHeight="1">
      <c r="B41" s="628"/>
      <c r="C41" s="628"/>
      <c r="D41" s="628"/>
      <c r="E41" s="628"/>
      <c r="F41" s="628"/>
      <c r="G41" s="628"/>
      <c r="H41" s="628"/>
      <c r="I41" s="628"/>
      <c r="J41" s="628"/>
      <c r="K41" s="628"/>
      <c r="L41" s="628"/>
      <c r="M41" s="628"/>
      <c r="N41" s="628"/>
      <c r="O41" s="628"/>
      <c r="P41" s="628"/>
      <c r="Q41" s="628"/>
      <c r="R41" s="628"/>
      <c r="S41" s="628"/>
      <c r="T41" s="628"/>
      <c r="U41" s="628"/>
      <c r="V41" s="628"/>
      <c r="W41" s="628"/>
      <c r="X41" s="628"/>
      <c r="Y41" s="628"/>
      <c r="Z41" s="628"/>
      <c r="AA41" s="628"/>
      <c r="AB41" s="628"/>
      <c r="AC41" s="628"/>
      <c r="AD41" s="628"/>
      <c r="AE41" s="628"/>
      <c r="AF41" s="628"/>
      <c r="AG41" s="628"/>
      <c r="AH41" s="628"/>
      <c r="AI41" s="628"/>
      <c r="AJ41" s="628"/>
      <c r="AK41" s="628"/>
      <c r="AL41" s="628"/>
      <c r="AM41" s="628"/>
      <c r="AN41" s="628"/>
      <c r="AO41" s="628"/>
      <c r="AP41" s="628"/>
      <c r="AQ41" s="628"/>
      <c r="AR41" s="628"/>
      <c r="AS41" s="628"/>
      <c r="AT41" s="399"/>
      <c r="AU41" s="399"/>
      <c r="AV41" s="628"/>
      <c r="AW41" s="628"/>
      <c r="AX41" s="628"/>
      <c r="AY41" s="628"/>
      <c r="AZ41" s="628"/>
      <c r="BA41" s="628"/>
      <c r="BB41" s="628"/>
      <c r="BC41" s="628"/>
      <c r="BD41" s="628"/>
      <c r="BE41" s="628"/>
      <c r="BF41" s="628"/>
      <c r="BG41" s="628"/>
      <c r="BH41" s="628"/>
      <c r="BI41" s="628"/>
      <c r="BJ41" s="628"/>
      <c r="BK41" s="628"/>
      <c r="BL41" s="628"/>
      <c r="BM41" s="628"/>
      <c r="BN41" s="628"/>
      <c r="BO41" s="628"/>
      <c r="BP41" s="628"/>
      <c r="BQ41" s="628"/>
      <c r="BR41" s="628"/>
      <c r="BS41" s="628"/>
      <c r="BT41" s="628"/>
      <c r="BU41" s="628"/>
      <c r="BV41" s="628"/>
      <c r="BW41" s="628"/>
      <c r="BX41" s="628"/>
      <c r="BY41" s="628"/>
      <c r="BZ41" s="628"/>
      <c r="CA41" s="628"/>
      <c r="CB41" s="628"/>
      <c r="CC41" s="628"/>
      <c r="CD41" s="628"/>
      <c r="CE41" s="628"/>
      <c r="CF41" s="628"/>
      <c r="CG41" s="628"/>
      <c r="CH41" s="628"/>
      <c r="CI41" s="628"/>
      <c r="CJ41" s="628"/>
      <c r="CK41" s="628"/>
      <c r="CL41" s="628"/>
      <c r="CM41" s="628"/>
    </row>
    <row r="42" spans="2:91" ht="5.0999999999999996" customHeight="1">
      <c r="B42" s="628"/>
      <c r="C42" s="628"/>
      <c r="D42" s="628"/>
      <c r="E42" s="628"/>
      <c r="F42" s="628"/>
      <c r="G42" s="628"/>
      <c r="H42" s="628"/>
      <c r="I42" s="628"/>
      <c r="J42" s="628"/>
      <c r="K42" s="628"/>
      <c r="L42" s="628"/>
      <c r="M42" s="628"/>
      <c r="N42" s="628"/>
      <c r="O42" s="628"/>
      <c r="P42" s="628"/>
      <c r="Q42" s="628"/>
      <c r="R42" s="628"/>
      <c r="S42" s="628"/>
      <c r="T42" s="628"/>
      <c r="U42" s="628"/>
      <c r="V42" s="628"/>
      <c r="W42" s="628"/>
      <c r="X42" s="628"/>
      <c r="Y42" s="628"/>
      <c r="Z42" s="628"/>
      <c r="AA42" s="628"/>
      <c r="AB42" s="628"/>
      <c r="AC42" s="628"/>
      <c r="AD42" s="628"/>
      <c r="AE42" s="628"/>
      <c r="AF42" s="628"/>
      <c r="AG42" s="628"/>
      <c r="AH42" s="628"/>
      <c r="AI42" s="628"/>
      <c r="AJ42" s="628"/>
      <c r="AK42" s="628"/>
      <c r="AL42" s="628"/>
      <c r="AM42" s="628"/>
      <c r="AN42" s="628"/>
      <c r="AO42" s="628"/>
      <c r="AP42" s="628"/>
      <c r="AQ42" s="628"/>
      <c r="AR42" s="628"/>
      <c r="AS42" s="628"/>
      <c r="AT42" s="399"/>
      <c r="AU42" s="399"/>
      <c r="AV42" s="628"/>
      <c r="AW42" s="628"/>
      <c r="AX42" s="628"/>
      <c r="AY42" s="628"/>
      <c r="AZ42" s="628"/>
      <c r="BA42" s="628"/>
      <c r="BB42" s="628"/>
      <c r="BC42" s="628"/>
      <c r="BD42" s="628"/>
      <c r="BE42" s="628"/>
      <c r="BF42" s="628"/>
      <c r="BG42" s="628"/>
      <c r="BH42" s="628"/>
      <c r="BI42" s="628"/>
      <c r="BJ42" s="628"/>
      <c r="BK42" s="628"/>
      <c r="BL42" s="628"/>
      <c r="BM42" s="628"/>
      <c r="BN42" s="628"/>
      <c r="BO42" s="628"/>
      <c r="BP42" s="628"/>
      <c r="BQ42" s="628"/>
      <c r="BR42" s="628"/>
      <c r="BS42" s="628"/>
      <c r="BT42" s="628"/>
      <c r="BU42" s="628"/>
      <c r="BV42" s="628"/>
      <c r="BW42" s="628"/>
      <c r="BX42" s="628"/>
      <c r="BY42" s="628"/>
      <c r="BZ42" s="628"/>
      <c r="CA42" s="628"/>
      <c r="CB42" s="628"/>
      <c r="CC42" s="628"/>
      <c r="CD42" s="628"/>
      <c r="CE42" s="628"/>
      <c r="CF42" s="628"/>
      <c r="CG42" s="628"/>
      <c r="CH42" s="628"/>
      <c r="CI42" s="628"/>
      <c r="CJ42" s="628"/>
      <c r="CK42" s="628"/>
      <c r="CL42" s="628"/>
      <c r="CM42" s="628"/>
    </row>
    <row r="43" spans="2:91" ht="5.0999999999999996" customHeight="1">
      <c r="B43" s="628"/>
      <c r="C43" s="628"/>
      <c r="D43" s="628"/>
      <c r="E43" s="628"/>
      <c r="F43" s="628"/>
      <c r="G43" s="628"/>
      <c r="H43" s="628"/>
      <c r="I43" s="628"/>
      <c r="J43" s="628"/>
      <c r="K43" s="628"/>
      <c r="L43" s="628"/>
      <c r="M43" s="628"/>
      <c r="N43" s="628"/>
      <c r="O43" s="628"/>
      <c r="P43" s="628"/>
      <c r="Q43" s="628"/>
      <c r="R43" s="628"/>
      <c r="S43" s="628"/>
      <c r="T43" s="628"/>
      <c r="U43" s="628"/>
      <c r="V43" s="628"/>
      <c r="W43" s="628"/>
      <c r="X43" s="628"/>
      <c r="Y43" s="628"/>
      <c r="Z43" s="628"/>
      <c r="AA43" s="628"/>
      <c r="AB43" s="628"/>
      <c r="AC43" s="628"/>
      <c r="AD43" s="628"/>
      <c r="AE43" s="628"/>
      <c r="AF43" s="628"/>
      <c r="AG43" s="628"/>
      <c r="AH43" s="628"/>
      <c r="AI43" s="628"/>
      <c r="AJ43" s="628"/>
      <c r="AK43" s="628"/>
      <c r="AL43" s="628"/>
      <c r="AM43" s="628"/>
      <c r="AN43" s="628"/>
      <c r="AO43" s="628"/>
      <c r="AP43" s="628"/>
      <c r="AQ43" s="628"/>
      <c r="AR43" s="628"/>
      <c r="AS43" s="628"/>
      <c r="AT43" s="399"/>
      <c r="AU43" s="399"/>
      <c r="AV43" s="628"/>
      <c r="AW43" s="628"/>
      <c r="AX43" s="628"/>
      <c r="AY43" s="628"/>
      <c r="AZ43" s="628"/>
      <c r="BA43" s="628"/>
      <c r="BB43" s="628"/>
      <c r="BC43" s="628"/>
      <c r="BD43" s="628"/>
      <c r="BE43" s="628"/>
      <c r="BF43" s="628"/>
      <c r="BG43" s="628"/>
      <c r="BH43" s="628"/>
      <c r="BI43" s="628"/>
      <c r="BJ43" s="628"/>
      <c r="BK43" s="628"/>
      <c r="BL43" s="628"/>
      <c r="BM43" s="628"/>
      <c r="BN43" s="628"/>
      <c r="BO43" s="628"/>
      <c r="BP43" s="628"/>
      <c r="BQ43" s="628"/>
      <c r="BR43" s="628"/>
      <c r="BS43" s="628"/>
      <c r="BT43" s="628"/>
      <c r="BU43" s="628"/>
      <c r="BV43" s="628"/>
      <c r="BW43" s="628"/>
      <c r="BX43" s="628"/>
      <c r="BY43" s="628"/>
      <c r="BZ43" s="628"/>
      <c r="CA43" s="628"/>
      <c r="CB43" s="628"/>
      <c r="CC43" s="628"/>
      <c r="CD43" s="628"/>
      <c r="CE43" s="628"/>
      <c r="CF43" s="628"/>
      <c r="CG43" s="628"/>
      <c r="CH43" s="628"/>
      <c r="CI43" s="628"/>
      <c r="CJ43" s="628"/>
      <c r="CK43" s="628"/>
      <c r="CL43" s="628"/>
      <c r="CM43" s="628"/>
    </row>
    <row r="44" spans="2:91" ht="5.0999999999999996" customHeight="1">
      <c r="B44" s="631" t="s">
        <v>475</v>
      </c>
      <c r="C44" s="632"/>
      <c r="D44" s="632"/>
      <c r="E44" s="632"/>
      <c r="F44" s="632"/>
      <c r="G44" s="632"/>
      <c r="H44" s="633"/>
      <c r="I44" s="659"/>
      <c r="J44" s="660"/>
      <c r="K44" s="660"/>
      <c r="L44" s="660"/>
      <c r="M44" s="660"/>
      <c r="N44" s="660"/>
      <c r="O44" s="660"/>
      <c r="P44" s="660"/>
      <c r="Q44" s="660"/>
      <c r="R44" s="660"/>
      <c r="S44" s="660"/>
      <c r="T44" s="660"/>
      <c r="U44" s="660"/>
      <c r="V44" s="660"/>
      <c r="W44" s="660"/>
      <c r="X44" s="660"/>
      <c r="Y44" s="660"/>
      <c r="Z44" s="660"/>
      <c r="AA44" s="660"/>
      <c r="AB44" s="660"/>
      <c r="AC44" s="660"/>
      <c r="AD44" s="660"/>
      <c r="AE44" s="660"/>
      <c r="AF44" s="660"/>
      <c r="AG44" s="660"/>
      <c r="AH44" s="660"/>
      <c r="AI44" s="660"/>
      <c r="AJ44" s="660"/>
      <c r="AK44" s="660"/>
      <c r="AL44" s="660"/>
      <c r="AM44" s="660"/>
      <c r="AN44" s="660"/>
      <c r="AO44" s="660"/>
      <c r="AP44" s="660"/>
      <c r="AQ44" s="660"/>
      <c r="AR44" s="660"/>
      <c r="AS44" s="661"/>
      <c r="AT44" s="399"/>
      <c r="AU44" s="399"/>
      <c r="AV44" s="631" t="s">
        <v>475</v>
      </c>
      <c r="AW44" s="632"/>
      <c r="AX44" s="632"/>
      <c r="AY44" s="632"/>
      <c r="AZ44" s="632"/>
      <c r="BA44" s="632"/>
      <c r="BB44" s="633"/>
      <c r="BC44" s="668" t="str">
        <f>IF($I$208="","",$I$208)</f>
        <v>　</v>
      </c>
      <c r="BD44" s="669"/>
      <c r="BE44" s="669"/>
      <c r="BF44" s="669"/>
      <c r="BG44" s="669"/>
      <c r="BH44" s="669"/>
      <c r="BI44" s="669"/>
      <c r="BJ44" s="669"/>
      <c r="BK44" s="669"/>
      <c r="BL44" s="669"/>
      <c r="BM44" s="669"/>
      <c r="BN44" s="669"/>
      <c r="BO44" s="669"/>
      <c r="BP44" s="669"/>
      <c r="BQ44" s="669"/>
      <c r="BR44" s="669"/>
      <c r="BS44" s="669"/>
      <c r="BT44" s="669"/>
      <c r="BU44" s="669"/>
      <c r="BV44" s="669"/>
      <c r="BW44" s="669"/>
      <c r="BX44" s="669"/>
      <c r="BY44" s="669"/>
      <c r="BZ44" s="669"/>
      <c r="CA44" s="669"/>
      <c r="CB44" s="669"/>
      <c r="CC44" s="669"/>
      <c r="CD44" s="669"/>
      <c r="CE44" s="669"/>
      <c r="CF44" s="669"/>
      <c r="CG44" s="669"/>
      <c r="CH44" s="669"/>
      <c r="CI44" s="669"/>
      <c r="CJ44" s="669"/>
      <c r="CK44" s="669"/>
      <c r="CL44" s="669"/>
      <c r="CM44" s="670"/>
    </row>
    <row r="45" spans="2:91" ht="5.0999999999999996" customHeight="1">
      <c r="B45" s="634"/>
      <c r="C45" s="635"/>
      <c r="D45" s="635"/>
      <c r="E45" s="635"/>
      <c r="F45" s="635"/>
      <c r="G45" s="636"/>
      <c r="H45" s="637"/>
      <c r="I45" s="662"/>
      <c r="J45" s="663"/>
      <c r="K45" s="663"/>
      <c r="L45" s="663"/>
      <c r="M45" s="663"/>
      <c r="N45" s="663"/>
      <c r="O45" s="663"/>
      <c r="P45" s="663"/>
      <c r="Q45" s="663"/>
      <c r="R45" s="663"/>
      <c r="S45" s="663"/>
      <c r="T45" s="663"/>
      <c r="U45" s="663"/>
      <c r="V45" s="663"/>
      <c r="W45" s="663"/>
      <c r="X45" s="663"/>
      <c r="Y45" s="663"/>
      <c r="Z45" s="663"/>
      <c r="AA45" s="663"/>
      <c r="AB45" s="663"/>
      <c r="AC45" s="663"/>
      <c r="AD45" s="663"/>
      <c r="AE45" s="663"/>
      <c r="AF45" s="663"/>
      <c r="AG45" s="663"/>
      <c r="AH45" s="663"/>
      <c r="AI45" s="663"/>
      <c r="AJ45" s="663"/>
      <c r="AK45" s="663"/>
      <c r="AL45" s="663"/>
      <c r="AM45" s="663"/>
      <c r="AN45" s="663"/>
      <c r="AO45" s="663"/>
      <c r="AP45" s="663"/>
      <c r="AQ45" s="663"/>
      <c r="AR45" s="663"/>
      <c r="AS45" s="664"/>
      <c r="AT45" s="399"/>
      <c r="AU45" s="399"/>
      <c r="AV45" s="634"/>
      <c r="AW45" s="635"/>
      <c r="AX45" s="635"/>
      <c r="AY45" s="635"/>
      <c r="AZ45" s="635"/>
      <c r="BA45" s="636"/>
      <c r="BB45" s="637"/>
      <c r="BC45" s="671"/>
      <c r="BD45" s="672"/>
      <c r="BE45" s="672"/>
      <c r="BF45" s="672"/>
      <c r="BG45" s="672"/>
      <c r="BH45" s="672"/>
      <c r="BI45" s="672"/>
      <c r="BJ45" s="672"/>
      <c r="BK45" s="672"/>
      <c r="BL45" s="672"/>
      <c r="BM45" s="672"/>
      <c r="BN45" s="672"/>
      <c r="BO45" s="672"/>
      <c r="BP45" s="672"/>
      <c r="BQ45" s="672"/>
      <c r="BR45" s="672"/>
      <c r="BS45" s="672"/>
      <c r="BT45" s="672"/>
      <c r="BU45" s="672"/>
      <c r="BV45" s="672"/>
      <c r="BW45" s="672"/>
      <c r="BX45" s="672"/>
      <c r="BY45" s="672"/>
      <c r="BZ45" s="672"/>
      <c r="CA45" s="672"/>
      <c r="CB45" s="672"/>
      <c r="CC45" s="672"/>
      <c r="CD45" s="672"/>
      <c r="CE45" s="672"/>
      <c r="CF45" s="672"/>
      <c r="CG45" s="672"/>
      <c r="CH45" s="672"/>
      <c r="CI45" s="672"/>
      <c r="CJ45" s="672"/>
      <c r="CK45" s="672"/>
      <c r="CL45" s="672"/>
      <c r="CM45" s="673"/>
    </row>
    <row r="46" spans="2:91" ht="5.0999999999999996" customHeight="1">
      <c r="B46" s="634"/>
      <c r="C46" s="635"/>
      <c r="D46" s="635"/>
      <c r="E46" s="635"/>
      <c r="F46" s="635"/>
      <c r="G46" s="636"/>
      <c r="H46" s="637"/>
      <c r="I46" s="662"/>
      <c r="J46" s="663"/>
      <c r="K46" s="663"/>
      <c r="L46" s="663"/>
      <c r="M46" s="663"/>
      <c r="N46" s="663"/>
      <c r="O46" s="663"/>
      <c r="P46" s="663"/>
      <c r="Q46" s="663"/>
      <c r="R46" s="663"/>
      <c r="S46" s="663"/>
      <c r="T46" s="663"/>
      <c r="U46" s="663"/>
      <c r="V46" s="663"/>
      <c r="W46" s="663"/>
      <c r="X46" s="663"/>
      <c r="Y46" s="663"/>
      <c r="Z46" s="663"/>
      <c r="AA46" s="663"/>
      <c r="AB46" s="663"/>
      <c r="AC46" s="663"/>
      <c r="AD46" s="663"/>
      <c r="AE46" s="663"/>
      <c r="AF46" s="663"/>
      <c r="AG46" s="663"/>
      <c r="AH46" s="663"/>
      <c r="AI46" s="663"/>
      <c r="AJ46" s="663"/>
      <c r="AK46" s="663"/>
      <c r="AL46" s="663"/>
      <c r="AM46" s="663"/>
      <c r="AN46" s="663"/>
      <c r="AO46" s="663"/>
      <c r="AP46" s="663"/>
      <c r="AQ46" s="663"/>
      <c r="AR46" s="663"/>
      <c r="AS46" s="664"/>
      <c r="AT46" s="399"/>
      <c r="AU46" s="399"/>
      <c r="AV46" s="634"/>
      <c r="AW46" s="635"/>
      <c r="AX46" s="635"/>
      <c r="AY46" s="635"/>
      <c r="AZ46" s="635"/>
      <c r="BA46" s="636"/>
      <c r="BB46" s="637"/>
      <c r="BC46" s="671"/>
      <c r="BD46" s="672"/>
      <c r="BE46" s="672"/>
      <c r="BF46" s="672"/>
      <c r="BG46" s="672"/>
      <c r="BH46" s="672"/>
      <c r="BI46" s="672"/>
      <c r="BJ46" s="672"/>
      <c r="BK46" s="672"/>
      <c r="BL46" s="672"/>
      <c r="BM46" s="672"/>
      <c r="BN46" s="672"/>
      <c r="BO46" s="672"/>
      <c r="BP46" s="672"/>
      <c r="BQ46" s="672"/>
      <c r="BR46" s="672"/>
      <c r="BS46" s="672"/>
      <c r="BT46" s="672"/>
      <c r="BU46" s="672"/>
      <c r="BV46" s="672"/>
      <c r="BW46" s="672"/>
      <c r="BX46" s="672"/>
      <c r="BY46" s="672"/>
      <c r="BZ46" s="672"/>
      <c r="CA46" s="672"/>
      <c r="CB46" s="672"/>
      <c r="CC46" s="672"/>
      <c r="CD46" s="672"/>
      <c r="CE46" s="672"/>
      <c r="CF46" s="672"/>
      <c r="CG46" s="672"/>
      <c r="CH46" s="672"/>
      <c r="CI46" s="672"/>
      <c r="CJ46" s="672"/>
      <c r="CK46" s="672"/>
      <c r="CL46" s="672"/>
      <c r="CM46" s="673"/>
    </row>
    <row r="47" spans="2:91" ht="5.0999999999999996" customHeight="1">
      <c r="B47" s="634"/>
      <c r="C47" s="635"/>
      <c r="D47" s="635"/>
      <c r="E47" s="635"/>
      <c r="F47" s="635"/>
      <c r="G47" s="636"/>
      <c r="H47" s="637"/>
      <c r="I47" s="662"/>
      <c r="J47" s="663"/>
      <c r="K47" s="663"/>
      <c r="L47" s="663"/>
      <c r="M47" s="663"/>
      <c r="N47" s="663"/>
      <c r="O47" s="663"/>
      <c r="P47" s="663"/>
      <c r="Q47" s="663"/>
      <c r="R47" s="663"/>
      <c r="S47" s="663"/>
      <c r="T47" s="663"/>
      <c r="U47" s="663"/>
      <c r="V47" s="663"/>
      <c r="W47" s="663"/>
      <c r="X47" s="663"/>
      <c r="Y47" s="663"/>
      <c r="Z47" s="663"/>
      <c r="AA47" s="663"/>
      <c r="AB47" s="663"/>
      <c r="AC47" s="663"/>
      <c r="AD47" s="663"/>
      <c r="AE47" s="663"/>
      <c r="AF47" s="663"/>
      <c r="AG47" s="663"/>
      <c r="AH47" s="663"/>
      <c r="AI47" s="663"/>
      <c r="AJ47" s="663"/>
      <c r="AK47" s="663"/>
      <c r="AL47" s="663"/>
      <c r="AM47" s="663"/>
      <c r="AN47" s="663"/>
      <c r="AO47" s="663"/>
      <c r="AP47" s="663"/>
      <c r="AQ47" s="663"/>
      <c r="AR47" s="663"/>
      <c r="AS47" s="664"/>
      <c r="AT47" s="399"/>
      <c r="AU47" s="399"/>
      <c r="AV47" s="634"/>
      <c r="AW47" s="635"/>
      <c r="AX47" s="635"/>
      <c r="AY47" s="635"/>
      <c r="AZ47" s="635"/>
      <c r="BA47" s="636"/>
      <c r="BB47" s="637"/>
      <c r="BC47" s="671"/>
      <c r="BD47" s="672"/>
      <c r="BE47" s="672"/>
      <c r="BF47" s="672"/>
      <c r="BG47" s="672"/>
      <c r="BH47" s="672"/>
      <c r="BI47" s="672"/>
      <c r="BJ47" s="672"/>
      <c r="BK47" s="672"/>
      <c r="BL47" s="672"/>
      <c r="BM47" s="672"/>
      <c r="BN47" s="672"/>
      <c r="BO47" s="672"/>
      <c r="BP47" s="672"/>
      <c r="BQ47" s="672"/>
      <c r="BR47" s="672"/>
      <c r="BS47" s="672"/>
      <c r="BT47" s="672"/>
      <c r="BU47" s="672"/>
      <c r="BV47" s="672"/>
      <c r="BW47" s="672"/>
      <c r="BX47" s="672"/>
      <c r="BY47" s="672"/>
      <c r="BZ47" s="672"/>
      <c r="CA47" s="672"/>
      <c r="CB47" s="672"/>
      <c r="CC47" s="672"/>
      <c r="CD47" s="672"/>
      <c r="CE47" s="672"/>
      <c r="CF47" s="672"/>
      <c r="CG47" s="672"/>
      <c r="CH47" s="672"/>
      <c r="CI47" s="672"/>
      <c r="CJ47" s="672"/>
      <c r="CK47" s="672"/>
      <c r="CL47" s="672"/>
      <c r="CM47" s="673"/>
    </row>
    <row r="48" spans="2:91" ht="5.0999999999999996" customHeight="1">
      <c r="B48" s="634"/>
      <c r="C48" s="635"/>
      <c r="D48" s="635"/>
      <c r="E48" s="635"/>
      <c r="F48" s="635"/>
      <c r="G48" s="636"/>
      <c r="H48" s="637"/>
      <c r="I48" s="662"/>
      <c r="J48" s="663"/>
      <c r="K48" s="663"/>
      <c r="L48" s="663"/>
      <c r="M48" s="663"/>
      <c r="N48" s="663"/>
      <c r="O48" s="663"/>
      <c r="P48" s="663"/>
      <c r="Q48" s="663"/>
      <c r="R48" s="663"/>
      <c r="S48" s="663"/>
      <c r="T48" s="663"/>
      <c r="U48" s="663"/>
      <c r="V48" s="663"/>
      <c r="W48" s="663"/>
      <c r="X48" s="663"/>
      <c r="Y48" s="663"/>
      <c r="Z48" s="663"/>
      <c r="AA48" s="663"/>
      <c r="AB48" s="663"/>
      <c r="AC48" s="663"/>
      <c r="AD48" s="663"/>
      <c r="AE48" s="663"/>
      <c r="AF48" s="663"/>
      <c r="AG48" s="663"/>
      <c r="AH48" s="663"/>
      <c r="AI48" s="663"/>
      <c r="AJ48" s="663"/>
      <c r="AK48" s="663"/>
      <c r="AL48" s="663"/>
      <c r="AM48" s="663"/>
      <c r="AN48" s="663"/>
      <c r="AO48" s="663"/>
      <c r="AP48" s="663"/>
      <c r="AQ48" s="663"/>
      <c r="AR48" s="663"/>
      <c r="AS48" s="664"/>
      <c r="AT48" s="399"/>
      <c r="AU48" s="399"/>
      <c r="AV48" s="634"/>
      <c r="AW48" s="635"/>
      <c r="AX48" s="635"/>
      <c r="AY48" s="635"/>
      <c r="AZ48" s="635"/>
      <c r="BA48" s="636"/>
      <c r="BB48" s="637"/>
      <c r="BC48" s="671"/>
      <c r="BD48" s="672"/>
      <c r="BE48" s="672"/>
      <c r="BF48" s="672"/>
      <c r="BG48" s="672"/>
      <c r="BH48" s="672"/>
      <c r="BI48" s="672"/>
      <c r="BJ48" s="672"/>
      <c r="BK48" s="672"/>
      <c r="BL48" s="672"/>
      <c r="BM48" s="672"/>
      <c r="BN48" s="672"/>
      <c r="BO48" s="672"/>
      <c r="BP48" s="672"/>
      <c r="BQ48" s="672"/>
      <c r="BR48" s="672"/>
      <c r="BS48" s="672"/>
      <c r="BT48" s="672"/>
      <c r="BU48" s="672"/>
      <c r="BV48" s="672"/>
      <c r="BW48" s="672"/>
      <c r="BX48" s="672"/>
      <c r="BY48" s="672"/>
      <c r="BZ48" s="672"/>
      <c r="CA48" s="672"/>
      <c r="CB48" s="672"/>
      <c r="CC48" s="672"/>
      <c r="CD48" s="672"/>
      <c r="CE48" s="672"/>
      <c r="CF48" s="672"/>
      <c r="CG48" s="672"/>
      <c r="CH48" s="672"/>
      <c r="CI48" s="672"/>
      <c r="CJ48" s="672"/>
      <c r="CK48" s="672"/>
      <c r="CL48" s="672"/>
      <c r="CM48" s="673"/>
    </row>
    <row r="49" spans="1:92" ht="5.0999999999999996" customHeight="1">
      <c r="B49" s="634"/>
      <c r="C49" s="635"/>
      <c r="D49" s="635"/>
      <c r="E49" s="635"/>
      <c r="F49" s="635"/>
      <c r="G49" s="636"/>
      <c r="H49" s="637"/>
      <c r="I49" s="662"/>
      <c r="J49" s="663"/>
      <c r="K49" s="663"/>
      <c r="L49" s="663"/>
      <c r="M49" s="663"/>
      <c r="N49" s="663"/>
      <c r="O49" s="663"/>
      <c r="P49" s="663"/>
      <c r="Q49" s="663"/>
      <c r="R49" s="663"/>
      <c r="S49" s="663"/>
      <c r="T49" s="663"/>
      <c r="U49" s="663"/>
      <c r="V49" s="663"/>
      <c r="W49" s="663"/>
      <c r="X49" s="663"/>
      <c r="Y49" s="663"/>
      <c r="Z49" s="663"/>
      <c r="AA49" s="663"/>
      <c r="AB49" s="663"/>
      <c r="AC49" s="663"/>
      <c r="AD49" s="663"/>
      <c r="AE49" s="663"/>
      <c r="AF49" s="663"/>
      <c r="AG49" s="663"/>
      <c r="AH49" s="663"/>
      <c r="AI49" s="663"/>
      <c r="AJ49" s="663"/>
      <c r="AK49" s="663"/>
      <c r="AL49" s="663"/>
      <c r="AM49" s="663"/>
      <c r="AN49" s="663"/>
      <c r="AO49" s="663"/>
      <c r="AP49" s="663"/>
      <c r="AQ49" s="663"/>
      <c r="AR49" s="663"/>
      <c r="AS49" s="664"/>
      <c r="AT49" s="399"/>
      <c r="AU49" s="399"/>
      <c r="AV49" s="634"/>
      <c r="AW49" s="635"/>
      <c r="AX49" s="635"/>
      <c r="AY49" s="635"/>
      <c r="AZ49" s="635"/>
      <c r="BA49" s="636"/>
      <c r="BB49" s="637"/>
      <c r="BC49" s="671"/>
      <c r="BD49" s="672"/>
      <c r="BE49" s="672"/>
      <c r="BF49" s="672"/>
      <c r="BG49" s="672"/>
      <c r="BH49" s="672"/>
      <c r="BI49" s="672"/>
      <c r="BJ49" s="672"/>
      <c r="BK49" s="672"/>
      <c r="BL49" s="672"/>
      <c r="BM49" s="672"/>
      <c r="BN49" s="672"/>
      <c r="BO49" s="672"/>
      <c r="BP49" s="672"/>
      <c r="BQ49" s="672"/>
      <c r="BR49" s="672"/>
      <c r="BS49" s="672"/>
      <c r="BT49" s="672"/>
      <c r="BU49" s="672"/>
      <c r="BV49" s="672"/>
      <c r="BW49" s="672"/>
      <c r="BX49" s="672"/>
      <c r="BY49" s="672"/>
      <c r="BZ49" s="672"/>
      <c r="CA49" s="672"/>
      <c r="CB49" s="672"/>
      <c r="CC49" s="672"/>
      <c r="CD49" s="672"/>
      <c r="CE49" s="672"/>
      <c r="CF49" s="672"/>
      <c r="CG49" s="672"/>
      <c r="CH49" s="672"/>
      <c r="CI49" s="672"/>
      <c r="CJ49" s="672"/>
      <c r="CK49" s="672"/>
      <c r="CL49" s="672"/>
      <c r="CM49" s="673"/>
    </row>
    <row r="50" spans="1:92" ht="5.0999999999999996" customHeight="1">
      <c r="B50" s="634"/>
      <c r="C50" s="635"/>
      <c r="D50" s="635"/>
      <c r="E50" s="635"/>
      <c r="F50" s="635"/>
      <c r="G50" s="636"/>
      <c r="H50" s="637"/>
      <c r="I50" s="662"/>
      <c r="J50" s="663"/>
      <c r="K50" s="663"/>
      <c r="L50" s="663"/>
      <c r="M50" s="663"/>
      <c r="N50" s="663"/>
      <c r="O50" s="663"/>
      <c r="P50" s="663"/>
      <c r="Q50" s="663"/>
      <c r="R50" s="663"/>
      <c r="S50" s="663"/>
      <c r="T50" s="663"/>
      <c r="U50" s="663"/>
      <c r="V50" s="663"/>
      <c r="W50" s="663"/>
      <c r="X50" s="663"/>
      <c r="Y50" s="663"/>
      <c r="Z50" s="663"/>
      <c r="AA50" s="663"/>
      <c r="AB50" s="663"/>
      <c r="AC50" s="663"/>
      <c r="AD50" s="663"/>
      <c r="AE50" s="663"/>
      <c r="AF50" s="663"/>
      <c r="AG50" s="663"/>
      <c r="AH50" s="663"/>
      <c r="AI50" s="663"/>
      <c r="AJ50" s="663"/>
      <c r="AK50" s="663"/>
      <c r="AL50" s="663"/>
      <c r="AM50" s="663"/>
      <c r="AN50" s="663"/>
      <c r="AO50" s="663"/>
      <c r="AP50" s="663"/>
      <c r="AQ50" s="663"/>
      <c r="AR50" s="663"/>
      <c r="AS50" s="664"/>
      <c r="AT50" s="399"/>
      <c r="AU50" s="399"/>
      <c r="AV50" s="634"/>
      <c r="AW50" s="635"/>
      <c r="AX50" s="635"/>
      <c r="AY50" s="635"/>
      <c r="AZ50" s="635"/>
      <c r="BA50" s="636"/>
      <c r="BB50" s="637"/>
      <c r="BC50" s="671"/>
      <c r="BD50" s="672"/>
      <c r="BE50" s="672"/>
      <c r="BF50" s="672"/>
      <c r="BG50" s="672"/>
      <c r="BH50" s="672"/>
      <c r="BI50" s="672"/>
      <c r="BJ50" s="672"/>
      <c r="BK50" s="672"/>
      <c r="BL50" s="672"/>
      <c r="BM50" s="672"/>
      <c r="BN50" s="672"/>
      <c r="BO50" s="672"/>
      <c r="BP50" s="672"/>
      <c r="BQ50" s="672"/>
      <c r="BR50" s="672"/>
      <c r="BS50" s="672"/>
      <c r="BT50" s="672"/>
      <c r="BU50" s="672"/>
      <c r="BV50" s="672"/>
      <c r="BW50" s="672"/>
      <c r="BX50" s="672"/>
      <c r="BY50" s="672"/>
      <c r="BZ50" s="672"/>
      <c r="CA50" s="672"/>
      <c r="CB50" s="672"/>
      <c r="CC50" s="672"/>
      <c r="CD50" s="672"/>
      <c r="CE50" s="672"/>
      <c r="CF50" s="672"/>
      <c r="CG50" s="672"/>
      <c r="CH50" s="672"/>
      <c r="CI50" s="672"/>
      <c r="CJ50" s="672"/>
      <c r="CK50" s="672"/>
      <c r="CL50" s="672"/>
      <c r="CM50" s="673"/>
    </row>
    <row r="51" spans="1:92" ht="5.0999999999999996" customHeight="1">
      <c r="B51" s="638"/>
      <c r="C51" s="639"/>
      <c r="D51" s="639"/>
      <c r="E51" s="639"/>
      <c r="F51" s="639"/>
      <c r="G51" s="639"/>
      <c r="H51" s="640"/>
      <c r="I51" s="665"/>
      <c r="J51" s="666"/>
      <c r="K51" s="666"/>
      <c r="L51" s="666"/>
      <c r="M51" s="666"/>
      <c r="N51" s="666"/>
      <c r="O51" s="666"/>
      <c r="P51" s="666"/>
      <c r="Q51" s="666"/>
      <c r="R51" s="666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666"/>
      <c r="AS51" s="667"/>
      <c r="AT51" s="399"/>
      <c r="AU51" s="399"/>
      <c r="AV51" s="638"/>
      <c r="AW51" s="639"/>
      <c r="AX51" s="639"/>
      <c r="AY51" s="639"/>
      <c r="AZ51" s="639"/>
      <c r="BA51" s="639"/>
      <c r="BB51" s="640"/>
      <c r="BC51" s="674"/>
      <c r="BD51" s="675"/>
      <c r="BE51" s="675"/>
      <c r="BF51" s="675"/>
      <c r="BG51" s="675"/>
      <c r="BH51" s="675"/>
      <c r="BI51" s="675"/>
      <c r="BJ51" s="675"/>
      <c r="BK51" s="675"/>
      <c r="BL51" s="675"/>
      <c r="BM51" s="675"/>
      <c r="BN51" s="675"/>
      <c r="BO51" s="675"/>
      <c r="BP51" s="675"/>
      <c r="BQ51" s="675"/>
      <c r="BR51" s="675"/>
      <c r="BS51" s="675"/>
      <c r="BT51" s="675"/>
      <c r="BU51" s="675"/>
      <c r="BV51" s="675"/>
      <c r="BW51" s="675"/>
      <c r="BX51" s="675"/>
      <c r="BY51" s="675"/>
      <c r="BZ51" s="675"/>
      <c r="CA51" s="675"/>
      <c r="CB51" s="675"/>
      <c r="CC51" s="675"/>
      <c r="CD51" s="675"/>
      <c r="CE51" s="675"/>
      <c r="CF51" s="675"/>
      <c r="CG51" s="675"/>
      <c r="CH51" s="675"/>
      <c r="CI51" s="675"/>
      <c r="CJ51" s="675"/>
      <c r="CK51" s="675"/>
      <c r="CL51" s="675"/>
      <c r="CM51" s="676"/>
    </row>
    <row r="52" spans="1:92" ht="5.0999999999999996" customHeight="1">
      <c r="B52" s="677" t="s">
        <v>476</v>
      </c>
      <c r="C52" s="677"/>
      <c r="D52" s="677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677"/>
      <c r="S52" s="677"/>
      <c r="T52" s="677"/>
      <c r="U52" s="677"/>
      <c r="V52" s="677"/>
      <c r="W52" s="677"/>
      <c r="X52" s="677"/>
      <c r="Y52" s="677"/>
      <c r="Z52" s="677"/>
      <c r="AA52" s="677"/>
      <c r="AB52" s="677"/>
      <c r="AC52" s="677"/>
      <c r="AD52" s="677"/>
      <c r="AE52" s="677"/>
      <c r="AF52" s="677"/>
      <c r="AG52" s="677"/>
      <c r="AH52" s="677"/>
      <c r="AI52" s="677"/>
      <c r="AJ52" s="677"/>
      <c r="AK52" s="677"/>
      <c r="AL52" s="677"/>
      <c r="AM52" s="677"/>
      <c r="AN52" s="677"/>
      <c r="AO52" s="677"/>
      <c r="AP52" s="677"/>
      <c r="AQ52" s="677"/>
      <c r="AR52" s="677"/>
      <c r="AS52" s="677"/>
      <c r="AT52" s="399"/>
      <c r="AU52" s="399"/>
      <c r="AV52" s="677" t="s">
        <v>476</v>
      </c>
      <c r="AW52" s="677"/>
      <c r="AX52" s="677"/>
      <c r="AY52" s="677"/>
      <c r="AZ52" s="677"/>
      <c r="BA52" s="677"/>
      <c r="BB52" s="677"/>
      <c r="BC52" s="677"/>
      <c r="BD52" s="677"/>
      <c r="BE52" s="677"/>
      <c r="BF52" s="677"/>
      <c r="BG52" s="677"/>
      <c r="BH52" s="677"/>
      <c r="BI52" s="677"/>
      <c r="BJ52" s="677"/>
      <c r="BK52" s="677"/>
      <c r="BL52" s="677"/>
      <c r="BM52" s="677"/>
      <c r="BN52" s="677"/>
      <c r="BO52" s="677"/>
      <c r="BP52" s="677"/>
      <c r="BQ52" s="677"/>
      <c r="BR52" s="677"/>
      <c r="BS52" s="677"/>
      <c r="BT52" s="677"/>
      <c r="BU52" s="677"/>
      <c r="BV52" s="677"/>
      <c r="BW52" s="677"/>
      <c r="BX52" s="677"/>
      <c r="BY52" s="677"/>
      <c r="BZ52" s="677"/>
      <c r="CA52" s="677"/>
      <c r="CB52" s="677"/>
      <c r="CC52" s="677"/>
      <c r="CD52" s="677"/>
      <c r="CE52" s="677"/>
      <c r="CF52" s="677"/>
      <c r="CG52" s="677"/>
      <c r="CH52" s="677"/>
      <c r="CI52" s="677"/>
      <c r="CJ52" s="677"/>
      <c r="CK52" s="677"/>
      <c r="CL52" s="677"/>
      <c r="CM52" s="677"/>
    </row>
    <row r="53" spans="1:92" ht="5.0999999999999996" customHeight="1">
      <c r="B53" s="678"/>
      <c r="C53" s="678"/>
      <c r="D53" s="678"/>
      <c r="E53" s="678"/>
      <c r="F53" s="678"/>
      <c r="G53" s="678"/>
      <c r="H53" s="678"/>
      <c r="I53" s="678"/>
      <c r="J53" s="678"/>
      <c r="K53" s="678"/>
      <c r="L53" s="678"/>
      <c r="M53" s="678"/>
      <c r="N53" s="678"/>
      <c r="O53" s="678"/>
      <c r="P53" s="678"/>
      <c r="Q53" s="678"/>
      <c r="R53" s="678"/>
      <c r="S53" s="678"/>
      <c r="T53" s="678"/>
      <c r="U53" s="678"/>
      <c r="V53" s="678"/>
      <c r="W53" s="678"/>
      <c r="X53" s="678"/>
      <c r="Y53" s="678"/>
      <c r="Z53" s="678"/>
      <c r="AA53" s="678"/>
      <c r="AB53" s="678"/>
      <c r="AC53" s="678"/>
      <c r="AD53" s="678"/>
      <c r="AE53" s="678"/>
      <c r="AF53" s="678"/>
      <c r="AG53" s="678"/>
      <c r="AH53" s="678"/>
      <c r="AI53" s="678"/>
      <c r="AJ53" s="678"/>
      <c r="AK53" s="678"/>
      <c r="AL53" s="678"/>
      <c r="AM53" s="678"/>
      <c r="AN53" s="678"/>
      <c r="AO53" s="678"/>
      <c r="AP53" s="678"/>
      <c r="AQ53" s="678"/>
      <c r="AR53" s="678"/>
      <c r="AS53" s="678"/>
      <c r="AT53" s="399"/>
      <c r="AU53" s="399"/>
      <c r="AV53" s="678"/>
      <c r="AW53" s="678"/>
      <c r="AX53" s="678"/>
      <c r="AY53" s="678"/>
      <c r="AZ53" s="678"/>
      <c r="BA53" s="678"/>
      <c r="BB53" s="678"/>
      <c r="BC53" s="678"/>
      <c r="BD53" s="678"/>
      <c r="BE53" s="678"/>
      <c r="BF53" s="678"/>
      <c r="BG53" s="678"/>
      <c r="BH53" s="678"/>
      <c r="BI53" s="678"/>
      <c r="BJ53" s="678"/>
      <c r="BK53" s="678"/>
      <c r="BL53" s="678"/>
      <c r="BM53" s="678"/>
      <c r="BN53" s="678"/>
      <c r="BO53" s="678"/>
      <c r="BP53" s="678"/>
      <c r="BQ53" s="678"/>
      <c r="BR53" s="678"/>
      <c r="BS53" s="678"/>
      <c r="BT53" s="678"/>
      <c r="BU53" s="678"/>
      <c r="BV53" s="678"/>
      <c r="BW53" s="678"/>
      <c r="BX53" s="678"/>
      <c r="BY53" s="678"/>
      <c r="BZ53" s="678"/>
      <c r="CA53" s="678"/>
      <c r="CB53" s="678"/>
      <c r="CC53" s="678"/>
      <c r="CD53" s="678"/>
      <c r="CE53" s="678"/>
      <c r="CF53" s="678"/>
      <c r="CG53" s="678"/>
      <c r="CH53" s="678"/>
      <c r="CI53" s="678"/>
      <c r="CJ53" s="678"/>
      <c r="CK53" s="678"/>
      <c r="CL53" s="678"/>
      <c r="CM53" s="678"/>
    </row>
    <row r="54" spans="1:92" ht="5.0999999999999996" customHeight="1">
      <c r="B54" s="678"/>
      <c r="C54" s="678"/>
      <c r="D54" s="678"/>
      <c r="E54" s="678"/>
      <c r="F54" s="678"/>
      <c r="G54" s="678"/>
      <c r="H54" s="678"/>
      <c r="I54" s="678"/>
      <c r="J54" s="678"/>
      <c r="K54" s="678"/>
      <c r="L54" s="678"/>
      <c r="M54" s="678"/>
      <c r="N54" s="678"/>
      <c r="O54" s="678"/>
      <c r="P54" s="678"/>
      <c r="Q54" s="678"/>
      <c r="R54" s="678"/>
      <c r="S54" s="678"/>
      <c r="T54" s="678"/>
      <c r="U54" s="678"/>
      <c r="V54" s="678"/>
      <c r="W54" s="678"/>
      <c r="X54" s="678"/>
      <c r="Y54" s="678"/>
      <c r="Z54" s="678"/>
      <c r="AA54" s="678"/>
      <c r="AB54" s="678"/>
      <c r="AC54" s="678"/>
      <c r="AD54" s="678"/>
      <c r="AE54" s="678"/>
      <c r="AF54" s="678"/>
      <c r="AG54" s="678"/>
      <c r="AH54" s="678"/>
      <c r="AI54" s="678"/>
      <c r="AJ54" s="678"/>
      <c r="AK54" s="678"/>
      <c r="AL54" s="678"/>
      <c r="AM54" s="678"/>
      <c r="AN54" s="678"/>
      <c r="AO54" s="678"/>
      <c r="AP54" s="678"/>
      <c r="AQ54" s="678"/>
      <c r="AR54" s="678"/>
      <c r="AS54" s="678"/>
      <c r="AT54" s="399"/>
      <c r="AU54" s="399"/>
      <c r="AV54" s="678"/>
      <c r="AW54" s="678"/>
      <c r="AX54" s="678"/>
      <c r="AY54" s="678"/>
      <c r="AZ54" s="678"/>
      <c r="BA54" s="678"/>
      <c r="BB54" s="678"/>
      <c r="BC54" s="678"/>
      <c r="BD54" s="678"/>
      <c r="BE54" s="678"/>
      <c r="BF54" s="678"/>
      <c r="BG54" s="678"/>
      <c r="BH54" s="678"/>
      <c r="BI54" s="678"/>
      <c r="BJ54" s="678"/>
      <c r="BK54" s="678"/>
      <c r="BL54" s="678"/>
      <c r="BM54" s="678"/>
      <c r="BN54" s="678"/>
      <c r="BO54" s="678"/>
      <c r="BP54" s="678"/>
      <c r="BQ54" s="678"/>
      <c r="BR54" s="678"/>
      <c r="BS54" s="678"/>
      <c r="BT54" s="678"/>
      <c r="BU54" s="678"/>
      <c r="BV54" s="678"/>
      <c r="BW54" s="678"/>
      <c r="BX54" s="678"/>
      <c r="BY54" s="678"/>
      <c r="BZ54" s="678"/>
      <c r="CA54" s="678"/>
      <c r="CB54" s="678"/>
      <c r="CC54" s="678"/>
      <c r="CD54" s="678"/>
      <c r="CE54" s="678"/>
      <c r="CF54" s="678"/>
      <c r="CG54" s="678"/>
      <c r="CH54" s="678"/>
      <c r="CI54" s="678"/>
      <c r="CJ54" s="678"/>
      <c r="CK54" s="678"/>
      <c r="CL54" s="678"/>
      <c r="CM54" s="678"/>
    </row>
    <row r="55" spans="1:92" ht="5.0999999999999996" customHeight="1">
      <c r="B55" s="678"/>
      <c r="C55" s="678"/>
      <c r="D55" s="678"/>
      <c r="E55" s="678"/>
      <c r="F55" s="678"/>
      <c r="G55" s="678"/>
      <c r="H55" s="678"/>
      <c r="I55" s="678"/>
      <c r="J55" s="678"/>
      <c r="K55" s="678"/>
      <c r="L55" s="678"/>
      <c r="M55" s="678"/>
      <c r="N55" s="678"/>
      <c r="O55" s="678"/>
      <c r="P55" s="678"/>
      <c r="Q55" s="678"/>
      <c r="R55" s="678"/>
      <c r="S55" s="678"/>
      <c r="T55" s="678"/>
      <c r="U55" s="678"/>
      <c r="V55" s="678"/>
      <c r="W55" s="678"/>
      <c r="X55" s="678"/>
      <c r="Y55" s="678"/>
      <c r="Z55" s="678"/>
      <c r="AA55" s="678"/>
      <c r="AB55" s="678"/>
      <c r="AC55" s="678"/>
      <c r="AD55" s="678"/>
      <c r="AE55" s="678"/>
      <c r="AF55" s="678"/>
      <c r="AG55" s="678"/>
      <c r="AH55" s="678"/>
      <c r="AI55" s="678"/>
      <c r="AJ55" s="678"/>
      <c r="AK55" s="678"/>
      <c r="AL55" s="678"/>
      <c r="AM55" s="678"/>
      <c r="AN55" s="678"/>
      <c r="AO55" s="678"/>
      <c r="AP55" s="678"/>
      <c r="AQ55" s="678"/>
      <c r="AR55" s="678"/>
      <c r="AS55" s="678"/>
      <c r="AT55" s="399"/>
      <c r="AU55" s="399"/>
      <c r="AV55" s="678"/>
      <c r="AW55" s="678"/>
      <c r="AX55" s="678"/>
      <c r="AY55" s="678"/>
      <c r="AZ55" s="678"/>
      <c r="BA55" s="678"/>
      <c r="BB55" s="678"/>
      <c r="BC55" s="678"/>
      <c r="BD55" s="678"/>
      <c r="BE55" s="678"/>
      <c r="BF55" s="678"/>
      <c r="BG55" s="678"/>
      <c r="BH55" s="678"/>
      <c r="BI55" s="678"/>
      <c r="BJ55" s="678"/>
      <c r="BK55" s="678"/>
      <c r="BL55" s="678"/>
      <c r="BM55" s="678"/>
      <c r="BN55" s="678"/>
      <c r="BO55" s="678"/>
      <c r="BP55" s="678"/>
      <c r="BQ55" s="678"/>
      <c r="BR55" s="678"/>
      <c r="BS55" s="678"/>
      <c r="BT55" s="678"/>
      <c r="BU55" s="678"/>
      <c r="BV55" s="678"/>
      <c r="BW55" s="678"/>
      <c r="BX55" s="678"/>
      <c r="BY55" s="678"/>
      <c r="BZ55" s="678"/>
      <c r="CA55" s="678"/>
      <c r="CB55" s="678"/>
      <c r="CC55" s="678"/>
      <c r="CD55" s="678"/>
      <c r="CE55" s="678"/>
      <c r="CF55" s="678"/>
      <c r="CG55" s="678"/>
      <c r="CH55" s="678"/>
      <c r="CI55" s="678"/>
      <c r="CJ55" s="678"/>
      <c r="CK55" s="678"/>
      <c r="CL55" s="678"/>
      <c r="CM55" s="678"/>
    </row>
    <row r="56" spans="1:92" ht="5.0999999999999996" customHeight="1">
      <c r="B56" s="403"/>
      <c r="C56" s="403"/>
      <c r="D56" s="403"/>
      <c r="E56" s="403"/>
      <c r="F56" s="403"/>
      <c r="G56" s="403"/>
      <c r="H56" s="403"/>
      <c r="I56" s="403"/>
      <c r="J56" s="403"/>
      <c r="K56" s="403"/>
      <c r="L56" s="403"/>
      <c r="M56" s="403"/>
      <c r="N56" s="403"/>
      <c r="O56" s="403"/>
      <c r="P56" s="403"/>
      <c r="Q56" s="403"/>
      <c r="R56" s="403"/>
      <c r="S56" s="403"/>
      <c r="T56" s="403"/>
      <c r="U56" s="403"/>
      <c r="V56" s="403"/>
      <c r="W56" s="403"/>
      <c r="X56" s="403"/>
      <c r="Y56" s="403"/>
      <c r="Z56" s="403"/>
      <c r="AA56" s="403"/>
      <c r="AB56" s="403"/>
      <c r="AC56" s="403"/>
      <c r="AD56" s="403"/>
      <c r="AE56" s="403"/>
      <c r="AF56" s="403"/>
      <c r="AG56" s="403"/>
      <c r="AH56" s="403"/>
      <c r="AI56" s="403"/>
      <c r="AJ56" s="403"/>
      <c r="AK56" s="403"/>
      <c r="AL56" s="403"/>
      <c r="AM56" s="403"/>
      <c r="AN56" s="403"/>
      <c r="AO56" s="403"/>
      <c r="AP56" s="403"/>
      <c r="AQ56" s="403"/>
      <c r="AR56" s="403"/>
      <c r="AS56" s="403"/>
      <c r="AT56" s="399"/>
      <c r="AU56" s="399"/>
      <c r="AV56" s="403"/>
      <c r="AW56" s="403"/>
      <c r="AX56" s="403"/>
      <c r="AY56" s="403"/>
      <c r="AZ56" s="403"/>
      <c r="BA56" s="403"/>
      <c r="BB56" s="403"/>
      <c r="BC56" s="403"/>
      <c r="BD56" s="403"/>
      <c r="BE56" s="403"/>
      <c r="BF56" s="403"/>
      <c r="BG56" s="403"/>
      <c r="BH56" s="403"/>
      <c r="BI56" s="403"/>
      <c r="BJ56" s="403"/>
      <c r="BK56" s="403"/>
      <c r="BL56" s="403"/>
      <c r="BM56" s="403"/>
      <c r="BN56" s="403"/>
      <c r="BO56" s="403"/>
      <c r="BP56" s="403"/>
      <c r="BQ56" s="403"/>
      <c r="BR56" s="403"/>
      <c r="BS56" s="403"/>
      <c r="BT56" s="403"/>
      <c r="BU56" s="403"/>
      <c r="BV56" s="403"/>
      <c r="BW56" s="403"/>
      <c r="BX56" s="403"/>
      <c r="BY56" s="403"/>
      <c r="BZ56" s="403"/>
      <c r="CA56" s="403"/>
      <c r="CB56" s="403"/>
      <c r="CC56" s="403"/>
      <c r="CD56" s="403"/>
      <c r="CE56" s="403"/>
      <c r="CF56" s="403"/>
      <c r="CG56" s="403"/>
      <c r="CH56" s="403"/>
      <c r="CI56" s="403"/>
      <c r="CJ56" s="403"/>
      <c r="CK56" s="403"/>
      <c r="CL56" s="403"/>
      <c r="CM56" s="403"/>
    </row>
    <row r="57" spans="1:92" ht="13.5" customHeight="1">
      <c r="A57" s="396"/>
      <c r="B57" s="399"/>
      <c r="C57" s="399"/>
      <c r="D57" s="399"/>
      <c r="E57" s="399"/>
      <c r="F57" s="399"/>
      <c r="G57" s="399"/>
      <c r="H57" s="399"/>
      <c r="I57" s="399"/>
      <c r="J57" s="399"/>
      <c r="K57" s="399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  <c r="AG57" s="399"/>
      <c r="AH57" s="399"/>
      <c r="AI57" s="399"/>
      <c r="AJ57" s="399"/>
      <c r="AK57" s="399"/>
      <c r="AL57" s="399"/>
      <c r="AM57" s="399"/>
      <c r="AN57" s="399"/>
      <c r="AO57" s="399"/>
      <c r="AP57" s="399"/>
      <c r="AQ57" s="399"/>
      <c r="AR57" s="399"/>
      <c r="AS57" s="399"/>
      <c r="AT57" s="404"/>
      <c r="AU57" s="405"/>
      <c r="AV57" s="399"/>
      <c r="AW57" s="399"/>
      <c r="AX57" s="399"/>
      <c r="AY57" s="399"/>
      <c r="AZ57" s="399"/>
      <c r="BA57" s="399"/>
      <c r="BB57" s="399"/>
      <c r="BC57" s="399"/>
      <c r="BD57" s="399"/>
      <c r="BE57" s="399"/>
      <c r="BF57" s="399"/>
      <c r="BG57" s="399"/>
      <c r="BH57" s="399"/>
      <c r="BI57" s="399"/>
      <c r="BJ57" s="399"/>
      <c r="BK57" s="399"/>
      <c r="BL57" s="399"/>
      <c r="BM57" s="399"/>
      <c r="BN57" s="399"/>
      <c r="BO57" s="399"/>
      <c r="BP57" s="399"/>
      <c r="BQ57" s="399"/>
      <c r="BR57" s="399"/>
      <c r="BS57" s="399"/>
      <c r="BT57" s="399"/>
      <c r="BU57" s="399"/>
      <c r="BV57" s="399"/>
      <c r="BW57" s="399"/>
      <c r="BX57" s="399"/>
      <c r="BY57" s="399"/>
      <c r="BZ57" s="399"/>
      <c r="CA57" s="399"/>
      <c r="CB57" s="399"/>
      <c r="CC57" s="399"/>
      <c r="CD57" s="399"/>
      <c r="CE57" s="399"/>
      <c r="CF57" s="399"/>
      <c r="CG57" s="399"/>
      <c r="CH57" s="399"/>
      <c r="CI57" s="399"/>
      <c r="CJ57" s="399"/>
      <c r="CK57" s="399"/>
      <c r="CL57" s="399"/>
      <c r="CM57" s="399"/>
      <c r="CN57" s="397"/>
    </row>
    <row r="58" spans="1:92" ht="13.5" customHeight="1">
      <c r="A58" s="398"/>
      <c r="B58" s="399"/>
      <c r="C58" s="399"/>
      <c r="D58" s="399"/>
      <c r="E58" s="399"/>
      <c r="F58" s="399"/>
      <c r="G58" s="399"/>
      <c r="H58" s="399"/>
      <c r="I58" s="399"/>
      <c r="J58" s="399"/>
      <c r="K58" s="399"/>
      <c r="L58" s="399"/>
      <c r="M58" s="399"/>
      <c r="N58" s="399"/>
      <c r="O58" s="399"/>
      <c r="P58" s="399"/>
      <c r="Q58" s="399"/>
      <c r="R58" s="399"/>
      <c r="S58" s="399"/>
      <c r="T58" s="399"/>
      <c r="U58" s="399"/>
      <c r="V58" s="399"/>
      <c r="W58" s="399"/>
      <c r="X58" s="399"/>
      <c r="Y58" s="399"/>
      <c r="Z58" s="399"/>
      <c r="AA58" s="399"/>
      <c r="AB58" s="399"/>
      <c r="AC58" s="399"/>
      <c r="AD58" s="399"/>
      <c r="AE58" s="399"/>
      <c r="AF58" s="399"/>
      <c r="AG58" s="399"/>
      <c r="AH58" s="399"/>
      <c r="AI58" s="399"/>
      <c r="AJ58" s="399"/>
      <c r="AK58" s="399"/>
      <c r="AL58" s="399"/>
      <c r="AM58" s="399"/>
      <c r="AN58" s="399"/>
      <c r="AO58" s="399"/>
      <c r="AP58" s="399"/>
      <c r="AQ58" s="399"/>
      <c r="AR58" s="399"/>
      <c r="AS58" s="399"/>
      <c r="AT58" s="400"/>
      <c r="AU58" s="401"/>
      <c r="AV58" s="399"/>
      <c r="AW58" s="399"/>
      <c r="AX58" s="399"/>
      <c r="AY58" s="399"/>
      <c r="AZ58" s="399"/>
      <c r="BA58" s="399"/>
      <c r="BB58" s="399"/>
      <c r="BC58" s="399"/>
      <c r="BD58" s="399"/>
      <c r="BE58" s="399"/>
      <c r="BF58" s="399"/>
      <c r="BG58" s="399"/>
      <c r="BH58" s="399"/>
      <c r="BI58" s="399"/>
      <c r="BJ58" s="399"/>
      <c r="BK58" s="399"/>
      <c r="BL58" s="399"/>
      <c r="BM58" s="399"/>
      <c r="BN58" s="399"/>
      <c r="BO58" s="399"/>
      <c r="BP58" s="399"/>
      <c r="BQ58" s="399"/>
      <c r="BR58" s="399"/>
      <c r="BS58" s="399"/>
      <c r="BT58" s="399"/>
      <c r="BU58" s="399"/>
      <c r="BV58" s="399"/>
      <c r="BW58" s="399"/>
      <c r="BX58" s="399"/>
      <c r="BY58" s="399"/>
      <c r="BZ58" s="399"/>
      <c r="CA58" s="399"/>
      <c r="CB58" s="399"/>
      <c r="CC58" s="399"/>
      <c r="CD58" s="399"/>
      <c r="CE58" s="399"/>
      <c r="CF58" s="399"/>
      <c r="CG58" s="399"/>
      <c r="CH58" s="399"/>
      <c r="CI58" s="399"/>
      <c r="CJ58" s="399"/>
      <c r="CK58" s="399"/>
      <c r="CL58" s="399"/>
      <c r="CM58" s="399"/>
      <c r="CN58" s="402"/>
    </row>
    <row r="59" spans="1:92" ht="5.0999999999999996" customHeight="1">
      <c r="B59" s="399"/>
      <c r="C59" s="399"/>
      <c r="D59" s="399"/>
      <c r="E59" s="399"/>
      <c r="F59" s="399"/>
      <c r="G59" s="399"/>
      <c r="H59" s="399"/>
      <c r="I59" s="399"/>
      <c r="J59" s="399"/>
      <c r="K59" s="399"/>
      <c r="L59" s="399"/>
      <c r="M59" s="399"/>
      <c r="N59" s="399"/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399"/>
      <c r="AB59" s="399"/>
      <c r="AC59" s="399"/>
      <c r="AD59" s="399"/>
      <c r="AE59" s="399"/>
      <c r="AF59" s="399"/>
      <c r="AG59" s="399"/>
      <c r="AH59" s="399"/>
      <c r="AI59" s="399"/>
      <c r="AJ59" s="399"/>
      <c r="AK59" s="399"/>
      <c r="AL59" s="399"/>
      <c r="AM59" s="399"/>
      <c r="AN59" s="399"/>
      <c r="AO59" s="399"/>
      <c r="AP59" s="399"/>
      <c r="AQ59" s="399"/>
      <c r="AR59" s="399"/>
      <c r="AS59" s="399"/>
      <c r="AT59" s="399"/>
      <c r="AU59" s="399"/>
      <c r="AV59" s="399"/>
      <c r="AW59" s="399"/>
      <c r="AX59" s="399"/>
      <c r="AY59" s="399"/>
      <c r="AZ59" s="399"/>
      <c r="BA59" s="399"/>
      <c r="BB59" s="399"/>
      <c r="BC59" s="399"/>
      <c r="BD59" s="399"/>
      <c r="BE59" s="399"/>
      <c r="BF59" s="399"/>
      <c r="BG59" s="399"/>
      <c r="BH59" s="399"/>
      <c r="BI59" s="399"/>
      <c r="BJ59" s="399"/>
      <c r="BK59" s="399"/>
      <c r="BL59" s="399"/>
      <c r="BM59" s="399"/>
      <c r="BN59" s="399"/>
      <c r="BO59" s="399"/>
      <c r="BP59" s="399"/>
      <c r="BQ59" s="399"/>
      <c r="BR59" s="399"/>
      <c r="BS59" s="399"/>
      <c r="BT59" s="399"/>
      <c r="BU59" s="399"/>
      <c r="BV59" s="399"/>
      <c r="BW59" s="399"/>
      <c r="BX59" s="399"/>
      <c r="BY59" s="399"/>
      <c r="BZ59" s="399"/>
      <c r="CA59" s="399"/>
      <c r="CB59" s="399"/>
      <c r="CC59" s="399"/>
      <c r="CD59" s="399"/>
      <c r="CE59" s="399"/>
      <c r="CF59" s="399"/>
      <c r="CG59" s="399"/>
      <c r="CH59" s="399"/>
      <c r="CI59" s="399"/>
      <c r="CJ59" s="399"/>
      <c r="CK59" s="399"/>
      <c r="CL59" s="399"/>
      <c r="CM59" s="399"/>
    </row>
    <row r="60" spans="1:92" ht="5.0999999999999996" customHeight="1">
      <c r="B60" s="629" t="s">
        <v>469</v>
      </c>
      <c r="C60" s="629"/>
      <c r="D60" s="629"/>
      <c r="E60" s="629"/>
      <c r="F60" s="629"/>
      <c r="G60" s="629"/>
      <c r="H60" s="629"/>
      <c r="I60" s="629"/>
      <c r="J60" s="629"/>
      <c r="K60" s="629"/>
      <c r="L60" s="629"/>
      <c r="M60" s="629"/>
      <c r="N60" s="629"/>
      <c r="O60" s="629"/>
      <c r="P60" s="629"/>
      <c r="Q60" s="629"/>
      <c r="R60" s="629"/>
      <c r="S60" s="629"/>
      <c r="T60" s="629"/>
      <c r="U60" s="629"/>
      <c r="V60" s="629"/>
      <c r="W60" s="629"/>
      <c r="X60" s="629"/>
      <c r="Y60" s="629"/>
      <c r="Z60" s="629"/>
      <c r="AA60" s="629"/>
      <c r="AB60" s="629"/>
      <c r="AC60" s="629"/>
      <c r="AD60" s="629"/>
      <c r="AE60" s="629"/>
      <c r="AF60" s="629"/>
      <c r="AG60" s="629"/>
      <c r="AH60" s="629"/>
      <c r="AI60" s="629"/>
      <c r="AJ60" s="629"/>
      <c r="AK60" s="629"/>
      <c r="AL60" s="629"/>
      <c r="AM60" s="629"/>
      <c r="AN60" s="629"/>
      <c r="AO60" s="629"/>
      <c r="AP60" s="629"/>
      <c r="AQ60" s="629"/>
      <c r="AR60" s="629"/>
      <c r="AS60" s="629"/>
      <c r="AT60" s="399"/>
      <c r="AU60" s="399"/>
      <c r="AV60" s="629" t="s">
        <v>469</v>
      </c>
      <c r="AW60" s="629"/>
      <c r="AX60" s="629"/>
      <c r="AY60" s="629"/>
      <c r="AZ60" s="629"/>
      <c r="BA60" s="629"/>
      <c r="BB60" s="629"/>
      <c r="BC60" s="629"/>
      <c r="BD60" s="629"/>
      <c r="BE60" s="629"/>
      <c r="BF60" s="629"/>
      <c r="BG60" s="629"/>
      <c r="BH60" s="629"/>
      <c r="BI60" s="629"/>
      <c r="BJ60" s="629"/>
      <c r="BK60" s="629"/>
      <c r="BL60" s="629"/>
      <c r="BM60" s="629"/>
      <c r="BN60" s="629"/>
      <c r="BO60" s="629"/>
      <c r="BP60" s="629"/>
      <c r="BQ60" s="629"/>
      <c r="BR60" s="629"/>
      <c r="BS60" s="629"/>
      <c r="BT60" s="629"/>
      <c r="BU60" s="629"/>
      <c r="BV60" s="629"/>
      <c r="BW60" s="629"/>
      <c r="BX60" s="629"/>
      <c r="BY60" s="629"/>
      <c r="BZ60" s="629"/>
      <c r="CA60" s="629"/>
      <c r="CB60" s="629"/>
      <c r="CC60" s="629"/>
      <c r="CD60" s="629"/>
      <c r="CE60" s="629"/>
      <c r="CF60" s="629"/>
      <c r="CG60" s="629"/>
      <c r="CH60" s="629"/>
      <c r="CI60" s="629"/>
      <c r="CJ60" s="629"/>
      <c r="CK60" s="629"/>
      <c r="CL60" s="629"/>
      <c r="CM60" s="629"/>
    </row>
    <row r="61" spans="1:92" ht="5.0999999999999996" customHeight="1">
      <c r="B61" s="629"/>
      <c r="C61" s="629"/>
      <c r="D61" s="629"/>
      <c r="E61" s="629"/>
      <c r="F61" s="629"/>
      <c r="G61" s="629"/>
      <c r="H61" s="629"/>
      <c r="I61" s="629"/>
      <c r="J61" s="629"/>
      <c r="K61" s="629"/>
      <c r="L61" s="629"/>
      <c r="M61" s="629"/>
      <c r="N61" s="629"/>
      <c r="O61" s="629"/>
      <c r="P61" s="629"/>
      <c r="Q61" s="629"/>
      <c r="R61" s="629"/>
      <c r="S61" s="629"/>
      <c r="T61" s="629"/>
      <c r="U61" s="629"/>
      <c r="V61" s="629"/>
      <c r="W61" s="629"/>
      <c r="X61" s="629"/>
      <c r="Y61" s="629"/>
      <c r="Z61" s="629"/>
      <c r="AA61" s="629"/>
      <c r="AB61" s="629"/>
      <c r="AC61" s="629"/>
      <c r="AD61" s="629"/>
      <c r="AE61" s="629"/>
      <c r="AF61" s="629"/>
      <c r="AG61" s="629"/>
      <c r="AH61" s="629"/>
      <c r="AI61" s="629"/>
      <c r="AJ61" s="629"/>
      <c r="AK61" s="629"/>
      <c r="AL61" s="629"/>
      <c r="AM61" s="629"/>
      <c r="AN61" s="629"/>
      <c r="AO61" s="629"/>
      <c r="AP61" s="629"/>
      <c r="AQ61" s="629"/>
      <c r="AR61" s="629"/>
      <c r="AS61" s="629"/>
      <c r="AT61" s="399"/>
      <c r="AU61" s="399"/>
      <c r="AV61" s="629"/>
      <c r="AW61" s="629"/>
      <c r="AX61" s="629"/>
      <c r="AY61" s="629"/>
      <c r="AZ61" s="629"/>
      <c r="BA61" s="629"/>
      <c r="BB61" s="629"/>
      <c r="BC61" s="629"/>
      <c r="BD61" s="629"/>
      <c r="BE61" s="629"/>
      <c r="BF61" s="629"/>
      <c r="BG61" s="629"/>
      <c r="BH61" s="629"/>
      <c r="BI61" s="629"/>
      <c r="BJ61" s="629"/>
      <c r="BK61" s="629"/>
      <c r="BL61" s="629"/>
      <c r="BM61" s="629"/>
      <c r="BN61" s="629"/>
      <c r="BO61" s="629"/>
      <c r="BP61" s="629"/>
      <c r="BQ61" s="629"/>
      <c r="BR61" s="629"/>
      <c r="BS61" s="629"/>
      <c r="BT61" s="629"/>
      <c r="BU61" s="629"/>
      <c r="BV61" s="629"/>
      <c r="BW61" s="629"/>
      <c r="BX61" s="629"/>
      <c r="BY61" s="629"/>
      <c r="BZ61" s="629"/>
      <c r="CA61" s="629"/>
      <c r="CB61" s="629"/>
      <c r="CC61" s="629"/>
      <c r="CD61" s="629"/>
      <c r="CE61" s="629"/>
      <c r="CF61" s="629"/>
      <c r="CG61" s="629"/>
      <c r="CH61" s="629"/>
      <c r="CI61" s="629"/>
      <c r="CJ61" s="629"/>
      <c r="CK61" s="629"/>
      <c r="CL61" s="629"/>
      <c r="CM61" s="629"/>
    </row>
    <row r="62" spans="1:92" ht="5.0999999999999996" customHeight="1">
      <c r="B62" s="629"/>
      <c r="C62" s="629"/>
      <c r="D62" s="629"/>
      <c r="E62" s="629"/>
      <c r="F62" s="629"/>
      <c r="G62" s="629"/>
      <c r="H62" s="629"/>
      <c r="I62" s="629"/>
      <c r="J62" s="629"/>
      <c r="K62" s="629"/>
      <c r="L62" s="629"/>
      <c r="M62" s="629"/>
      <c r="N62" s="629"/>
      <c r="O62" s="629"/>
      <c r="P62" s="629"/>
      <c r="Q62" s="629"/>
      <c r="R62" s="629"/>
      <c r="S62" s="629"/>
      <c r="T62" s="629"/>
      <c r="U62" s="629"/>
      <c r="V62" s="629"/>
      <c r="W62" s="629"/>
      <c r="X62" s="629"/>
      <c r="Y62" s="629"/>
      <c r="Z62" s="629"/>
      <c r="AA62" s="629"/>
      <c r="AB62" s="629"/>
      <c r="AC62" s="629"/>
      <c r="AD62" s="629"/>
      <c r="AE62" s="629"/>
      <c r="AF62" s="629"/>
      <c r="AG62" s="629"/>
      <c r="AH62" s="629"/>
      <c r="AI62" s="629"/>
      <c r="AJ62" s="629"/>
      <c r="AK62" s="629"/>
      <c r="AL62" s="629"/>
      <c r="AM62" s="629"/>
      <c r="AN62" s="629"/>
      <c r="AO62" s="629"/>
      <c r="AP62" s="629"/>
      <c r="AQ62" s="629"/>
      <c r="AR62" s="629"/>
      <c r="AS62" s="629"/>
      <c r="AT62" s="399"/>
      <c r="AU62" s="399"/>
      <c r="AV62" s="629"/>
      <c r="AW62" s="629"/>
      <c r="AX62" s="629"/>
      <c r="AY62" s="629"/>
      <c r="AZ62" s="629"/>
      <c r="BA62" s="629"/>
      <c r="BB62" s="629"/>
      <c r="BC62" s="629"/>
      <c r="BD62" s="629"/>
      <c r="BE62" s="629"/>
      <c r="BF62" s="629"/>
      <c r="BG62" s="629"/>
      <c r="BH62" s="629"/>
      <c r="BI62" s="629"/>
      <c r="BJ62" s="629"/>
      <c r="BK62" s="629"/>
      <c r="BL62" s="629"/>
      <c r="BM62" s="629"/>
      <c r="BN62" s="629"/>
      <c r="BO62" s="629"/>
      <c r="BP62" s="629"/>
      <c r="BQ62" s="629"/>
      <c r="BR62" s="629"/>
      <c r="BS62" s="629"/>
      <c r="BT62" s="629"/>
      <c r="BU62" s="629"/>
      <c r="BV62" s="629"/>
      <c r="BW62" s="629"/>
      <c r="BX62" s="629"/>
      <c r="BY62" s="629"/>
      <c r="BZ62" s="629"/>
      <c r="CA62" s="629"/>
      <c r="CB62" s="629"/>
      <c r="CC62" s="629"/>
      <c r="CD62" s="629"/>
      <c r="CE62" s="629"/>
      <c r="CF62" s="629"/>
      <c r="CG62" s="629"/>
      <c r="CH62" s="629"/>
      <c r="CI62" s="629"/>
      <c r="CJ62" s="629"/>
      <c r="CK62" s="629"/>
      <c r="CL62" s="629"/>
      <c r="CM62" s="629"/>
    </row>
    <row r="63" spans="1:92" ht="5.0999999999999996" customHeight="1">
      <c r="B63" s="629"/>
      <c r="C63" s="629"/>
      <c r="D63" s="629"/>
      <c r="E63" s="629"/>
      <c r="F63" s="629"/>
      <c r="G63" s="629"/>
      <c r="H63" s="629"/>
      <c r="I63" s="629"/>
      <c r="J63" s="629"/>
      <c r="K63" s="629"/>
      <c r="L63" s="629"/>
      <c r="M63" s="629"/>
      <c r="N63" s="629"/>
      <c r="O63" s="629"/>
      <c r="P63" s="629"/>
      <c r="Q63" s="629"/>
      <c r="R63" s="629"/>
      <c r="S63" s="629"/>
      <c r="T63" s="629"/>
      <c r="U63" s="629"/>
      <c r="V63" s="629"/>
      <c r="W63" s="629"/>
      <c r="X63" s="629"/>
      <c r="Y63" s="629"/>
      <c r="Z63" s="629"/>
      <c r="AA63" s="629"/>
      <c r="AB63" s="629"/>
      <c r="AC63" s="629"/>
      <c r="AD63" s="629"/>
      <c r="AE63" s="629"/>
      <c r="AF63" s="629"/>
      <c r="AG63" s="629"/>
      <c r="AH63" s="629"/>
      <c r="AI63" s="629"/>
      <c r="AJ63" s="629"/>
      <c r="AK63" s="629"/>
      <c r="AL63" s="629"/>
      <c r="AM63" s="629"/>
      <c r="AN63" s="629"/>
      <c r="AO63" s="629"/>
      <c r="AP63" s="629"/>
      <c r="AQ63" s="629"/>
      <c r="AR63" s="629"/>
      <c r="AS63" s="629"/>
      <c r="AT63" s="399"/>
      <c r="AU63" s="399"/>
      <c r="AV63" s="629"/>
      <c r="AW63" s="629"/>
      <c r="AX63" s="629"/>
      <c r="AY63" s="629"/>
      <c r="AZ63" s="629"/>
      <c r="BA63" s="629"/>
      <c r="BB63" s="629"/>
      <c r="BC63" s="629"/>
      <c r="BD63" s="629"/>
      <c r="BE63" s="629"/>
      <c r="BF63" s="629"/>
      <c r="BG63" s="629"/>
      <c r="BH63" s="629"/>
      <c r="BI63" s="629"/>
      <c r="BJ63" s="629"/>
      <c r="BK63" s="629"/>
      <c r="BL63" s="629"/>
      <c r="BM63" s="629"/>
      <c r="BN63" s="629"/>
      <c r="BO63" s="629"/>
      <c r="BP63" s="629"/>
      <c r="BQ63" s="629"/>
      <c r="BR63" s="629"/>
      <c r="BS63" s="629"/>
      <c r="BT63" s="629"/>
      <c r="BU63" s="629"/>
      <c r="BV63" s="629"/>
      <c r="BW63" s="629"/>
      <c r="BX63" s="629"/>
      <c r="BY63" s="629"/>
      <c r="BZ63" s="629"/>
      <c r="CA63" s="629"/>
      <c r="CB63" s="629"/>
      <c r="CC63" s="629"/>
      <c r="CD63" s="629"/>
      <c r="CE63" s="629"/>
      <c r="CF63" s="629"/>
      <c r="CG63" s="629"/>
      <c r="CH63" s="629"/>
      <c r="CI63" s="629"/>
      <c r="CJ63" s="629"/>
      <c r="CK63" s="629"/>
      <c r="CL63" s="629"/>
      <c r="CM63" s="629"/>
    </row>
    <row r="64" spans="1:92" ht="5.0999999999999996" customHeight="1"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630"/>
      <c r="AC64" s="630"/>
      <c r="AD64" s="630"/>
      <c r="AE64" s="630"/>
      <c r="AF64" s="630"/>
      <c r="AG64" s="630"/>
      <c r="AH64" s="630"/>
      <c r="AI64" s="630"/>
      <c r="AJ64" s="630"/>
      <c r="AK64" s="630"/>
      <c r="AL64" s="630"/>
      <c r="AM64" s="630"/>
      <c r="AN64" s="630"/>
      <c r="AO64" s="630"/>
      <c r="AP64" s="630"/>
      <c r="AQ64" s="630"/>
      <c r="AR64" s="630"/>
      <c r="AS64" s="630"/>
      <c r="AT64" s="399"/>
      <c r="AU64" s="399"/>
      <c r="AV64" s="630"/>
      <c r="AW64" s="630"/>
      <c r="AX64" s="630"/>
      <c r="AY64" s="630"/>
      <c r="AZ64" s="630"/>
      <c r="BA64" s="630"/>
      <c r="BB64" s="630"/>
      <c r="BC64" s="630"/>
      <c r="BD64" s="630"/>
      <c r="BE64" s="630"/>
      <c r="BF64" s="630"/>
      <c r="BG64" s="630"/>
      <c r="BH64" s="630"/>
      <c r="BI64" s="630"/>
      <c r="BJ64" s="630"/>
      <c r="BK64" s="630"/>
      <c r="BL64" s="630"/>
      <c r="BM64" s="630"/>
      <c r="BN64" s="630"/>
      <c r="BO64" s="630"/>
      <c r="BP64" s="630"/>
      <c r="BQ64" s="630"/>
      <c r="BR64" s="630"/>
      <c r="BS64" s="630"/>
      <c r="BT64" s="630"/>
      <c r="BU64" s="630"/>
      <c r="BV64" s="630"/>
      <c r="BW64" s="630"/>
      <c r="BX64" s="630"/>
      <c r="BY64" s="630"/>
      <c r="BZ64" s="630"/>
      <c r="CA64" s="630"/>
      <c r="CB64" s="630"/>
      <c r="CC64" s="630"/>
      <c r="CD64" s="630"/>
      <c r="CE64" s="630"/>
      <c r="CF64" s="630"/>
      <c r="CG64" s="630"/>
      <c r="CH64" s="630"/>
      <c r="CI64" s="630"/>
      <c r="CJ64" s="630"/>
      <c r="CK64" s="630"/>
      <c r="CL64" s="630"/>
      <c r="CM64" s="630"/>
    </row>
    <row r="65" spans="2:91" ht="5.0999999999999996" customHeight="1">
      <c r="B65" s="631" t="s">
        <v>470</v>
      </c>
      <c r="C65" s="632"/>
      <c r="D65" s="632"/>
      <c r="E65" s="632"/>
      <c r="F65" s="632"/>
      <c r="G65" s="632"/>
      <c r="H65" s="632"/>
      <c r="I65" s="632"/>
      <c r="J65" s="632"/>
      <c r="K65" s="632"/>
      <c r="L65" s="632"/>
      <c r="M65" s="633"/>
      <c r="N65" s="650" t="str">
        <f>'メンバー表(提出)'!B34</f>
        <v>私立星稜中学校</v>
      </c>
      <c r="O65" s="651"/>
      <c r="P65" s="651"/>
      <c r="Q65" s="651"/>
      <c r="R65" s="651"/>
      <c r="S65" s="651"/>
      <c r="T65" s="651"/>
      <c r="U65" s="651"/>
      <c r="V65" s="651"/>
      <c r="W65" s="651"/>
      <c r="X65" s="651"/>
      <c r="Y65" s="651"/>
      <c r="Z65" s="651"/>
      <c r="AA65" s="651"/>
      <c r="AB65" s="651"/>
      <c r="AC65" s="651"/>
      <c r="AD65" s="651"/>
      <c r="AE65" s="651"/>
      <c r="AF65" s="651"/>
      <c r="AG65" s="651"/>
      <c r="AH65" s="651"/>
      <c r="AI65" s="651"/>
      <c r="AJ65" s="651"/>
      <c r="AK65" s="651"/>
      <c r="AL65" s="651"/>
      <c r="AM65" s="651"/>
      <c r="AN65" s="651"/>
      <c r="AO65" s="651"/>
      <c r="AP65" s="651"/>
      <c r="AQ65" s="651"/>
      <c r="AR65" s="651"/>
      <c r="AS65" s="652"/>
      <c r="AT65" s="399"/>
      <c r="AU65" s="399"/>
      <c r="AV65" s="631" t="s">
        <v>470</v>
      </c>
      <c r="AW65" s="632"/>
      <c r="AX65" s="632"/>
      <c r="AY65" s="632"/>
      <c r="AZ65" s="632"/>
      <c r="BA65" s="632"/>
      <c r="BB65" s="632"/>
      <c r="BC65" s="632"/>
      <c r="BD65" s="632"/>
      <c r="BE65" s="632"/>
      <c r="BF65" s="632"/>
      <c r="BG65" s="633"/>
      <c r="BH65" s="650" t="str">
        <f>'メンバー表(提出)'!L34</f>
        <v>小松市立南部中学校</v>
      </c>
      <c r="BI65" s="651"/>
      <c r="BJ65" s="651"/>
      <c r="BK65" s="651"/>
      <c r="BL65" s="651"/>
      <c r="BM65" s="651"/>
      <c r="BN65" s="651"/>
      <c r="BO65" s="651"/>
      <c r="BP65" s="651"/>
      <c r="BQ65" s="651"/>
      <c r="BR65" s="651"/>
      <c r="BS65" s="651"/>
      <c r="BT65" s="651"/>
      <c r="BU65" s="651"/>
      <c r="BV65" s="651"/>
      <c r="BW65" s="651"/>
      <c r="BX65" s="651"/>
      <c r="BY65" s="651"/>
      <c r="BZ65" s="651"/>
      <c r="CA65" s="651"/>
      <c r="CB65" s="651"/>
      <c r="CC65" s="651"/>
      <c r="CD65" s="651"/>
      <c r="CE65" s="651"/>
      <c r="CF65" s="651"/>
      <c r="CG65" s="651"/>
      <c r="CH65" s="651"/>
      <c r="CI65" s="651"/>
      <c r="CJ65" s="651"/>
      <c r="CK65" s="651"/>
      <c r="CL65" s="651"/>
      <c r="CM65" s="652"/>
    </row>
    <row r="66" spans="2:91" ht="5.0999999999999996" customHeight="1">
      <c r="B66" s="634"/>
      <c r="C66" s="635"/>
      <c r="D66" s="635"/>
      <c r="E66" s="635"/>
      <c r="F66" s="635"/>
      <c r="G66" s="635"/>
      <c r="H66" s="635"/>
      <c r="I66" s="635"/>
      <c r="J66" s="635"/>
      <c r="K66" s="636"/>
      <c r="L66" s="636"/>
      <c r="M66" s="637"/>
      <c r="N66" s="653"/>
      <c r="O66" s="654"/>
      <c r="P66" s="654"/>
      <c r="Q66" s="654"/>
      <c r="R66" s="654"/>
      <c r="S66" s="654"/>
      <c r="T66" s="654"/>
      <c r="U66" s="654"/>
      <c r="V66" s="654"/>
      <c r="W66" s="654"/>
      <c r="X66" s="654"/>
      <c r="Y66" s="654"/>
      <c r="Z66" s="654"/>
      <c r="AA66" s="654"/>
      <c r="AB66" s="654"/>
      <c r="AC66" s="654"/>
      <c r="AD66" s="654"/>
      <c r="AE66" s="654"/>
      <c r="AF66" s="654"/>
      <c r="AG66" s="654"/>
      <c r="AH66" s="654"/>
      <c r="AI66" s="654"/>
      <c r="AJ66" s="654"/>
      <c r="AK66" s="654"/>
      <c r="AL66" s="654"/>
      <c r="AM66" s="654"/>
      <c r="AN66" s="654"/>
      <c r="AO66" s="654"/>
      <c r="AP66" s="654"/>
      <c r="AQ66" s="654"/>
      <c r="AR66" s="654"/>
      <c r="AS66" s="655"/>
      <c r="AT66" s="399"/>
      <c r="AU66" s="399"/>
      <c r="AV66" s="634"/>
      <c r="AW66" s="635"/>
      <c r="AX66" s="635"/>
      <c r="AY66" s="635"/>
      <c r="AZ66" s="635"/>
      <c r="BA66" s="635"/>
      <c r="BB66" s="635"/>
      <c r="BC66" s="635"/>
      <c r="BD66" s="635"/>
      <c r="BE66" s="636"/>
      <c r="BF66" s="636"/>
      <c r="BG66" s="637"/>
      <c r="BH66" s="653"/>
      <c r="BI66" s="654"/>
      <c r="BJ66" s="654"/>
      <c r="BK66" s="654"/>
      <c r="BL66" s="654"/>
      <c r="BM66" s="654"/>
      <c r="BN66" s="654"/>
      <c r="BO66" s="654"/>
      <c r="BP66" s="654"/>
      <c r="BQ66" s="654"/>
      <c r="BR66" s="654"/>
      <c r="BS66" s="654"/>
      <c r="BT66" s="654"/>
      <c r="BU66" s="654"/>
      <c r="BV66" s="654"/>
      <c r="BW66" s="654"/>
      <c r="BX66" s="654"/>
      <c r="BY66" s="654"/>
      <c r="BZ66" s="654"/>
      <c r="CA66" s="654"/>
      <c r="CB66" s="654"/>
      <c r="CC66" s="654"/>
      <c r="CD66" s="654"/>
      <c r="CE66" s="654"/>
      <c r="CF66" s="654"/>
      <c r="CG66" s="654"/>
      <c r="CH66" s="654"/>
      <c r="CI66" s="654"/>
      <c r="CJ66" s="654"/>
      <c r="CK66" s="654"/>
      <c r="CL66" s="654"/>
      <c r="CM66" s="655"/>
    </row>
    <row r="67" spans="2:91" ht="5.0999999999999996" customHeight="1">
      <c r="B67" s="634"/>
      <c r="C67" s="635"/>
      <c r="D67" s="635"/>
      <c r="E67" s="635"/>
      <c r="F67" s="635"/>
      <c r="G67" s="635"/>
      <c r="H67" s="635"/>
      <c r="I67" s="635"/>
      <c r="J67" s="635"/>
      <c r="K67" s="636"/>
      <c r="L67" s="636"/>
      <c r="M67" s="637"/>
      <c r="N67" s="653"/>
      <c r="O67" s="654"/>
      <c r="P67" s="654"/>
      <c r="Q67" s="654"/>
      <c r="R67" s="654"/>
      <c r="S67" s="654"/>
      <c r="T67" s="654"/>
      <c r="U67" s="654"/>
      <c r="V67" s="654"/>
      <c r="W67" s="654"/>
      <c r="X67" s="654"/>
      <c r="Y67" s="654"/>
      <c r="Z67" s="654"/>
      <c r="AA67" s="654"/>
      <c r="AB67" s="654"/>
      <c r="AC67" s="654"/>
      <c r="AD67" s="654"/>
      <c r="AE67" s="654"/>
      <c r="AF67" s="654"/>
      <c r="AG67" s="654"/>
      <c r="AH67" s="654"/>
      <c r="AI67" s="654"/>
      <c r="AJ67" s="654"/>
      <c r="AK67" s="654"/>
      <c r="AL67" s="654"/>
      <c r="AM67" s="654"/>
      <c r="AN67" s="654"/>
      <c r="AO67" s="654"/>
      <c r="AP67" s="654"/>
      <c r="AQ67" s="654"/>
      <c r="AR67" s="654"/>
      <c r="AS67" s="655"/>
      <c r="AT67" s="399"/>
      <c r="AU67" s="399"/>
      <c r="AV67" s="634"/>
      <c r="AW67" s="635"/>
      <c r="AX67" s="635"/>
      <c r="AY67" s="635"/>
      <c r="AZ67" s="635"/>
      <c r="BA67" s="635"/>
      <c r="BB67" s="635"/>
      <c r="BC67" s="635"/>
      <c r="BD67" s="635"/>
      <c r="BE67" s="636"/>
      <c r="BF67" s="636"/>
      <c r="BG67" s="637"/>
      <c r="BH67" s="653"/>
      <c r="BI67" s="654"/>
      <c r="BJ67" s="654"/>
      <c r="BK67" s="654"/>
      <c r="BL67" s="654"/>
      <c r="BM67" s="654"/>
      <c r="BN67" s="654"/>
      <c r="BO67" s="654"/>
      <c r="BP67" s="654"/>
      <c r="BQ67" s="654"/>
      <c r="BR67" s="654"/>
      <c r="BS67" s="654"/>
      <c r="BT67" s="654"/>
      <c r="BU67" s="654"/>
      <c r="BV67" s="654"/>
      <c r="BW67" s="654"/>
      <c r="BX67" s="654"/>
      <c r="BY67" s="654"/>
      <c r="BZ67" s="654"/>
      <c r="CA67" s="654"/>
      <c r="CB67" s="654"/>
      <c r="CC67" s="654"/>
      <c r="CD67" s="654"/>
      <c r="CE67" s="654"/>
      <c r="CF67" s="654"/>
      <c r="CG67" s="654"/>
      <c r="CH67" s="654"/>
      <c r="CI67" s="654"/>
      <c r="CJ67" s="654"/>
      <c r="CK67" s="654"/>
      <c r="CL67" s="654"/>
      <c r="CM67" s="655"/>
    </row>
    <row r="68" spans="2:91" ht="5.0999999999999996" customHeight="1">
      <c r="B68" s="634"/>
      <c r="C68" s="635"/>
      <c r="D68" s="635"/>
      <c r="E68" s="635"/>
      <c r="F68" s="635"/>
      <c r="G68" s="635"/>
      <c r="H68" s="635"/>
      <c r="I68" s="635"/>
      <c r="J68" s="635"/>
      <c r="K68" s="636"/>
      <c r="L68" s="636"/>
      <c r="M68" s="637"/>
      <c r="N68" s="653"/>
      <c r="O68" s="654"/>
      <c r="P68" s="654"/>
      <c r="Q68" s="654"/>
      <c r="R68" s="654"/>
      <c r="S68" s="654"/>
      <c r="T68" s="654"/>
      <c r="U68" s="654"/>
      <c r="V68" s="654"/>
      <c r="W68" s="654"/>
      <c r="X68" s="654"/>
      <c r="Y68" s="654"/>
      <c r="Z68" s="654"/>
      <c r="AA68" s="654"/>
      <c r="AB68" s="654"/>
      <c r="AC68" s="654"/>
      <c r="AD68" s="654"/>
      <c r="AE68" s="654"/>
      <c r="AF68" s="654"/>
      <c r="AG68" s="654"/>
      <c r="AH68" s="654"/>
      <c r="AI68" s="654"/>
      <c r="AJ68" s="654"/>
      <c r="AK68" s="654"/>
      <c r="AL68" s="654"/>
      <c r="AM68" s="654"/>
      <c r="AN68" s="654"/>
      <c r="AO68" s="654"/>
      <c r="AP68" s="654"/>
      <c r="AQ68" s="654"/>
      <c r="AR68" s="654"/>
      <c r="AS68" s="655"/>
      <c r="AT68" s="399"/>
      <c r="AU68" s="399"/>
      <c r="AV68" s="634"/>
      <c r="AW68" s="635"/>
      <c r="AX68" s="635"/>
      <c r="AY68" s="635"/>
      <c r="AZ68" s="635"/>
      <c r="BA68" s="635"/>
      <c r="BB68" s="635"/>
      <c r="BC68" s="635"/>
      <c r="BD68" s="635"/>
      <c r="BE68" s="636"/>
      <c r="BF68" s="636"/>
      <c r="BG68" s="637"/>
      <c r="BH68" s="653"/>
      <c r="BI68" s="654"/>
      <c r="BJ68" s="654"/>
      <c r="BK68" s="654"/>
      <c r="BL68" s="654"/>
      <c r="BM68" s="654"/>
      <c r="BN68" s="654"/>
      <c r="BO68" s="654"/>
      <c r="BP68" s="654"/>
      <c r="BQ68" s="654"/>
      <c r="BR68" s="654"/>
      <c r="BS68" s="654"/>
      <c r="BT68" s="654"/>
      <c r="BU68" s="654"/>
      <c r="BV68" s="654"/>
      <c r="BW68" s="654"/>
      <c r="BX68" s="654"/>
      <c r="BY68" s="654"/>
      <c r="BZ68" s="654"/>
      <c r="CA68" s="654"/>
      <c r="CB68" s="654"/>
      <c r="CC68" s="654"/>
      <c r="CD68" s="654"/>
      <c r="CE68" s="654"/>
      <c r="CF68" s="654"/>
      <c r="CG68" s="654"/>
      <c r="CH68" s="654"/>
      <c r="CI68" s="654"/>
      <c r="CJ68" s="654"/>
      <c r="CK68" s="654"/>
      <c r="CL68" s="654"/>
      <c r="CM68" s="655"/>
    </row>
    <row r="69" spans="2:91" ht="5.0999999999999996" customHeight="1">
      <c r="B69" s="638"/>
      <c r="C69" s="639"/>
      <c r="D69" s="639"/>
      <c r="E69" s="639"/>
      <c r="F69" s="639"/>
      <c r="G69" s="639"/>
      <c r="H69" s="639"/>
      <c r="I69" s="639"/>
      <c r="J69" s="639"/>
      <c r="K69" s="639"/>
      <c r="L69" s="639"/>
      <c r="M69" s="640"/>
      <c r="N69" s="656"/>
      <c r="O69" s="657"/>
      <c r="P69" s="657"/>
      <c r="Q69" s="657"/>
      <c r="R69" s="657"/>
      <c r="S69" s="657"/>
      <c r="T69" s="657"/>
      <c r="U69" s="657"/>
      <c r="V69" s="657"/>
      <c r="W69" s="657"/>
      <c r="X69" s="657"/>
      <c r="Y69" s="657"/>
      <c r="Z69" s="657"/>
      <c r="AA69" s="657"/>
      <c r="AB69" s="657"/>
      <c r="AC69" s="657"/>
      <c r="AD69" s="657"/>
      <c r="AE69" s="657"/>
      <c r="AF69" s="657"/>
      <c r="AG69" s="657"/>
      <c r="AH69" s="657"/>
      <c r="AI69" s="657"/>
      <c r="AJ69" s="657"/>
      <c r="AK69" s="657"/>
      <c r="AL69" s="657"/>
      <c r="AM69" s="657"/>
      <c r="AN69" s="657"/>
      <c r="AO69" s="657"/>
      <c r="AP69" s="657"/>
      <c r="AQ69" s="657"/>
      <c r="AR69" s="657"/>
      <c r="AS69" s="658"/>
      <c r="AT69" s="399"/>
      <c r="AU69" s="399"/>
      <c r="AV69" s="638"/>
      <c r="AW69" s="639"/>
      <c r="AX69" s="639"/>
      <c r="AY69" s="639"/>
      <c r="AZ69" s="639"/>
      <c r="BA69" s="639"/>
      <c r="BB69" s="639"/>
      <c r="BC69" s="639"/>
      <c r="BD69" s="639"/>
      <c r="BE69" s="639"/>
      <c r="BF69" s="639"/>
      <c r="BG69" s="640"/>
      <c r="BH69" s="656"/>
      <c r="BI69" s="657"/>
      <c r="BJ69" s="657"/>
      <c r="BK69" s="657"/>
      <c r="BL69" s="657"/>
      <c r="BM69" s="657"/>
      <c r="BN69" s="657"/>
      <c r="BO69" s="657"/>
      <c r="BP69" s="657"/>
      <c r="BQ69" s="657"/>
      <c r="BR69" s="657"/>
      <c r="BS69" s="657"/>
      <c r="BT69" s="657"/>
      <c r="BU69" s="657"/>
      <c r="BV69" s="657"/>
      <c r="BW69" s="657"/>
      <c r="BX69" s="657"/>
      <c r="BY69" s="657"/>
      <c r="BZ69" s="657"/>
      <c r="CA69" s="657"/>
      <c r="CB69" s="657"/>
      <c r="CC69" s="657"/>
      <c r="CD69" s="657"/>
      <c r="CE69" s="657"/>
      <c r="CF69" s="657"/>
      <c r="CG69" s="657"/>
      <c r="CH69" s="657"/>
      <c r="CI69" s="657"/>
      <c r="CJ69" s="657"/>
      <c r="CK69" s="657"/>
      <c r="CL69" s="657"/>
      <c r="CM69" s="658"/>
    </row>
    <row r="70" spans="2:91" ht="5.0999999999999996" customHeight="1">
      <c r="B70" s="399"/>
      <c r="C70" s="399"/>
      <c r="D70" s="399"/>
      <c r="E70" s="399"/>
      <c r="F70" s="399"/>
      <c r="G70" s="399"/>
      <c r="H70" s="399"/>
      <c r="I70" s="399"/>
      <c r="J70" s="399"/>
      <c r="K70" s="399"/>
      <c r="L70" s="399"/>
      <c r="M70" s="399"/>
      <c r="N70" s="399"/>
      <c r="O70" s="399"/>
      <c r="P70" s="399"/>
      <c r="Q70" s="399"/>
      <c r="R70" s="399"/>
      <c r="S70" s="399"/>
      <c r="T70" s="399"/>
      <c r="U70" s="399"/>
      <c r="V70" s="399"/>
      <c r="W70" s="399"/>
      <c r="X70" s="399"/>
      <c r="Y70" s="399"/>
      <c r="Z70" s="399"/>
      <c r="AA70" s="399"/>
      <c r="AB70" s="399"/>
      <c r="AC70" s="399"/>
      <c r="AD70" s="399"/>
      <c r="AE70" s="399"/>
      <c r="AF70" s="399"/>
      <c r="AG70" s="399"/>
      <c r="AH70" s="399"/>
      <c r="AI70" s="399"/>
      <c r="AJ70" s="399"/>
      <c r="AK70" s="399"/>
      <c r="AL70" s="399"/>
      <c r="AM70" s="399"/>
      <c r="AN70" s="399"/>
      <c r="AO70" s="399"/>
      <c r="AP70" s="399"/>
      <c r="AQ70" s="399"/>
      <c r="AR70" s="399"/>
      <c r="AS70" s="399"/>
      <c r="AT70" s="399"/>
      <c r="AU70" s="399"/>
      <c r="AV70" s="399"/>
      <c r="AW70" s="399"/>
      <c r="AX70" s="399"/>
      <c r="AY70" s="399"/>
      <c r="AZ70" s="399"/>
      <c r="BA70" s="399"/>
      <c r="BB70" s="399"/>
      <c r="BC70" s="399"/>
      <c r="BD70" s="399"/>
      <c r="BE70" s="399"/>
      <c r="BF70" s="399"/>
      <c r="BG70" s="399"/>
      <c r="BH70" s="399"/>
      <c r="BI70" s="399"/>
      <c r="BJ70" s="399"/>
      <c r="BK70" s="399"/>
      <c r="BL70" s="399"/>
      <c r="BM70" s="399"/>
      <c r="BN70" s="399"/>
      <c r="BO70" s="399"/>
      <c r="BP70" s="399"/>
      <c r="BQ70" s="399"/>
      <c r="BR70" s="399"/>
      <c r="BS70" s="399"/>
      <c r="BT70" s="399"/>
      <c r="BU70" s="399"/>
      <c r="BV70" s="399"/>
      <c r="BW70" s="399"/>
      <c r="BX70" s="399"/>
      <c r="BY70" s="399"/>
      <c r="BZ70" s="399"/>
      <c r="CA70" s="399"/>
      <c r="CB70" s="399"/>
      <c r="CC70" s="399"/>
      <c r="CD70" s="399"/>
      <c r="CE70" s="399"/>
      <c r="CF70" s="399"/>
      <c r="CG70" s="399"/>
      <c r="CH70" s="399"/>
      <c r="CI70" s="399"/>
      <c r="CJ70" s="399"/>
      <c r="CK70" s="399"/>
      <c r="CL70" s="399"/>
      <c r="CM70" s="399"/>
    </row>
    <row r="71" spans="2:91" ht="5.0999999999999996" customHeight="1">
      <c r="B71" s="627" t="s">
        <v>471</v>
      </c>
      <c r="C71" s="628"/>
      <c r="D71" s="628"/>
      <c r="E71" s="628"/>
      <c r="F71" s="628"/>
      <c r="G71" s="628"/>
      <c r="H71" s="628"/>
      <c r="I71" s="628"/>
      <c r="J71" s="628"/>
      <c r="K71" s="628"/>
      <c r="L71" s="628"/>
      <c r="M71" s="628"/>
      <c r="N71" s="628"/>
      <c r="O71" s="628"/>
      <c r="P71" s="628"/>
      <c r="Q71" s="628"/>
      <c r="R71" s="628"/>
      <c r="S71" s="628"/>
      <c r="T71" s="628"/>
      <c r="U71" s="628"/>
      <c r="V71" s="628"/>
      <c r="W71" s="628"/>
      <c r="X71" s="628"/>
      <c r="Y71" s="628"/>
      <c r="Z71" s="628"/>
      <c r="AA71" s="628"/>
      <c r="AB71" s="628"/>
      <c r="AC71" s="628"/>
      <c r="AD71" s="628"/>
      <c r="AE71" s="628"/>
      <c r="AF71" s="628"/>
      <c r="AG71" s="628"/>
      <c r="AH71" s="628"/>
      <c r="AI71" s="628"/>
      <c r="AJ71" s="628"/>
      <c r="AK71" s="628"/>
      <c r="AL71" s="628"/>
      <c r="AM71" s="628"/>
      <c r="AN71" s="628"/>
      <c r="AO71" s="628"/>
      <c r="AP71" s="628"/>
      <c r="AQ71" s="628"/>
      <c r="AR71" s="628"/>
      <c r="AS71" s="628"/>
      <c r="AT71" s="399"/>
      <c r="AU71" s="399"/>
      <c r="AV71" s="627" t="s">
        <v>471</v>
      </c>
      <c r="AW71" s="628"/>
      <c r="AX71" s="628"/>
      <c r="AY71" s="628"/>
      <c r="AZ71" s="628"/>
      <c r="BA71" s="628"/>
      <c r="BB71" s="628"/>
      <c r="BC71" s="628"/>
      <c r="BD71" s="628"/>
      <c r="BE71" s="628"/>
      <c r="BF71" s="628"/>
      <c r="BG71" s="628"/>
      <c r="BH71" s="628"/>
      <c r="BI71" s="628"/>
      <c r="BJ71" s="628"/>
      <c r="BK71" s="628"/>
      <c r="BL71" s="628"/>
      <c r="BM71" s="628"/>
      <c r="BN71" s="628"/>
      <c r="BO71" s="628"/>
      <c r="BP71" s="628"/>
      <c r="BQ71" s="628"/>
      <c r="BR71" s="628"/>
      <c r="BS71" s="628"/>
      <c r="BT71" s="628"/>
      <c r="BU71" s="628"/>
      <c r="BV71" s="628"/>
      <c r="BW71" s="628"/>
      <c r="BX71" s="628"/>
      <c r="BY71" s="628"/>
      <c r="BZ71" s="628"/>
      <c r="CA71" s="628"/>
      <c r="CB71" s="628"/>
      <c r="CC71" s="628"/>
      <c r="CD71" s="628"/>
      <c r="CE71" s="628"/>
      <c r="CF71" s="628"/>
      <c r="CG71" s="628"/>
      <c r="CH71" s="628"/>
      <c r="CI71" s="628"/>
      <c r="CJ71" s="628"/>
      <c r="CK71" s="628"/>
      <c r="CL71" s="628"/>
      <c r="CM71" s="628"/>
    </row>
    <row r="72" spans="2:91" ht="5.0999999999999996" customHeight="1">
      <c r="B72" s="628"/>
      <c r="C72" s="628"/>
      <c r="D72" s="628"/>
      <c r="E72" s="628"/>
      <c r="F72" s="628"/>
      <c r="G72" s="628"/>
      <c r="H72" s="628"/>
      <c r="I72" s="628"/>
      <c r="J72" s="628"/>
      <c r="K72" s="628"/>
      <c r="L72" s="628"/>
      <c r="M72" s="628"/>
      <c r="N72" s="628"/>
      <c r="O72" s="628"/>
      <c r="P72" s="628"/>
      <c r="Q72" s="628"/>
      <c r="R72" s="628"/>
      <c r="S72" s="628"/>
      <c r="T72" s="628"/>
      <c r="U72" s="628"/>
      <c r="V72" s="628"/>
      <c r="W72" s="628"/>
      <c r="X72" s="628"/>
      <c r="Y72" s="628"/>
      <c r="Z72" s="628"/>
      <c r="AA72" s="628"/>
      <c r="AB72" s="628"/>
      <c r="AC72" s="628"/>
      <c r="AD72" s="628"/>
      <c r="AE72" s="628"/>
      <c r="AF72" s="628"/>
      <c r="AG72" s="628"/>
      <c r="AH72" s="628"/>
      <c r="AI72" s="628"/>
      <c r="AJ72" s="628"/>
      <c r="AK72" s="628"/>
      <c r="AL72" s="628"/>
      <c r="AM72" s="628"/>
      <c r="AN72" s="628"/>
      <c r="AO72" s="628"/>
      <c r="AP72" s="628"/>
      <c r="AQ72" s="628"/>
      <c r="AR72" s="628"/>
      <c r="AS72" s="628"/>
      <c r="AT72" s="399"/>
      <c r="AU72" s="399"/>
      <c r="AV72" s="628"/>
      <c r="AW72" s="628"/>
      <c r="AX72" s="628"/>
      <c r="AY72" s="628"/>
      <c r="AZ72" s="628"/>
      <c r="BA72" s="628"/>
      <c r="BB72" s="628"/>
      <c r="BC72" s="628"/>
      <c r="BD72" s="628"/>
      <c r="BE72" s="628"/>
      <c r="BF72" s="628"/>
      <c r="BG72" s="628"/>
      <c r="BH72" s="628"/>
      <c r="BI72" s="628"/>
      <c r="BJ72" s="628"/>
      <c r="BK72" s="628"/>
      <c r="BL72" s="628"/>
      <c r="BM72" s="628"/>
      <c r="BN72" s="628"/>
      <c r="BO72" s="628"/>
      <c r="BP72" s="628"/>
      <c r="BQ72" s="628"/>
      <c r="BR72" s="628"/>
      <c r="BS72" s="628"/>
      <c r="BT72" s="628"/>
      <c r="BU72" s="628"/>
      <c r="BV72" s="628"/>
      <c r="BW72" s="628"/>
      <c r="BX72" s="628"/>
      <c r="BY72" s="628"/>
      <c r="BZ72" s="628"/>
      <c r="CA72" s="628"/>
      <c r="CB72" s="628"/>
      <c r="CC72" s="628"/>
      <c r="CD72" s="628"/>
      <c r="CE72" s="628"/>
      <c r="CF72" s="628"/>
      <c r="CG72" s="628"/>
      <c r="CH72" s="628"/>
      <c r="CI72" s="628"/>
      <c r="CJ72" s="628"/>
      <c r="CK72" s="628"/>
      <c r="CL72" s="628"/>
      <c r="CM72" s="628"/>
    </row>
    <row r="73" spans="2:91" ht="5.0999999999999996" customHeight="1">
      <c r="B73" s="628"/>
      <c r="C73" s="628"/>
      <c r="D73" s="628"/>
      <c r="E73" s="628"/>
      <c r="F73" s="628"/>
      <c r="G73" s="628"/>
      <c r="H73" s="628"/>
      <c r="I73" s="628"/>
      <c r="J73" s="628"/>
      <c r="K73" s="628"/>
      <c r="L73" s="628"/>
      <c r="M73" s="628"/>
      <c r="N73" s="628"/>
      <c r="O73" s="628"/>
      <c r="P73" s="628"/>
      <c r="Q73" s="628"/>
      <c r="R73" s="628"/>
      <c r="S73" s="628"/>
      <c r="T73" s="628"/>
      <c r="U73" s="628"/>
      <c r="V73" s="628"/>
      <c r="W73" s="628"/>
      <c r="X73" s="628"/>
      <c r="Y73" s="628"/>
      <c r="Z73" s="628"/>
      <c r="AA73" s="628"/>
      <c r="AB73" s="628"/>
      <c r="AC73" s="628"/>
      <c r="AD73" s="628"/>
      <c r="AE73" s="628"/>
      <c r="AF73" s="628"/>
      <c r="AG73" s="628"/>
      <c r="AH73" s="628"/>
      <c r="AI73" s="628"/>
      <c r="AJ73" s="628"/>
      <c r="AK73" s="628"/>
      <c r="AL73" s="628"/>
      <c r="AM73" s="628"/>
      <c r="AN73" s="628"/>
      <c r="AO73" s="628"/>
      <c r="AP73" s="628"/>
      <c r="AQ73" s="628"/>
      <c r="AR73" s="628"/>
      <c r="AS73" s="628"/>
      <c r="AT73" s="399"/>
      <c r="AU73" s="399"/>
      <c r="AV73" s="628"/>
      <c r="AW73" s="628"/>
      <c r="AX73" s="628"/>
      <c r="AY73" s="628"/>
      <c r="AZ73" s="628"/>
      <c r="BA73" s="628"/>
      <c r="BB73" s="628"/>
      <c r="BC73" s="628"/>
      <c r="BD73" s="628"/>
      <c r="BE73" s="628"/>
      <c r="BF73" s="628"/>
      <c r="BG73" s="628"/>
      <c r="BH73" s="628"/>
      <c r="BI73" s="628"/>
      <c r="BJ73" s="628"/>
      <c r="BK73" s="628"/>
      <c r="BL73" s="628"/>
      <c r="BM73" s="628"/>
      <c r="BN73" s="628"/>
      <c r="BO73" s="628"/>
      <c r="BP73" s="628"/>
      <c r="BQ73" s="628"/>
      <c r="BR73" s="628"/>
      <c r="BS73" s="628"/>
      <c r="BT73" s="628"/>
      <c r="BU73" s="628"/>
      <c r="BV73" s="628"/>
      <c r="BW73" s="628"/>
      <c r="BX73" s="628"/>
      <c r="BY73" s="628"/>
      <c r="BZ73" s="628"/>
      <c r="CA73" s="628"/>
      <c r="CB73" s="628"/>
      <c r="CC73" s="628"/>
      <c r="CD73" s="628"/>
      <c r="CE73" s="628"/>
      <c r="CF73" s="628"/>
      <c r="CG73" s="628"/>
      <c r="CH73" s="628"/>
      <c r="CI73" s="628"/>
      <c r="CJ73" s="628"/>
      <c r="CK73" s="628"/>
      <c r="CL73" s="628"/>
      <c r="CM73" s="628"/>
    </row>
    <row r="74" spans="2:91" ht="5.0999999999999996" customHeight="1">
      <c r="B74" s="628"/>
      <c r="C74" s="628"/>
      <c r="D74" s="628"/>
      <c r="E74" s="628"/>
      <c r="F74" s="628"/>
      <c r="G74" s="628"/>
      <c r="H74" s="628"/>
      <c r="I74" s="628"/>
      <c r="J74" s="628"/>
      <c r="K74" s="628"/>
      <c r="L74" s="628"/>
      <c r="M74" s="628"/>
      <c r="N74" s="628"/>
      <c r="O74" s="628"/>
      <c r="P74" s="628"/>
      <c r="Q74" s="628"/>
      <c r="R74" s="628"/>
      <c r="S74" s="628"/>
      <c r="T74" s="628"/>
      <c r="U74" s="628"/>
      <c r="V74" s="628"/>
      <c r="W74" s="628"/>
      <c r="X74" s="628"/>
      <c r="Y74" s="628"/>
      <c r="Z74" s="628"/>
      <c r="AA74" s="628"/>
      <c r="AB74" s="628"/>
      <c r="AC74" s="628"/>
      <c r="AD74" s="628"/>
      <c r="AE74" s="628"/>
      <c r="AF74" s="628"/>
      <c r="AG74" s="628"/>
      <c r="AH74" s="628"/>
      <c r="AI74" s="628"/>
      <c r="AJ74" s="628"/>
      <c r="AK74" s="628"/>
      <c r="AL74" s="628"/>
      <c r="AM74" s="628"/>
      <c r="AN74" s="628"/>
      <c r="AO74" s="628"/>
      <c r="AP74" s="628"/>
      <c r="AQ74" s="628"/>
      <c r="AR74" s="628"/>
      <c r="AS74" s="628"/>
      <c r="AT74" s="399"/>
      <c r="AU74" s="399"/>
      <c r="AV74" s="628"/>
      <c r="AW74" s="628"/>
      <c r="AX74" s="628"/>
      <c r="AY74" s="628"/>
      <c r="AZ74" s="628"/>
      <c r="BA74" s="628"/>
      <c r="BB74" s="628"/>
      <c r="BC74" s="628"/>
      <c r="BD74" s="628"/>
      <c r="BE74" s="628"/>
      <c r="BF74" s="628"/>
      <c r="BG74" s="628"/>
      <c r="BH74" s="628"/>
      <c r="BI74" s="628"/>
      <c r="BJ74" s="628"/>
      <c r="BK74" s="628"/>
      <c r="BL74" s="628"/>
      <c r="BM74" s="628"/>
      <c r="BN74" s="628"/>
      <c r="BO74" s="628"/>
      <c r="BP74" s="628"/>
      <c r="BQ74" s="628"/>
      <c r="BR74" s="628"/>
      <c r="BS74" s="628"/>
      <c r="BT74" s="628"/>
      <c r="BU74" s="628"/>
      <c r="BV74" s="628"/>
      <c r="BW74" s="628"/>
      <c r="BX74" s="628"/>
      <c r="BY74" s="628"/>
      <c r="BZ74" s="628"/>
      <c r="CA74" s="628"/>
      <c r="CB74" s="628"/>
      <c r="CC74" s="628"/>
      <c r="CD74" s="628"/>
      <c r="CE74" s="628"/>
      <c r="CF74" s="628"/>
      <c r="CG74" s="628"/>
      <c r="CH74" s="628"/>
      <c r="CI74" s="628"/>
      <c r="CJ74" s="628"/>
      <c r="CK74" s="628"/>
      <c r="CL74" s="628"/>
      <c r="CM74" s="628"/>
    </row>
    <row r="75" spans="2:91" ht="5.0999999999999996" customHeight="1">
      <c r="B75" s="627" t="s">
        <v>472</v>
      </c>
      <c r="C75" s="628"/>
      <c r="D75" s="628"/>
      <c r="E75" s="628"/>
      <c r="F75" s="628"/>
      <c r="G75" s="628"/>
      <c r="H75" s="628"/>
      <c r="I75" s="628"/>
      <c r="J75" s="628"/>
      <c r="K75" s="628"/>
      <c r="L75" s="628"/>
      <c r="M75" s="628"/>
      <c r="N75" s="628"/>
      <c r="O75" s="628"/>
      <c r="P75" s="627" t="s">
        <v>473</v>
      </c>
      <c r="Q75" s="628"/>
      <c r="R75" s="628"/>
      <c r="S75" s="628"/>
      <c r="T75" s="628"/>
      <c r="U75" s="628"/>
      <c r="V75" s="628"/>
      <c r="W75" s="628"/>
      <c r="X75" s="628"/>
      <c r="Y75" s="628"/>
      <c r="Z75" s="628"/>
      <c r="AA75" s="628"/>
      <c r="AB75" s="628"/>
      <c r="AC75" s="628"/>
      <c r="AD75" s="628"/>
      <c r="AE75" s="628"/>
      <c r="AF75" s="628"/>
      <c r="AG75" s="628"/>
      <c r="AH75" s="628"/>
      <c r="AI75" s="628"/>
      <c r="AJ75" s="628"/>
      <c r="AK75" s="628"/>
      <c r="AL75" s="628"/>
      <c r="AM75" s="628"/>
      <c r="AN75" s="628"/>
      <c r="AO75" s="628"/>
      <c r="AP75" s="628"/>
      <c r="AQ75" s="628"/>
      <c r="AR75" s="628"/>
      <c r="AS75" s="628"/>
      <c r="AT75" s="399"/>
      <c r="AU75" s="399"/>
      <c r="AV75" s="627" t="s">
        <v>472</v>
      </c>
      <c r="AW75" s="628"/>
      <c r="AX75" s="628"/>
      <c r="AY75" s="628"/>
      <c r="AZ75" s="628"/>
      <c r="BA75" s="628"/>
      <c r="BB75" s="628"/>
      <c r="BC75" s="628"/>
      <c r="BD75" s="628"/>
      <c r="BE75" s="628"/>
      <c r="BF75" s="628"/>
      <c r="BG75" s="628"/>
      <c r="BH75" s="628"/>
      <c r="BI75" s="628"/>
      <c r="BJ75" s="627" t="s">
        <v>473</v>
      </c>
      <c r="BK75" s="628"/>
      <c r="BL75" s="628"/>
      <c r="BM75" s="628"/>
      <c r="BN75" s="628"/>
      <c r="BO75" s="628"/>
      <c r="BP75" s="628"/>
      <c r="BQ75" s="628"/>
      <c r="BR75" s="628"/>
      <c r="BS75" s="628"/>
      <c r="BT75" s="628"/>
      <c r="BU75" s="628"/>
      <c r="BV75" s="628"/>
      <c r="BW75" s="628"/>
      <c r="BX75" s="628"/>
      <c r="BY75" s="628"/>
      <c r="BZ75" s="628"/>
      <c r="CA75" s="628"/>
      <c r="CB75" s="628"/>
      <c r="CC75" s="628"/>
      <c r="CD75" s="628"/>
      <c r="CE75" s="628"/>
      <c r="CF75" s="628"/>
      <c r="CG75" s="628"/>
      <c r="CH75" s="628"/>
      <c r="CI75" s="628"/>
      <c r="CJ75" s="628"/>
      <c r="CK75" s="628"/>
      <c r="CL75" s="628"/>
      <c r="CM75" s="628"/>
    </row>
    <row r="76" spans="2:91" ht="5.0999999999999996" customHeight="1">
      <c r="B76" s="628"/>
      <c r="C76" s="628"/>
      <c r="D76" s="628"/>
      <c r="E76" s="628"/>
      <c r="F76" s="628"/>
      <c r="G76" s="628"/>
      <c r="H76" s="628"/>
      <c r="I76" s="628"/>
      <c r="J76" s="628"/>
      <c r="K76" s="628"/>
      <c r="L76" s="628"/>
      <c r="M76" s="628"/>
      <c r="N76" s="628"/>
      <c r="O76" s="628"/>
      <c r="P76" s="628"/>
      <c r="Q76" s="628"/>
      <c r="R76" s="628"/>
      <c r="S76" s="628"/>
      <c r="T76" s="628"/>
      <c r="U76" s="628"/>
      <c r="V76" s="628"/>
      <c r="W76" s="628"/>
      <c r="X76" s="628"/>
      <c r="Y76" s="628"/>
      <c r="Z76" s="628"/>
      <c r="AA76" s="628"/>
      <c r="AB76" s="628"/>
      <c r="AC76" s="628"/>
      <c r="AD76" s="628"/>
      <c r="AE76" s="628"/>
      <c r="AF76" s="628"/>
      <c r="AG76" s="628"/>
      <c r="AH76" s="628"/>
      <c r="AI76" s="628"/>
      <c r="AJ76" s="628"/>
      <c r="AK76" s="628"/>
      <c r="AL76" s="628"/>
      <c r="AM76" s="628"/>
      <c r="AN76" s="628"/>
      <c r="AO76" s="628"/>
      <c r="AP76" s="628"/>
      <c r="AQ76" s="628"/>
      <c r="AR76" s="628"/>
      <c r="AS76" s="628"/>
      <c r="AT76" s="399"/>
      <c r="AU76" s="399"/>
      <c r="AV76" s="628"/>
      <c r="AW76" s="628"/>
      <c r="AX76" s="628"/>
      <c r="AY76" s="628"/>
      <c r="AZ76" s="628"/>
      <c r="BA76" s="628"/>
      <c r="BB76" s="628"/>
      <c r="BC76" s="628"/>
      <c r="BD76" s="628"/>
      <c r="BE76" s="628"/>
      <c r="BF76" s="628"/>
      <c r="BG76" s="628"/>
      <c r="BH76" s="628"/>
      <c r="BI76" s="628"/>
      <c r="BJ76" s="628"/>
      <c r="BK76" s="628"/>
      <c r="BL76" s="628"/>
      <c r="BM76" s="628"/>
      <c r="BN76" s="628"/>
      <c r="BO76" s="628"/>
      <c r="BP76" s="628"/>
      <c r="BQ76" s="628"/>
      <c r="BR76" s="628"/>
      <c r="BS76" s="628"/>
      <c r="BT76" s="628"/>
      <c r="BU76" s="628"/>
      <c r="BV76" s="628"/>
      <c r="BW76" s="628"/>
      <c r="BX76" s="628"/>
      <c r="BY76" s="628"/>
      <c r="BZ76" s="628"/>
      <c r="CA76" s="628"/>
      <c r="CB76" s="628"/>
      <c r="CC76" s="628"/>
      <c r="CD76" s="628"/>
      <c r="CE76" s="628"/>
      <c r="CF76" s="628"/>
      <c r="CG76" s="628"/>
      <c r="CH76" s="628"/>
      <c r="CI76" s="628"/>
      <c r="CJ76" s="628"/>
      <c r="CK76" s="628"/>
      <c r="CL76" s="628"/>
      <c r="CM76" s="628"/>
    </row>
    <row r="77" spans="2:91" ht="5.0999999999999996" customHeight="1">
      <c r="B77" s="628"/>
      <c r="C77" s="628"/>
      <c r="D77" s="628"/>
      <c r="E77" s="628"/>
      <c r="F77" s="628"/>
      <c r="G77" s="628"/>
      <c r="H77" s="628"/>
      <c r="I77" s="628"/>
      <c r="J77" s="628"/>
      <c r="K77" s="628"/>
      <c r="L77" s="628"/>
      <c r="M77" s="628"/>
      <c r="N77" s="628"/>
      <c r="O77" s="628"/>
      <c r="P77" s="628"/>
      <c r="Q77" s="628"/>
      <c r="R77" s="628"/>
      <c r="S77" s="628"/>
      <c r="T77" s="628"/>
      <c r="U77" s="628"/>
      <c r="V77" s="628"/>
      <c r="W77" s="628"/>
      <c r="X77" s="628"/>
      <c r="Y77" s="628"/>
      <c r="Z77" s="628"/>
      <c r="AA77" s="628"/>
      <c r="AB77" s="628"/>
      <c r="AC77" s="628"/>
      <c r="AD77" s="628"/>
      <c r="AE77" s="628"/>
      <c r="AF77" s="628"/>
      <c r="AG77" s="628"/>
      <c r="AH77" s="628"/>
      <c r="AI77" s="628"/>
      <c r="AJ77" s="628"/>
      <c r="AK77" s="628"/>
      <c r="AL77" s="628"/>
      <c r="AM77" s="628"/>
      <c r="AN77" s="628"/>
      <c r="AO77" s="628"/>
      <c r="AP77" s="628"/>
      <c r="AQ77" s="628"/>
      <c r="AR77" s="628"/>
      <c r="AS77" s="628"/>
      <c r="AT77" s="399"/>
      <c r="AU77" s="399"/>
      <c r="AV77" s="628"/>
      <c r="AW77" s="628"/>
      <c r="AX77" s="628"/>
      <c r="AY77" s="628"/>
      <c r="AZ77" s="628"/>
      <c r="BA77" s="628"/>
      <c r="BB77" s="628"/>
      <c r="BC77" s="628"/>
      <c r="BD77" s="628"/>
      <c r="BE77" s="628"/>
      <c r="BF77" s="628"/>
      <c r="BG77" s="628"/>
      <c r="BH77" s="628"/>
      <c r="BI77" s="628"/>
      <c r="BJ77" s="628"/>
      <c r="BK77" s="628"/>
      <c r="BL77" s="628"/>
      <c r="BM77" s="628"/>
      <c r="BN77" s="628"/>
      <c r="BO77" s="628"/>
      <c r="BP77" s="628"/>
      <c r="BQ77" s="628"/>
      <c r="BR77" s="628"/>
      <c r="BS77" s="628"/>
      <c r="BT77" s="628"/>
      <c r="BU77" s="628"/>
      <c r="BV77" s="628"/>
      <c r="BW77" s="628"/>
      <c r="BX77" s="628"/>
      <c r="BY77" s="628"/>
      <c r="BZ77" s="628"/>
      <c r="CA77" s="628"/>
      <c r="CB77" s="628"/>
      <c r="CC77" s="628"/>
      <c r="CD77" s="628"/>
      <c r="CE77" s="628"/>
      <c r="CF77" s="628"/>
      <c r="CG77" s="628"/>
      <c r="CH77" s="628"/>
      <c r="CI77" s="628"/>
      <c r="CJ77" s="628"/>
      <c r="CK77" s="628"/>
      <c r="CL77" s="628"/>
      <c r="CM77" s="628"/>
    </row>
    <row r="78" spans="2:91" ht="5.0999999999999996" customHeight="1">
      <c r="B78" s="628"/>
      <c r="C78" s="628"/>
      <c r="D78" s="628"/>
      <c r="E78" s="628"/>
      <c r="F78" s="628"/>
      <c r="G78" s="628"/>
      <c r="H78" s="628"/>
      <c r="I78" s="628"/>
      <c r="J78" s="628"/>
      <c r="K78" s="628"/>
      <c r="L78" s="628"/>
      <c r="M78" s="628"/>
      <c r="N78" s="628"/>
      <c r="O78" s="628"/>
      <c r="P78" s="628"/>
      <c r="Q78" s="628"/>
      <c r="R78" s="628"/>
      <c r="S78" s="628"/>
      <c r="T78" s="628"/>
      <c r="U78" s="628"/>
      <c r="V78" s="628"/>
      <c r="W78" s="628"/>
      <c r="X78" s="628"/>
      <c r="Y78" s="628"/>
      <c r="Z78" s="628"/>
      <c r="AA78" s="628"/>
      <c r="AB78" s="628"/>
      <c r="AC78" s="628"/>
      <c r="AD78" s="628"/>
      <c r="AE78" s="628"/>
      <c r="AF78" s="628"/>
      <c r="AG78" s="628"/>
      <c r="AH78" s="628"/>
      <c r="AI78" s="628"/>
      <c r="AJ78" s="628"/>
      <c r="AK78" s="628"/>
      <c r="AL78" s="628"/>
      <c r="AM78" s="628"/>
      <c r="AN78" s="628"/>
      <c r="AO78" s="628"/>
      <c r="AP78" s="628"/>
      <c r="AQ78" s="628"/>
      <c r="AR78" s="628"/>
      <c r="AS78" s="628"/>
      <c r="AT78" s="399"/>
      <c r="AU78" s="399"/>
      <c r="AV78" s="628"/>
      <c r="AW78" s="628"/>
      <c r="AX78" s="628"/>
      <c r="AY78" s="628"/>
      <c r="AZ78" s="628"/>
      <c r="BA78" s="628"/>
      <c r="BB78" s="628"/>
      <c r="BC78" s="628"/>
      <c r="BD78" s="628"/>
      <c r="BE78" s="628"/>
      <c r="BF78" s="628"/>
      <c r="BG78" s="628"/>
      <c r="BH78" s="628"/>
      <c r="BI78" s="628"/>
      <c r="BJ78" s="628"/>
      <c r="BK78" s="628"/>
      <c r="BL78" s="628"/>
      <c r="BM78" s="628"/>
      <c r="BN78" s="628"/>
      <c r="BO78" s="628"/>
      <c r="BP78" s="628"/>
      <c r="BQ78" s="628"/>
      <c r="BR78" s="628"/>
      <c r="BS78" s="628"/>
      <c r="BT78" s="628"/>
      <c r="BU78" s="628"/>
      <c r="BV78" s="628"/>
      <c r="BW78" s="628"/>
      <c r="BX78" s="628"/>
      <c r="BY78" s="628"/>
      <c r="BZ78" s="628"/>
      <c r="CA78" s="628"/>
      <c r="CB78" s="628"/>
      <c r="CC78" s="628"/>
      <c r="CD78" s="628"/>
      <c r="CE78" s="628"/>
      <c r="CF78" s="628"/>
      <c r="CG78" s="628"/>
      <c r="CH78" s="628"/>
      <c r="CI78" s="628"/>
      <c r="CJ78" s="628"/>
      <c r="CK78" s="628"/>
      <c r="CL78" s="628"/>
      <c r="CM78" s="628"/>
    </row>
    <row r="79" spans="2:91" ht="5.0999999999999996" customHeight="1">
      <c r="B79" s="628"/>
      <c r="C79" s="628"/>
      <c r="D79" s="628"/>
      <c r="E79" s="628"/>
      <c r="F79" s="628"/>
      <c r="G79" s="628"/>
      <c r="H79" s="628"/>
      <c r="I79" s="628"/>
      <c r="J79" s="628"/>
      <c r="K79" s="628"/>
      <c r="L79" s="628"/>
      <c r="M79" s="628"/>
      <c r="N79" s="628"/>
      <c r="O79" s="628"/>
      <c r="P79" s="628"/>
      <c r="Q79" s="628"/>
      <c r="R79" s="628"/>
      <c r="S79" s="628"/>
      <c r="T79" s="628"/>
      <c r="U79" s="628"/>
      <c r="V79" s="628"/>
      <c r="W79" s="628"/>
      <c r="X79" s="628"/>
      <c r="Y79" s="628"/>
      <c r="Z79" s="628"/>
      <c r="AA79" s="628"/>
      <c r="AB79" s="628"/>
      <c r="AC79" s="628"/>
      <c r="AD79" s="628"/>
      <c r="AE79" s="628"/>
      <c r="AF79" s="628"/>
      <c r="AG79" s="628"/>
      <c r="AH79" s="628"/>
      <c r="AI79" s="628"/>
      <c r="AJ79" s="628"/>
      <c r="AK79" s="628"/>
      <c r="AL79" s="628"/>
      <c r="AM79" s="628"/>
      <c r="AN79" s="628"/>
      <c r="AO79" s="628"/>
      <c r="AP79" s="628"/>
      <c r="AQ79" s="628"/>
      <c r="AR79" s="628"/>
      <c r="AS79" s="628"/>
      <c r="AT79" s="399"/>
      <c r="AU79" s="399"/>
      <c r="AV79" s="628"/>
      <c r="AW79" s="628"/>
      <c r="AX79" s="628"/>
      <c r="AY79" s="628"/>
      <c r="AZ79" s="628"/>
      <c r="BA79" s="628"/>
      <c r="BB79" s="628"/>
      <c r="BC79" s="628"/>
      <c r="BD79" s="628"/>
      <c r="BE79" s="628"/>
      <c r="BF79" s="628"/>
      <c r="BG79" s="628"/>
      <c r="BH79" s="628"/>
      <c r="BI79" s="628"/>
      <c r="BJ79" s="628"/>
      <c r="BK79" s="628"/>
      <c r="BL79" s="628"/>
      <c r="BM79" s="628"/>
      <c r="BN79" s="628"/>
      <c r="BO79" s="628"/>
      <c r="BP79" s="628"/>
      <c r="BQ79" s="628"/>
      <c r="BR79" s="628"/>
      <c r="BS79" s="628"/>
      <c r="BT79" s="628"/>
      <c r="BU79" s="628"/>
      <c r="BV79" s="628"/>
      <c r="BW79" s="628"/>
      <c r="BX79" s="628"/>
      <c r="BY79" s="628"/>
      <c r="BZ79" s="628"/>
      <c r="CA79" s="628"/>
      <c r="CB79" s="628"/>
      <c r="CC79" s="628"/>
      <c r="CD79" s="628"/>
      <c r="CE79" s="628"/>
      <c r="CF79" s="628"/>
      <c r="CG79" s="628"/>
      <c r="CH79" s="628"/>
      <c r="CI79" s="628"/>
      <c r="CJ79" s="628"/>
      <c r="CK79" s="628"/>
      <c r="CL79" s="628"/>
      <c r="CM79" s="628"/>
    </row>
    <row r="80" spans="2:91" ht="5.0999999999999996" customHeight="1">
      <c r="B80" s="628"/>
      <c r="C80" s="628"/>
      <c r="D80" s="628"/>
      <c r="E80" s="628"/>
      <c r="F80" s="628"/>
      <c r="G80" s="628"/>
      <c r="H80" s="628"/>
      <c r="I80" s="628"/>
      <c r="J80" s="628"/>
      <c r="K80" s="628"/>
      <c r="L80" s="628"/>
      <c r="M80" s="628"/>
      <c r="N80" s="628"/>
      <c r="O80" s="628"/>
      <c r="P80" s="628"/>
      <c r="Q80" s="628"/>
      <c r="R80" s="628"/>
      <c r="S80" s="628"/>
      <c r="T80" s="628"/>
      <c r="U80" s="628"/>
      <c r="V80" s="628"/>
      <c r="W80" s="628"/>
      <c r="X80" s="628"/>
      <c r="Y80" s="628"/>
      <c r="Z80" s="628"/>
      <c r="AA80" s="628"/>
      <c r="AB80" s="628"/>
      <c r="AC80" s="628"/>
      <c r="AD80" s="628"/>
      <c r="AE80" s="628"/>
      <c r="AF80" s="628"/>
      <c r="AG80" s="628"/>
      <c r="AH80" s="628"/>
      <c r="AI80" s="628"/>
      <c r="AJ80" s="628"/>
      <c r="AK80" s="628"/>
      <c r="AL80" s="628"/>
      <c r="AM80" s="628"/>
      <c r="AN80" s="628"/>
      <c r="AO80" s="628"/>
      <c r="AP80" s="628"/>
      <c r="AQ80" s="628"/>
      <c r="AR80" s="628"/>
      <c r="AS80" s="628"/>
      <c r="AT80" s="399"/>
      <c r="AU80" s="399"/>
      <c r="AV80" s="628"/>
      <c r="AW80" s="628"/>
      <c r="AX80" s="628"/>
      <c r="AY80" s="628"/>
      <c r="AZ80" s="628"/>
      <c r="BA80" s="628"/>
      <c r="BB80" s="628"/>
      <c r="BC80" s="628"/>
      <c r="BD80" s="628"/>
      <c r="BE80" s="628"/>
      <c r="BF80" s="628"/>
      <c r="BG80" s="628"/>
      <c r="BH80" s="628"/>
      <c r="BI80" s="628"/>
      <c r="BJ80" s="628"/>
      <c r="BK80" s="628"/>
      <c r="BL80" s="628"/>
      <c r="BM80" s="628"/>
      <c r="BN80" s="628"/>
      <c r="BO80" s="628"/>
      <c r="BP80" s="628"/>
      <c r="BQ80" s="628"/>
      <c r="BR80" s="628"/>
      <c r="BS80" s="628"/>
      <c r="BT80" s="628"/>
      <c r="BU80" s="628"/>
      <c r="BV80" s="628"/>
      <c r="BW80" s="628"/>
      <c r="BX80" s="628"/>
      <c r="BY80" s="628"/>
      <c r="BZ80" s="628"/>
      <c r="CA80" s="628"/>
      <c r="CB80" s="628"/>
      <c r="CC80" s="628"/>
      <c r="CD80" s="628"/>
      <c r="CE80" s="628"/>
      <c r="CF80" s="628"/>
      <c r="CG80" s="628"/>
      <c r="CH80" s="628"/>
      <c r="CI80" s="628"/>
      <c r="CJ80" s="628"/>
      <c r="CK80" s="628"/>
      <c r="CL80" s="628"/>
      <c r="CM80" s="628"/>
    </row>
    <row r="81" spans="2:91" ht="5.0999999999999996" customHeight="1">
      <c r="B81" s="628"/>
      <c r="C81" s="628"/>
      <c r="D81" s="628"/>
      <c r="E81" s="628"/>
      <c r="F81" s="628"/>
      <c r="G81" s="628"/>
      <c r="H81" s="628"/>
      <c r="I81" s="628"/>
      <c r="J81" s="628"/>
      <c r="K81" s="628"/>
      <c r="L81" s="628"/>
      <c r="M81" s="628"/>
      <c r="N81" s="628"/>
      <c r="O81" s="628"/>
      <c r="P81" s="628"/>
      <c r="Q81" s="628"/>
      <c r="R81" s="628"/>
      <c r="S81" s="628"/>
      <c r="T81" s="628"/>
      <c r="U81" s="628"/>
      <c r="V81" s="628"/>
      <c r="W81" s="628"/>
      <c r="X81" s="628"/>
      <c r="Y81" s="628"/>
      <c r="Z81" s="628"/>
      <c r="AA81" s="628"/>
      <c r="AB81" s="628"/>
      <c r="AC81" s="628"/>
      <c r="AD81" s="628"/>
      <c r="AE81" s="628"/>
      <c r="AF81" s="628"/>
      <c r="AG81" s="628"/>
      <c r="AH81" s="628"/>
      <c r="AI81" s="628"/>
      <c r="AJ81" s="628"/>
      <c r="AK81" s="628"/>
      <c r="AL81" s="628"/>
      <c r="AM81" s="628"/>
      <c r="AN81" s="628"/>
      <c r="AO81" s="628"/>
      <c r="AP81" s="628"/>
      <c r="AQ81" s="628"/>
      <c r="AR81" s="628"/>
      <c r="AS81" s="628"/>
      <c r="AT81" s="399"/>
      <c r="AU81" s="399"/>
      <c r="AV81" s="628"/>
      <c r="AW81" s="628"/>
      <c r="AX81" s="628"/>
      <c r="AY81" s="628"/>
      <c r="AZ81" s="628"/>
      <c r="BA81" s="628"/>
      <c r="BB81" s="628"/>
      <c r="BC81" s="628"/>
      <c r="BD81" s="628"/>
      <c r="BE81" s="628"/>
      <c r="BF81" s="628"/>
      <c r="BG81" s="628"/>
      <c r="BH81" s="628"/>
      <c r="BI81" s="628"/>
      <c r="BJ81" s="628"/>
      <c r="BK81" s="628"/>
      <c r="BL81" s="628"/>
      <c r="BM81" s="628"/>
      <c r="BN81" s="628"/>
      <c r="BO81" s="628"/>
      <c r="BP81" s="628"/>
      <c r="BQ81" s="628"/>
      <c r="BR81" s="628"/>
      <c r="BS81" s="628"/>
      <c r="BT81" s="628"/>
      <c r="BU81" s="628"/>
      <c r="BV81" s="628"/>
      <c r="BW81" s="628"/>
      <c r="BX81" s="628"/>
      <c r="BY81" s="628"/>
      <c r="BZ81" s="628"/>
      <c r="CA81" s="628"/>
      <c r="CB81" s="628"/>
      <c r="CC81" s="628"/>
      <c r="CD81" s="628"/>
      <c r="CE81" s="628"/>
      <c r="CF81" s="628"/>
      <c r="CG81" s="628"/>
      <c r="CH81" s="628"/>
      <c r="CI81" s="628"/>
      <c r="CJ81" s="628"/>
      <c r="CK81" s="628"/>
      <c r="CL81" s="628"/>
      <c r="CM81" s="628"/>
    </row>
    <row r="82" spans="2:91" ht="5.0999999999999996" customHeight="1">
      <c r="B82" s="628"/>
      <c r="C82" s="628"/>
      <c r="D82" s="628"/>
      <c r="E82" s="628"/>
      <c r="F82" s="628"/>
      <c r="G82" s="628"/>
      <c r="H82" s="628"/>
      <c r="I82" s="628"/>
      <c r="J82" s="628"/>
      <c r="K82" s="628"/>
      <c r="L82" s="628"/>
      <c r="M82" s="628"/>
      <c r="N82" s="628"/>
      <c r="O82" s="628"/>
      <c r="P82" s="628"/>
      <c r="Q82" s="628"/>
      <c r="R82" s="628"/>
      <c r="S82" s="628"/>
      <c r="T82" s="628"/>
      <c r="U82" s="628"/>
      <c r="V82" s="628"/>
      <c r="W82" s="628"/>
      <c r="X82" s="628"/>
      <c r="Y82" s="628"/>
      <c r="Z82" s="628"/>
      <c r="AA82" s="628"/>
      <c r="AB82" s="628"/>
      <c r="AC82" s="628"/>
      <c r="AD82" s="628"/>
      <c r="AE82" s="628"/>
      <c r="AF82" s="628"/>
      <c r="AG82" s="628"/>
      <c r="AH82" s="628"/>
      <c r="AI82" s="628"/>
      <c r="AJ82" s="628"/>
      <c r="AK82" s="628"/>
      <c r="AL82" s="628"/>
      <c r="AM82" s="628"/>
      <c r="AN82" s="628"/>
      <c r="AO82" s="628"/>
      <c r="AP82" s="628"/>
      <c r="AQ82" s="628"/>
      <c r="AR82" s="628"/>
      <c r="AS82" s="628"/>
      <c r="AT82" s="399"/>
      <c r="AU82" s="399"/>
      <c r="AV82" s="628"/>
      <c r="AW82" s="628"/>
      <c r="AX82" s="628"/>
      <c r="AY82" s="628"/>
      <c r="AZ82" s="628"/>
      <c r="BA82" s="628"/>
      <c r="BB82" s="628"/>
      <c r="BC82" s="628"/>
      <c r="BD82" s="628"/>
      <c r="BE82" s="628"/>
      <c r="BF82" s="628"/>
      <c r="BG82" s="628"/>
      <c r="BH82" s="628"/>
      <c r="BI82" s="628"/>
      <c r="BJ82" s="628"/>
      <c r="BK82" s="628"/>
      <c r="BL82" s="628"/>
      <c r="BM82" s="628"/>
      <c r="BN82" s="628"/>
      <c r="BO82" s="628"/>
      <c r="BP82" s="628"/>
      <c r="BQ82" s="628"/>
      <c r="BR82" s="628"/>
      <c r="BS82" s="628"/>
      <c r="BT82" s="628"/>
      <c r="BU82" s="628"/>
      <c r="BV82" s="628"/>
      <c r="BW82" s="628"/>
      <c r="BX82" s="628"/>
      <c r="BY82" s="628"/>
      <c r="BZ82" s="628"/>
      <c r="CA82" s="628"/>
      <c r="CB82" s="628"/>
      <c r="CC82" s="628"/>
      <c r="CD82" s="628"/>
      <c r="CE82" s="628"/>
      <c r="CF82" s="628"/>
      <c r="CG82" s="628"/>
      <c r="CH82" s="628"/>
      <c r="CI82" s="628"/>
      <c r="CJ82" s="628"/>
      <c r="CK82" s="628"/>
      <c r="CL82" s="628"/>
      <c r="CM82" s="628"/>
    </row>
    <row r="83" spans="2:91" ht="5.0999999999999996" customHeight="1">
      <c r="B83" s="628"/>
      <c r="C83" s="628"/>
      <c r="D83" s="628"/>
      <c r="E83" s="628"/>
      <c r="F83" s="628"/>
      <c r="G83" s="628"/>
      <c r="H83" s="628"/>
      <c r="I83" s="628"/>
      <c r="J83" s="628"/>
      <c r="K83" s="628"/>
      <c r="L83" s="628"/>
      <c r="M83" s="628"/>
      <c r="N83" s="628"/>
      <c r="O83" s="628"/>
      <c r="P83" s="628"/>
      <c r="Q83" s="628"/>
      <c r="R83" s="628"/>
      <c r="S83" s="628"/>
      <c r="T83" s="628"/>
      <c r="U83" s="628"/>
      <c r="V83" s="628"/>
      <c r="W83" s="628"/>
      <c r="X83" s="628"/>
      <c r="Y83" s="628"/>
      <c r="Z83" s="628"/>
      <c r="AA83" s="628"/>
      <c r="AB83" s="628"/>
      <c r="AC83" s="628"/>
      <c r="AD83" s="628"/>
      <c r="AE83" s="628"/>
      <c r="AF83" s="628"/>
      <c r="AG83" s="628"/>
      <c r="AH83" s="628"/>
      <c r="AI83" s="628"/>
      <c r="AJ83" s="628"/>
      <c r="AK83" s="628"/>
      <c r="AL83" s="628"/>
      <c r="AM83" s="628"/>
      <c r="AN83" s="628"/>
      <c r="AO83" s="628"/>
      <c r="AP83" s="628"/>
      <c r="AQ83" s="628"/>
      <c r="AR83" s="628"/>
      <c r="AS83" s="628"/>
      <c r="AT83" s="399"/>
      <c r="AU83" s="399"/>
      <c r="AV83" s="628"/>
      <c r="AW83" s="628"/>
      <c r="AX83" s="628"/>
      <c r="AY83" s="628"/>
      <c r="AZ83" s="628"/>
      <c r="BA83" s="628"/>
      <c r="BB83" s="628"/>
      <c r="BC83" s="628"/>
      <c r="BD83" s="628"/>
      <c r="BE83" s="628"/>
      <c r="BF83" s="628"/>
      <c r="BG83" s="628"/>
      <c r="BH83" s="628"/>
      <c r="BI83" s="628"/>
      <c r="BJ83" s="628"/>
      <c r="BK83" s="628"/>
      <c r="BL83" s="628"/>
      <c r="BM83" s="628"/>
      <c r="BN83" s="628"/>
      <c r="BO83" s="628"/>
      <c r="BP83" s="628"/>
      <c r="BQ83" s="628"/>
      <c r="BR83" s="628"/>
      <c r="BS83" s="628"/>
      <c r="BT83" s="628"/>
      <c r="BU83" s="628"/>
      <c r="BV83" s="628"/>
      <c r="BW83" s="628"/>
      <c r="BX83" s="628"/>
      <c r="BY83" s="628"/>
      <c r="BZ83" s="628"/>
      <c r="CA83" s="628"/>
      <c r="CB83" s="628"/>
      <c r="CC83" s="628"/>
      <c r="CD83" s="628"/>
      <c r="CE83" s="628"/>
      <c r="CF83" s="628"/>
      <c r="CG83" s="628"/>
      <c r="CH83" s="628"/>
      <c r="CI83" s="628"/>
      <c r="CJ83" s="628"/>
      <c r="CK83" s="628"/>
      <c r="CL83" s="628"/>
      <c r="CM83" s="628"/>
    </row>
    <row r="84" spans="2:91" ht="5.0999999999999996" customHeight="1">
      <c r="B84" s="628"/>
      <c r="C84" s="628"/>
      <c r="D84" s="628"/>
      <c r="E84" s="628"/>
      <c r="F84" s="628"/>
      <c r="G84" s="628"/>
      <c r="H84" s="628"/>
      <c r="I84" s="628"/>
      <c r="J84" s="628"/>
      <c r="K84" s="628"/>
      <c r="L84" s="628"/>
      <c r="M84" s="628"/>
      <c r="N84" s="628"/>
      <c r="O84" s="628"/>
      <c r="P84" s="628"/>
      <c r="Q84" s="628"/>
      <c r="R84" s="628"/>
      <c r="S84" s="628"/>
      <c r="T84" s="628"/>
      <c r="U84" s="628"/>
      <c r="V84" s="628"/>
      <c r="W84" s="628"/>
      <c r="X84" s="628"/>
      <c r="Y84" s="628"/>
      <c r="Z84" s="628"/>
      <c r="AA84" s="628"/>
      <c r="AB84" s="628"/>
      <c r="AC84" s="628"/>
      <c r="AD84" s="628"/>
      <c r="AE84" s="628"/>
      <c r="AF84" s="628"/>
      <c r="AG84" s="628"/>
      <c r="AH84" s="628"/>
      <c r="AI84" s="628"/>
      <c r="AJ84" s="628"/>
      <c r="AK84" s="628"/>
      <c r="AL84" s="628"/>
      <c r="AM84" s="628"/>
      <c r="AN84" s="628"/>
      <c r="AO84" s="628"/>
      <c r="AP84" s="628"/>
      <c r="AQ84" s="628"/>
      <c r="AR84" s="628"/>
      <c r="AS84" s="628"/>
      <c r="AT84" s="399"/>
      <c r="AU84" s="399"/>
      <c r="AV84" s="628"/>
      <c r="AW84" s="628"/>
      <c r="AX84" s="628"/>
      <c r="AY84" s="628"/>
      <c r="AZ84" s="628"/>
      <c r="BA84" s="628"/>
      <c r="BB84" s="628"/>
      <c r="BC84" s="628"/>
      <c r="BD84" s="628"/>
      <c r="BE84" s="628"/>
      <c r="BF84" s="628"/>
      <c r="BG84" s="628"/>
      <c r="BH84" s="628"/>
      <c r="BI84" s="628"/>
      <c r="BJ84" s="628"/>
      <c r="BK84" s="628"/>
      <c r="BL84" s="628"/>
      <c r="BM84" s="628"/>
      <c r="BN84" s="628"/>
      <c r="BO84" s="628"/>
      <c r="BP84" s="628"/>
      <c r="BQ84" s="628"/>
      <c r="BR84" s="628"/>
      <c r="BS84" s="628"/>
      <c r="BT84" s="628"/>
      <c r="BU84" s="628"/>
      <c r="BV84" s="628"/>
      <c r="BW84" s="628"/>
      <c r="BX84" s="628"/>
      <c r="BY84" s="628"/>
      <c r="BZ84" s="628"/>
      <c r="CA84" s="628"/>
      <c r="CB84" s="628"/>
      <c r="CC84" s="628"/>
      <c r="CD84" s="628"/>
      <c r="CE84" s="628"/>
      <c r="CF84" s="628"/>
      <c r="CG84" s="628"/>
      <c r="CH84" s="628"/>
      <c r="CI84" s="628"/>
      <c r="CJ84" s="628"/>
      <c r="CK84" s="628"/>
      <c r="CL84" s="628"/>
      <c r="CM84" s="628"/>
    </row>
    <row r="85" spans="2:91" ht="5.0999999999999996" customHeight="1">
      <c r="B85" s="627" t="s">
        <v>474</v>
      </c>
      <c r="C85" s="628"/>
      <c r="D85" s="628"/>
      <c r="E85" s="628"/>
      <c r="F85" s="628"/>
      <c r="G85" s="628"/>
      <c r="H85" s="628"/>
      <c r="I85" s="628"/>
      <c r="J85" s="628"/>
      <c r="K85" s="628"/>
      <c r="L85" s="628"/>
      <c r="M85" s="628"/>
      <c r="N85" s="628"/>
      <c r="O85" s="628"/>
      <c r="P85" s="628"/>
      <c r="Q85" s="628"/>
      <c r="R85" s="628"/>
      <c r="S85" s="628"/>
      <c r="T85" s="628"/>
      <c r="U85" s="628"/>
      <c r="V85" s="628"/>
      <c r="W85" s="628"/>
      <c r="X85" s="628"/>
      <c r="Y85" s="628"/>
      <c r="Z85" s="628"/>
      <c r="AA85" s="628"/>
      <c r="AB85" s="628"/>
      <c r="AC85" s="628"/>
      <c r="AD85" s="628"/>
      <c r="AE85" s="628"/>
      <c r="AF85" s="628"/>
      <c r="AG85" s="628"/>
      <c r="AH85" s="628"/>
      <c r="AI85" s="628"/>
      <c r="AJ85" s="628"/>
      <c r="AK85" s="628"/>
      <c r="AL85" s="628"/>
      <c r="AM85" s="628"/>
      <c r="AN85" s="628"/>
      <c r="AO85" s="628"/>
      <c r="AP85" s="628"/>
      <c r="AQ85" s="628"/>
      <c r="AR85" s="628"/>
      <c r="AS85" s="628"/>
      <c r="AT85" s="399"/>
      <c r="AU85" s="399"/>
      <c r="AV85" s="627" t="s">
        <v>474</v>
      </c>
      <c r="AW85" s="628"/>
      <c r="AX85" s="628"/>
      <c r="AY85" s="628"/>
      <c r="AZ85" s="628"/>
      <c r="BA85" s="628"/>
      <c r="BB85" s="628"/>
      <c r="BC85" s="628"/>
      <c r="BD85" s="628"/>
      <c r="BE85" s="628"/>
      <c r="BF85" s="628"/>
      <c r="BG85" s="628"/>
      <c r="BH85" s="628"/>
      <c r="BI85" s="628"/>
      <c r="BJ85" s="628"/>
      <c r="BK85" s="628"/>
      <c r="BL85" s="628"/>
      <c r="BM85" s="628"/>
      <c r="BN85" s="628"/>
      <c r="BO85" s="628"/>
      <c r="BP85" s="628"/>
      <c r="BQ85" s="628"/>
      <c r="BR85" s="628"/>
      <c r="BS85" s="628"/>
      <c r="BT85" s="628"/>
      <c r="BU85" s="628"/>
      <c r="BV85" s="628"/>
      <c r="BW85" s="628"/>
      <c r="BX85" s="628"/>
      <c r="BY85" s="628"/>
      <c r="BZ85" s="628"/>
      <c r="CA85" s="628"/>
      <c r="CB85" s="628"/>
      <c r="CC85" s="628"/>
      <c r="CD85" s="628"/>
      <c r="CE85" s="628"/>
      <c r="CF85" s="628"/>
      <c r="CG85" s="628"/>
      <c r="CH85" s="628"/>
      <c r="CI85" s="628"/>
      <c r="CJ85" s="628"/>
      <c r="CK85" s="628"/>
      <c r="CL85" s="628"/>
      <c r="CM85" s="628"/>
    </row>
    <row r="86" spans="2:91" ht="5.0999999999999996" customHeight="1">
      <c r="B86" s="628"/>
      <c r="C86" s="628"/>
      <c r="D86" s="628"/>
      <c r="E86" s="628"/>
      <c r="F86" s="628"/>
      <c r="G86" s="628"/>
      <c r="H86" s="628"/>
      <c r="I86" s="628"/>
      <c r="J86" s="628"/>
      <c r="K86" s="628"/>
      <c r="L86" s="628"/>
      <c r="M86" s="628"/>
      <c r="N86" s="628"/>
      <c r="O86" s="628"/>
      <c r="P86" s="628"/>
      <c r="Q86" s="628"/>
      <c r="R86" s="628"/>
      <c r="S86" s="628"/>
      <c r="T86" s="628"/>
      <c r="U86" s="628"/>
      <c r="V86" s="628"/>
      <c r="W86" s="628"/>
      <c r="X86" s="628"/>
      <c r="Y86" s="628"/>
      <c r="Z86" s="628"/>
      <c r="AA86" s="628"/>
      <c r="AB86" s="628"/>
      <c r="AC86" s="628"/>
      <c r="AD86" s="628"/>
      <c r="AE86" s="628"/>
      <c r="AF86" s="628"/>
      <c r="AG86" s="628"/>
      <c r="AH86" s="628"/>
      <c r="AI86" s="628"/>
      <c r="AJ86" s="628"/>
      <c r="AK86" s="628"/>
      <c r="AL86" s="628"/>
      <c r="AM86" s="628"/>
      <c r="AN86" s="628"/>
      <c r="AO86" s="628"/>
      <c r="AP86" s="628"/>
      <c r="AQ86" s="628"/>
      <c r="AR86" s="628"/>
      <c r="AS86" s="628"/>
      <c r="AT86" s="399"/>
      <c r="AU86" s="399"/>
      <c r="AV86" s="628"/>
      <c r="AW86" s="628"/>
      <c r="AX86" s="628"/>
      <c r="AY86" s="628"/>
      <c r="AZ86" s="628"/>
      <c r="BA86" s="628"/>
      <c r="BB86" s="628"/>
      <c r="BC86" s="628"/>
      <c r="BD86" s="628"/>
      <c r="BE86" s="628"/>
      <c r="BF86" s="628"/>
      <c r="BG86" s="628"/>
      <c r="BH86" s="628"/>
      <c r="BI86" s="628"/>
      <c r="BJ86" s="628"/>
      <c r="BK86" s="628"/>
      <c r="BL86" s="628"/>
      <c r="BM86" s="628"/>
      <c r="BN86" s="628"/>
      <c r="BO86" s="628"/>
      <c r="BP86" s="628"/>
      <c r="BQ86" s="628"/>
      <c r="BR86" s="628"/>
      <c r="BS86" s="628"/>
      <c r="BT86" s="628"/>
      <c r="BU86" s="628"/>
      <c r="BV86" s="628"/>
      <c r="BW86" s="628"/>
      <c r="BX86" s="628"/>
      <c r="BY86" s="628"/>
      <c r="BZ86" s="628"/>
      <c r="CA86" s="628"/>
      <c r="CB86" s="628"/>
      <c r="CC86" s="628"/>
      <c r="CD86" s="628"/>
      <c r="CE86" s="628"/>
      <c r="CF86" s="628"/>
      <c r="CG86" s="628"/>
      <c r="CH86" s="628"/>
      <c r="CI86" s="628"/>
      <c r="CJ86" s="628"/>
      <c r="CK86" s="628"/>
      <c r="CL86" s="628"/>
      <c r="CM86" s="628"/>
    </row>
    <row r="87" spans="2:91" ht="5.0999999999999996" customHeight="1">
      <c r="B87" s="628"/>
      <c r="C87" s="628"/>
      <c r="D87" s="628"/>
      <c r="E87" s="628"/>
      <c r="F87" s="628"/>
      <c r="G87" s="628"/>
      <c r="H87" s="628"/>
      <c r="I87" s="628"/>
      <c r="J87" s="628"/>
      <c r="K87" s="628"/>
      <c r="L87" s="628"/>
      <c r="M87" s="628"/>
      <c r="N87" s="628"/>
      <c r="O87" s="628"/>
      <c r="P87" s="628"/>
      <c r="Q87" s="628"/>
      <c r="R87" s="628"/>
      <c r="S87" s="628"/>
      <c r="T87" s="628"/>
      <c r="U87" s="628"/>
      <c r="V87" s="628"/>
      <c r="W87" s="628"/>
      <c r="X87" s="628"/>
      <c r="Y87" s="628"/>
      <c r="Z87" s="628"/>
      <c r="AA87" s="628"/>
      <c r="AB87" s="628"/>
      <c r="AC87" s="628"/>
      <c r="AD87" s="628"/>
      <c r="AE87" s="628"/>
      <c r="AF87" s="628"/>
      <c r="AG87" s="628"/>
      <c r="AH87" s="628"/>
      <c r="AI87" s="628"/>
      <c r="AJ87" s="628"/>
      <c r="AK87" s="628"/>
      <c r="AL87" s="628"/>
      <c r="AM87" s="628"/>
      <c r="AN87" s="628"/>
      <c r="AO87" s="628"/>
      <c r="AP87" s="628"/>
      <c r="AQ87" s="628"/>
      <c r="AR87" s="628"/>
      <c r="AS87" s="628"/>
      <c r="AT87" s="399"/>
      <c r="AU87" s="399"/>
      <c r="AV87" s="628"/>
      <c r="AW87" s="628"/>
      <c r="AX87" s="628"/>
      <c r="AY87" s="628"/>
      <c r="AZ87" s="628"/>
      <c r="BA87" s="628"/>
      <c r="BB87" s="628"/>
      <c r="BC87" s="628"/>
      <c r="BD87" s="628"/>
      <c r="BE87" s="628"/>
      <c r="BF87" s="628"/>
      <c r="BG87" s="628"/>
      <c r="BH87" s="628"/>
      <c r="BI87" s="628"/>
      <c r="BJ87" s="628"/>
      <c r="BK87" s="628"/>
      <c r="BL87" s="628"/>
      <c r="BM87" s="628"/>
      <c r="BN87" s="628"/>
      <c r="BO87" s="628"/>
      <c r="BP87" s="628"/>
      <c r="BQ87" s="628"/>
      <c r="BR87" s="628"/>
      <c r="BS87" s="628"/>
      <c r="BT87" s="628"/>
      <c r="BU87" s="628"/>
      <c r="BV87" s="628"/>
      <c r="BW87" s="628"/>
      <c r="BX87" s="628"/>
      <c r="BY87" s="628"/>
      <c r="BZ87" s="628"/>
      <c r="CA87" s="628"/>
      <c r="CB87" s="628"/>
      <c r="CC87" s="628"/>
      <c r="CD87" s="628"/>
      <c r="CE87" s="628"/>
      <c r="CF87" s="628"/>
      <c r="CG87" s="628"/>
      <c r="CH87" s="628"/>
      <c r="CI87" s="628"/>
      <c r="CJ87" s="628"/>
      <c r="CK87" s="628"/>
      <c r="CL87" s="628"/>
      <c r="CM87" s="628"/>
    </row>
    <row r="88" spans="2:91" ht="5.0999999999999996" customHeight="1">
      <c r="B88" s="628"/>
      <c r="C88" s="628"/>
      <c r="D88" s="628"/>
      <c r="E88" s="628"/>
      <c r="F88" s="628"/>
      <c r="G88" s="628"/>
      <c r="H88" s="628"/>
      <c r="I88" s="628"/>
      <c r="J88" s="628"/>
      <c r="K88" s="628"/>
      <c r="L88" s="628"/>
      <c r="M88" s="628"/>
      <c r="N88" s="628"/>
      <c r="O88" s="628"/>
      <c r="P88" s="628"/>
      <c r="Q88" s="628"/>
      <c r="R88" s="628"/>
      <c r="S88" s="628"/>
      <c r="T88" s="628"/>
      <c r="U88" s="628"/>
      <c r="V88" s="628"/>
      <c r="W88" s="628"/>
      <c r="X88" s="628"/>
      <c r="Y88" s="628"/>
      <c r="Z88" s="628"/>
      <c r="AA88" s="628"/>
      <c r="AB88" s="628"/>
      <c r="AC88" s="628"/>
      <c r="AD88" s="628"/>
      <c r="AE88" s="628"/>
      <c r="AF88" s="628"/>
      <c r="AG88" s="628"/>
      <c r="AH88" s="628"/>
      <c r="AI88" s="628"/>
      <c r="AJ88" s="628"/>
      <c r="AK88" s="628"/>
      <c r="AL88" s="628"/>
      <c r="AM88" s="628"/>
      <c r="AN88" s="628"/>
      <c r="AO88" s="628"/>
      <c r="AP88" s="628"/>
      <c r="AQ88" s="628"/>
      <c r="AR88" s="628"/>
      <c r="AS88" s="628"/>
      <c r="AT88" s="399"/>
      <c r="AU88" s="399"/>
      <c r="AV88" s="628"/>
      <c r="AW88" s="628"/>
      <c r="AX88" s="628"/>
      <c r="AY88" s="628"/>
      <c r="AZ88" s="628"/>
      <c r="BA88" s="628"/>
      <c r="BB88" s="628"/>
      <c r="BC88" s="628"/>
      <c r="BD88" s="628"/>
      <c r="BE88" s="628"/>
      <c r="BF88" s="628"/>
      <c r="BG88" s="628"/>
      <c r="BH88" s="628"/>
      <c r="BI88" s="628"/>
      <c r="BJ88" s="628"/>
      <c r="BK88" s="628"/>
      <c r="BL88" s="628"/>
      <c r="BM88" s="628"/>
      <c r="BN88" s="628"/>
      <c r="BO88" s="628"/>
      <c r="BP88" s="628"/>
      <c r="BQ88" s="628"/>
      <c r="BR88" s="628"/>
      <c r="BS88" s="628"/>
      <c r="BT88" s="628"/>
      <c r="BU88" s="628"/>
      <c r="BV88" s="628"/>
      <c r="BW88" s="628"/>
      <c r="BX88" s="628"/>
      <c r="BY88" s="628"/>
      <c r="BZ88" s="628"/>
      <c r="CA88" s="628"/>
      <c r="CB88" s="628"/>
      <c r="CC88" s="628"/>
      <c r="CD88" s="628"/>
      <c r="CE88" s="628"/>
      <c r="CF88" s="628"/>
      <c r="CG88" s="628"/>
      <c r="CH88" s="628"/>
      <c r="CI88" s="628"/>
      <c r="CJ88" s="628"/>
      <c r="CK88" s="628"/>
      <c r="CL88" s="628"/>
      <c r="CM88" s="628"/>
    </row>
    <row r="89" spans="2:91" ht="5.0999999999999996" customHeight="1">
      <c r="B89" s="627" t="s">
        <v>472</v>
      </c>
      <c r="C89" s="628"/>
      <c r="D89" s="628"/>
      <c r="E89" s="628"/>
      <c r="F89" s="628"/>
      <c r="G89" s="628"/>
      <c r="H89" s="628"/>
      <c r="I89" s="628"/>
      <c r="J89" s="628"/>
      <c r="K89" s="628"/>
      <c r="L89" s="628"/>
      <c r="M89" s="628"/>
      <c r="N89" s="628"/>
      <c r="O89" s="628"/>
      <c r="P89" s="627" t="s">
        <v>473</v>
      </c>
      <c r="Q89" s="628"/>
      <c r="R89" s="628"/>
      <c r="S89" s="628"/>
      <c r="T89" s="628"/>
      <c r="U89" s="628"/>
      <c r="V89" s="628"/>
      <c r="W89" s="628"/>
      <c r="X89" s="628"/>
      <c r="Y89" s="628"/>
      <c r="Z89" s="628"/>
      <c r="AA89" s="628"/>
      <c r="AB89" s="628"/>
      <c r="AC89" s="628"/>
      <c r="AD89" s="628"/>
      <c r="AE89" s="628"/>
      <c r="AF89" s="628"/>
      <c r="AG89" s="628"/>
      <c r="AH89" s="628"/>
      <c r="AI89" s="628"/>
      <c r="AJ89" s="628"/>
      <c r="AK89" s="628"/>
      <c r="AL89" s="628"/>
      <c r="AM89" s="628"/>
      <c r="AN89" s="628"/>
      <c r="AO89" s="628"/>
      <c r="AP89" s="628"/>
      <c r="AQ89" s="628"/>
      <c r="AR89" s="628"/>
      <c r="AS89" s="628"/>
      <c r="AT89" s="399"/>
      <c r="AU89" s="399"/>
      <c r="AV89" s="627" t="s">
        <v>472</v>
      </c>
      <c r="AW89" s="628"/>
      <c r="AX89" s="628"/>
      <c r="AY89" s="628"/>
      <c r="AZ89" s="628"/>
      <c r="BA89" s="628"/>
      <c r="BB89" s="628"/>
      <c r="BC89" s="628"/>
      <c r="BD89" s="628"/>
      <c r="BE89" s="628"/>
      <c r="BF89" s="628"/>
      <c r="BG89" s="628"/>
      <c r="BH89" s="628"/>
      <c r="BI89" s="628"/>
      <c r="BJ89" s="627" t="s">
        <v>473</v>
      </c>
      <c r="BK89" s="628"/>
      <c r="BL89" s="628"/>
      <c r="BM89" s="628"/>
      <c r="BN89" s="628"/>
      <c r="BO89" s="628"/>
      <c r="BP89" s="628"/>
      <c r="BQ89" s="628"/>
      <c r="BR89" s="628"/>
      <c r="BS89" s="628"/>
      <c r="BT89" s="628"/>
      <c r="BU89" s="628"/>
      <c r="BV89" s="628"/>
      <c r="BW89" s="628"/>
      <c r="BX89" s="628"/>
      <c r="BY89" s="628"/>
      <c r="BZ89" s="628"/>
      <c r="CA89" s="628"/>
      <c r="CB89" s="628"/>
      <c r="CC89" s="628"/>
      <c r="CD89" s="628"/>
      <c r="CE89" s="628"/>
      <c r="CF89" s="628"/>
      <c r="CG89" s="628"/>
      <c r="CH89" s="628"/>
      <c r="CI89" s="628"/>
      <c r="CJ89" s="628"/>
      <c r="CK89" s="628"/>
      <c r="CL89" s="628"/>
      <c r="CM89" s="628"/>
    </row>
    <row r="90" spans="2:91" ht="5.0999999999999996" customHeight="1">
      <c r="B90" s="628"/>
      <c r="C90" s="628"/>
      <c r="D90" s="628"/>
      <c r="E90" s="628"/>
      <c r="F90" s="628"/>
      <c r="G90" s="628"/>
      <c r="H90" s="628"/>
      <c r="I90" s="628"/>
      <c r="J90" s="628"/>
      <c r="K90" s="628"/>
      <c r="L90" s="628"/>
      <c r="M90" s="628"/>
      <c r="N90" s="628"/>
      <c r="O90" s="628"/>
      <c r="P90" s="628"/>
      <c r="Q90" s="628"/>
      <c r="R90" s="628"/>
      <c r="S90" s="628"/>
      <c r="T90" s="628"/>
      <c r="U90" s="628"/>
      <c r="V90" s="628"/>
      <c r="W90" s="628"/>
      <c r="X90" s="628"/>
      <c r="Y90" s="628"/>
      <c r="Z90" s="628"/>
      <c r="AA90" s="628"/>
      <c r="AB90" s="628"/>
      <c r="AC90" s="628"/>
      <c r="AD90" s="628"/>
      <c r="AE90" s="628"/>
      <c r="AF90" s="628"/>
      <c r="AG90" s="628"/>
      <c r="AH90" s="628"/>
      <c r="AI90" s="628"/>
      <c r="AJ90" s="628"/>
      <c r="AK90" s="628"/>
      <c r="AL90" s="628"/>
      <c r="AM90" s="628"/>
      <c r="AN90" s="628"/>
      <c r="AO90" s="628"/>
      <c r="AP90" s="628"/>
      <c r="AQ90" s="628"/>
      <c r="AR90" s="628"/>
      <c r="AS90" s="628"/>
      <c r="AT90" s="399"/>
      <c r="AU90" s="399"/>
      <c r="AV90" s="628"/>
      <c r="AW90" s="628"/>
      <c r="AX90" s="628"/>
      <c r="AY90" s="628"/>
      <c r="AZ90" s="628"/>
      <c r="BA90" s="628"/>
      <c r="BB90" s="628"/>
      <c r="BC90" s="628"/>
      <c r="BD90" s="628"/>
      <c r="BE90" s="628"/>
      <c r="BF90" s="628"/>
      <c r="BG90" s="628"/>
      <c r="BH90" s="628"/>
      <c r="BI90" s="628"/>
      <c r="BJ90" s="628"/>
      <c r="BK90" s="628"/>
      <c r="BL90" s="628"/>
      <c r="BM90" s="628"/>
      <c r="BN90" s="628"/>
      <c r="BO90" s="628"/>
      <c r="BP90" s="628"/>
      <c r="BQ90" s="628"/>
      <c r="BR90" s="628"/>
      <c r="BS90" s="628"/>
      <c r="BT90" s="628"/>
      <c r="BU90" s="628"/>
      <c r="BV90" s="628"/>
      <c r="BW90" s="628"/>
      <c r="BX90" s="628"/>
      <c r="BY90" s="628"/>
      <c r="BZ90" s="628"/>
      <c r="CA90" s="628"/>
      <c r="CB90" s="628"/>
      <c r="CC90" s="628"/>
      <c r="CD90" s="628"/>
      <c r="CE90" s="628"/>
      <c r="CF90" s="628"/>
      <c r="CG90" s="628"/>
      <c r="CH90" s="628"/>
      <c r="CI90" s="628"/>
      <c r="CJ90" s="628"/>
      <c r="CK90" s="628"/>
      <c r="CL90" s="628"/>
      <c r="CM90" s="628"/>
    </row>
    <row r="91" spans="2:91" ht="5.0999999999999996" customHeight="1">
      <c r="B91" s="628"/>
      <c r="C91" s="628"/>
      <c r="D91" s="628"/>
      <c r="E91" s="628"/>
      <c r="F91" s="628"/>
      <c r="G91" s="628"/>
      <c r="H91" s="628"/>
      <c r="I91" s="628"/>
      <c r="J91" s="628"/>
      <c r="K91" s="628"/>
      <c r="L91" s="628"/>
      <c r="M91" s="628"/>
      <c r="N91" s="628"/>
      <c r="O91" s="628"/>
      <c r="P91" s="628"/>
      <c r="Q91" s="628"/>
      <c r="R91" s="628"/>
      <c r="S91" s="628"/>
      <c r="T91" s="628"/>
      <c r="U91" s="628"/>
      <c r="V91" s="628"/>
      <c r="W91" s="628"/>
      <c r="X91" s="628"/>
      <c r="Y91" s="628"/>
      <c r="Z91" s="628"/>
      <c r="AA91" s="628"/>
      <c r="AB91" s="628"/>
      <c r="AC91" s="628"/>
      <c r="AD91" s="628"/>
      <c r="AE91" s="628"/>
      <c r="AF91" s="628"/>
      <c r="AG91" s="628"/>
      <c r="AH91" s="628"/>
      <c r="AI91" s="628"/>
      <c r="AJ91" s="628"/>
      <c r="AK91" s="628"/>
      <c r="AL91" s="628"/>
      <c r="AM91" s="628"/>
      <c r="AN91" s="628"/>
      <c r="AO91" s="628"/>
      <c r="AP91" s="628"/>
      <c r="AQ91" s="628"/>
      <c r="AR91" s="628"/>
      <c r="AS91" s="628"/>
      <c r="AT91" s="399"/>
      <c r="AU91" s="399"/>
      <c r="AV91" s="628"/>
      <c r="AW91" s="628"/>
      <c r="AX91" s="628"/>
      <c r="AY91" s="628"/>
      <c r="AZ91" s="628"/>
      <c r="BA91" s="628"/>
      <c r="BB91" s="628"/>
      <c r="BC91" s="628"/>
      <c r="BD91" s="628"/>
      <c r="BE91" s="628"/>
      <c r="BF91" s="628"/>
      <c r="BG91" s="628"/>
      <c r="BH91" s="628"/>
      <c r="BI91" s="628"/>
      <c r="BJ91" s="628"/>
      <c r="BK91" s="628"/>
      <c r="BL91" s="628"/>
      <c r="BM91" s="628"/>
      <c r="BN91" s="628"/>
      <c r="BO91" s="628"/>
      <c r="BP91" s="628"/>
      <c r="BQ91" s="628"/>
      <c r="BR91" s="628"/>
      <c r="BS91" s="628"/>
      <c r="BT91" s="628"/>
      <c r="BU91" s="628"/>
      <c r="BV91" s="628"/>
      <c r="BW91" s="628"/>
      <c r="BX91" s="628"/>
      <c r="BY91" s="628"/>
      <c r="BZ91" s="628"/>
      <c r="CA91" s="628"/>
      <c r="CB91" s="628"/>
      <c r="CC91" s="628"/>
      <c r="CD91" s="628"/>
      <c r="CE91" s="628"/>
      <c r="CF91" s="628"/>
      <c r="CG91" s="628"/>
      <c r="CH91" s="628"/>
      <c r="CI91" s="628"/>
      <c r="CJ91" s="628"/>
      <c r="CK91" s="628"/>
      <c r="CL91" s="628"/>
      <c r="CM91" s="628"/>
    </row>
    <row r="92" spans="2:91" ht="5.0999999999999996" customHeight="1">
      <c r="B92" s="628"/>
      <c r="C92" s="628"/>
      <c r="D92" s="628"/>
      <c r="E92" s="628"/>
      <c r="F92" s="628"/>
      <c r="G92" s="628"/>
      <c r="H92" s="628"/>
      <c r="I92" s="628"/>
      <c r="J92" s="628"/>
      <c r="K92" s="628"/>
      <c r="L92" s="628"/>
      <c r="M92" s="628"/>
      <c r="N92" s="628"/>
      <c r="O92" s="628"/>
      <c r="P92" s="628"/>
      <c r="Q92" s="628"/>
      <c r="R92" s="628"/>
      <c r="S92" s="628"/>
      <c r="T92" s="628"/>
      <c r="U92" s="628"/>
      <c r="V92" s="628"/>
      <c r="W92" s="628"/>
      <c r="X92" s="628"/>
      <c r="Y92" s="628"/>
      <c r="Z92" s="628"/>
      <c r="AA92" s="628"/>
      <c r="AB92" s="628"/>
      <c r="AC92" s="628"/>
      <c r="AD92" s="628"/>
      <c r="AE92" s="628"/>
      <c r="AF92" s="628"/>
      <c r="AG92" s="628"/>
      <c r="AH92" s="628"/>
      <c r="AI92" s="628"/>
      <c r="AJ92" s="628"/>
      <c r="AK92" s="628"/>
      <c r="AL92" s="628"/>
      <c r="AM92" s="628"/>
      <c r="AN92" s="628"/>
      <c r="AO92" s="628"/>
      <c r="AP92" s="628"/>
      <c r="AQ92" s="628"/>
      <c r="AR92" s="628"/>
      <c r="AS92" s="628"/>
      <c r="AT92" s="399"/>
      <c r="AU92" s="399"/>
      <c r="AV92" s="628"/>
      <c r="AW92" s="628"/>
      <c r="AX92" s="628"/>
      <c r="AY92" s="628"/>
      <c r="AZ92" s="628"/>
      <c r="BA92" s="628"/>
      <c r="BB92" s="628"/>
      <c r="BC92" s="628"/>
      <c r="BD92" s="628"/>
      <c r="BE92" s="628"/>
      <c r="BF92" s="628"/>
      <c r="BG92" s="628"/>
      <c r="BH92" s="628"/>
      <c r="BI92" s="628"/>
      <c r="BJ92" s="628"/>
      <c r="BK92" s="628"/>
      <c r="BL92" s="628"/>
      <c r="BM92" s="628"/>
      <c r="BN92" s="628"/>
      <c r="BO92" s="628"/>
      <c r="BP92" s="628"/>
      <c r="BQ92" s="628"/>
      <c r="BR92" s="628"/>
      <c r="BS92" s="628"/>
      <c r="BT92" s="628"/>
      <c r="BU92" s="628"/>
      <c r="BV92" s="628"/>
      <c r="BW92" s="628"/>
      <c r="BX92" s="628"/>
      <c r="BY92" s="628"/>
      <c r="BZ92" s="628"/>
      <c r="CA92" s="628"/>
      <c r="CB92" s="628"/>
      <c r="CC92" s="628"/>
      <c r="CD92" s="628"/>
      <c r="CE92" s="628"/>
      <c r="CF92" s="628"/>
      <c r="CG92" s="628"/>
      <c r="CH92" s="628"/>
      <c r="CI92" s="628"/>
      <c r="CJ92" s="628"/>
      <c r="CK92" s="628"/>
      <c r="CL92" s="628"/>
      <c r="CM92" s="628"/>
    </row>
    <row r="93" spans="2:91" ht="5.0999999999999996" customHeight="1">
      <c r="B93" s="628"/>
      <c r="C93" s="628"/>
      <c r="D93" s="628"/>
      <c r="E93" s="628"/>
      <c r="F93" s="628"/>
      <c r="G93" s="628"/>
      <c r="H93" s="628"/>
      <c r="I93" s="628"/>
      <c r="J93" s="628"/>
      <c r="K93" s="628"/>
      <c r="L93" s="628"/>
      <c r="M93" s="628"/>
      <c r="N93" s="628"/>
      <c r="O93" s="628"/>
      <c r="P93" s="628"/>
      <c r="Q93" s="628"/>
      <c r="R93" s="628"/>
      <c r="S93" s="628"/>
      <c r="T93" s="628"/>
      <c r="U93" s="628"/>
      <c r="V93" s="628"/>
      <c r="W93" s="628"/>
      <c r="X93" s="628"/>
      <c r="Y93" s="628"/>
      <c r="Z93" s="628"/>
      <c r="AA93" s="628"/>
      <c r="AB93" s="628"/>
      <c r="AC93" s="628"/>
      <c r="AD93" s="628"/>
      <c r="AE93" s="628"/>
      <c r="AF93" s="628"/>
      <c r="AG93" s="628"/>
      <c r="AH93" s="628"/>
      <c r="AI93" s="628"/>
      <c r="AJ93" s="628"/>
      <c r="AK93" s="628"/>
      <c r="AL93" s="628"/>
      <c r="AM93" s="628"/>
      <c r="AN93" s="628"/>
      <c r="AO93" s="628"/>
      <c r="AP93" s="628"/>
      <c r="AQ93" s="628"/>
      <c r="AR93" s="628"/>
      <c r="AS93" s="628"/>
      <c r="AT93" s="399"/>
      <c r="AU93" s="399"/>
      <c r="AV93" s="628"/>
      <c r="AW93" s="628"/>
      <c r="AX93" s="628"/>
      <c r="AY93" s="628"/>
      <c r="AZ93" s="628"/>
      <c r="BA93" s="628"/>
      <c r="BB93" s="628"/>
      <c r="BC93" s="628"/>
      <c r="BD93" s="628"/>
      <c r="BE93" s="628"/>
      <c r="BF93" s="628"/>
      <c r="BG93" s="628"/>
      <c r="BH93" s="628"/>
      <c r="BI93" s="628"/>
      <c r="BJ93" s="628"/>
      <c r="BK93" s="628"/>
      <c r="BL93" s="628"/>
      <c r="BM93" s="628"/>
      <c r="BN93" s="628"/>
      <c r="BO93" s="628"/>
      <c r="BP93" s="628"/>
      <c r="BQ93" s="628"/>
      <c r="BR93" s="628"/>
      <c r="BS93" s="628"/>
      <c r="BT93" s="628"/>
      <c r="BU93" s="628"/>
      <c r="BV93" s="628"/>
      <c r="BW93" s="628"/>
      <c r="BX93" s="628"/>
      <c r="BY93" s="628"/>
      <c r="BZ93" s="628"/>
      <c r="CA93" s="628"/>
      <c r="CB93" s="628"/>
      <c r="CC93" s="628"/>
      <c r="CD93" s="628"/>
      <c r="CE93" s="628"/>
      <c r="CF93" s="628"/>
      <c r="CG93" s="628"/>
      <c r="CH93" s="628"/>
      <c r="CI93" s="628"/>
      <c r="CJ93" s="628"/>
      <c r="CK93" s="628"/>
      <c r="CL93" s="628"/>
      <c r="CM93" s="628"/>
    </row>
    <row r="94" spans="2:91" ht="5.0999999999999996" customHeight="1">
      <c r="B94" s="628"/>
      <c r="C94" s="628"/>
      <c r="D94" s="628"/>
      <c r="E94" s="628"/>
      <c r="F94" s="628"/>
      <c r="G94" s="628"/>
      <c r="H94" s="628"/>
      <c r="I94" s="628"/>
      <c r="J94" s="628"/>
      <c r="K94" s="628"/>
      <c r="L94" s="628"/>
      <c r="M94" s="628"/>
      <c r="N94" s="628"/>
      <c r="O94" s="628"/>
      <c r="P94" s="628"/>
      <c r="Q94" s="628"/>
      <c r="R94" s="628"/>
      <c r="S94" s="628"/>
      <c r="T94" s="628"/>
      <c r="U94" s="628"/>
      <c r="V94" s="628"/>
      <c r="W94" s="628"/>
      <c r="X94" s="628"/>
      <c r="Y94" s="628"/>
      <c r="Z94" s="628"/>
      <c r="AA94" s="628"/>
      <c r="AB94" s="628"/>
      <c r="AC94" s="628"/>
      <c r="AD94" s="628"/>
      <c r="AE94" s="628"/>
      <c r="AF94" s="628"/>
      <c r="AG94" s="628"/>
      <c r="AH94" s="628"/>
      <c r="AI94" s="628"/>
      <c r="AJ94" s="628"/>
      <c r="AK94" s="628"/>
      <c r="AL94" s="628"/>
      <c r="AM94" s="628"/>
      <c r="AN94" s="628"/>
      <c r="AO94" s="628"/>
      <c r="AP94" s="628"/>
      <c r="AQ94" s="628"/>
      <c r="AR94" s="628"/>
      <c r="AS94" s="628"/>
      <c r="AT94" s="399"/>
      <c r="AU94" s="399"/>
      <c r="AV94" s="628"/>
      <c r="AW94" s="628"/>
      <c r="AX94" s="628"/>
      <c r="AY94" s="628"/>
      <c r="AZ94" s="628"/>
      <c r="BA94" s="628"/>
      <c r="BB94" s="628"/>
      <c r="BC94" s="628"/>
      <c r="BD94" s="628"/>
      <c r="BE94" s="628"/>
      <c r="BF94" s="628"/>
      <c r="BG94" s="628"/>
      <c r="BH94" s="628"/>
      <c r="BI94" s="628"/>
      <c r="BJ94" s="628"/>
      <c r="BK94" s="628"/>
      <c r="BL94" s="628"/>
      <c r="BM94" s="628"/>
      <c r="BN94" s="628"/>
      <c r="BO94" s="628"/>
      <c r="BP94" s="628"/>
      <c r="BQ94" s="628"/>
      <c r="BR94" s="628"/>
      <c r="BS94" s="628"/>
      <c r="BT94" s="628"/>
      <c r="BU94" s="628"/>
      <c r="BV94" s="628"/>
      <c r="BW94" s="628"/>
      <c r="BX94" s="628"/>
      <c r="BY94" s="628"/>
      <c r="BZ94" s="628"/>
      <c r="CA94" s="628"/>
      <c r="CB94" s="628"/>
      <c r="CC94" s="628"/>
      <c r="CD94" s="628"/>
      <c r="CE94" s="628"/>
      <c r="CF94" s="628"/>
      <c r="CG94" s="628"/>
      <c r="CH94" s="628"/>
      <c r="CI94" s="628"/>
      <c r="CJ94" s="628"/>
      <c r="CK94" s="628"/>
      <c r="CL94" s="628"/>
      <c r="CM94" s="628"/>
    </row>
    <row r="95" spans="2:91" ht="5.0999999999999996" customHeight="1">
      <c r="B95" s="628"/>
      <c r="C95" s="628"/>
      <c r="D95" s="628"/>
      <c r="E95" s="628"/>
      <c r="F95" s="628"/>
      <c r="G95" s="628"/>
      <c r="H95" s="628"/>
      <c r="I95" s="628"/>
      <c r="J95" s="628"/>
      <c r="K95" s="628"/>
      <c r="L95" s="628"/>
      <c r="M95" s="628"/>
      <c r="N95" s="628"/>
      <c r="O95" s="628"/>
      <c r="P95" s="628"/>
      <c r="Q95" s="628"/>
      <c r="R95" s="628"/>
      <c r="S95" s="628"/>
      <c r="T95" s="628"/>
      <c r="U95" s="628"/>
      <c r="V95" s="628"/>
      <c r="W95" s="628"/>
      <c r="X95" s="628"/>
      <c r="Y95" s="628"/>
      <c r="Z95" s="628"/>
      <c r="AA95" s="628"/>
      <c r="AB95" s="628"/>
      <c r="AC95" s="628"/>
      <c r="AD95" s="628"/>
      <c r="AE95" s="628"/>
      <c r="AF95" s="628"/>
      <c r="AG95" s="628"/>
      <c r="AH95" s="628"/>
      <c r="AI95" s="628"/>
      <c r="AJ95" s="628"/>
      <c r="AK95" s="628"/>
      <c r="AL95" s="628"/>
      <c r="AM95" s="628"/>
      <c r="AN95" s="628"/>
      <c r="AO95" s="628"/>
      <c r="AP95" s="628"/>
      <c r="AQ95" s="628"/>
      <c r="AR95" s="628"/>
      <c r="AS95" s="628"/>
      <c r="AT95" s="399"/>
      <c r="AU95" s="399"/>
      <c r="AV95" s="628"/>
      <c r="AW95" s="628"/>
      <c r="AX95" s="628"/>
      <c r="AY95" s="628"/>
      <c r="AZ95" s="628"/>
      <c r="BA95" s="628"/>
      <c r="BB95" s="628"/>
      <c r="BC95" s="628"/>
      <c r="BD95" s="628"/>
      <c r="BE95" s="628"/>
      <c r="BF95" s="628"/>
      <c r="BG95" s="628"/>
      <c r="BH95" s="628"/>
      <c r="BI95" s="628"/>
      <c r="BJ95" s="628"/>
      <c r="BK95" s="628"/>
      <c r="BL95" s="628"/>
      <c r="BM95" s="628"/>
      <c r="BN95" s="628"/>
      <c r="BO95" s="628"/>
      <c r="BP95" s="628"/>
      <c r="BQ95" s="628"/>
      <c r="BR95" s="628"/>
      <c r="BS95" s="628"/>
      <c r="BT95" s="628"/>
      <c r="BU95" s="628"/>
      <c r="BV95" s="628"/>
      <c r="BW95" s="628"/>
      <c r="BX95" s="628"/>
      <c r="BY95" s="628"/>
      <c r="BZ95" s="628"/>
      <c r="CA95" s="628"/>
      <c r="CB95" s="628"/>
      <c r="CC95" s="628"/>
      <c r="CD95" s="628"/>
      <c r="CE95" s="628"/>
      <c r="CF95" s="628"/>
      <c r="CG95" s="628"/>
      <c r="CH95" s="628"/>
      <c r="CI95" s="628"/>
      <c r="CJ95" s="628"/>
      <c r="CK95" s="628"/>
      <c r="CL95" s="628"/>
      <c r="CM95" s="628"/>
    </row>
    <row r="96" spans="2:91" ht="5.0999999999999996" customHeight="1">
      <c r="B96" s="628"/>
      <c r="C96" s="628"/>
      <c r="D96" s="628"/>
      <c r="E96" s="628"/>
      <c r="F96" s="628"/>
      <c r="G96" s="628"/>
      <c r="H96" s="628"/>
      <c r="I96" s="628"/>
      <c r="J96" s="628"/>
      <c r="K96" s="628"/>
      <c r="L96" s="628"/>
      <c r="M96" s="628"/>
      <c r="N96" s="628"/>
      <c r="O96" s="628"/>
      <c r="P96" s="628"/>
      <c r="Q96" s="628"/>
      <c r="R96" s="628"/>
      <c r="S96" s="628"/>
      <c r="T96" s="628"/>
      <c r="U96" s="628"/>
      <c r="V96" s="628"/>
      <c r="W96" s="628"/>
      <c r="X96" s="628"/>
      <c r="Y96" s="628"/>
      <c r="Z96" s="628"/>
      <c r="AA96" s="628"/>
      <c r="AB96" s="628"/>
      <c r="AC96" s="628"/>
      <c r="AD96" s="628"/>
      <c r="AE96" s="628"/>
      <c r="AF96" s="628"/>
      <c r="AG96" s="628"/>
      <c r="AH96" s="628"/>
      <c r="AI96" s="628"/>
      <c r="AJ96" s="628"/>
      <c r="AK96" s="628"/>
      <c r="AL96" s="628"/>
      <c r="AM96" s="628"/>
      <c r="AN96" s="628"/>
      <c r="AO96" s="628"/>
      <c r="AP96" s="628"/>
      <c r="AQ96" s="628"/>
      <c r="AR96" s="628"/>
      <c r="AS96" s="628"/>
      <c r="AT96" s="399"/>
      <c r="AU96" s="399"/>
      <c r="AV96" s="628"/>
      <c r="AW96" s="628"/>
      <c r="AX96" s="628"/>
      <c r="AY96" s="628"/>
      <c r="AZ96" s="628"/>
      <c r="BA96" s="628"/>
      <c r="BB96" s="628"/>
      <c r="BC96" s="628"/>
      <c r="BD96" s="628"/>
      <c r="BE96" s="628"/>
      <c r="BF96" s="628"/>
      <c r="BG96" s="628"/>
      <c r="BH96" s="628"/>
      <c r="BI96" s="628"/>
      <c r="BJ96" s="628"/>
      <c r="BK96" s="628"/>
      <c r="BL96" s="628"/>
      <c r="BM96" s="628"/>
      <c r="BN96" s="628"/>
      <c r="BO96" s="628"/>
      <c r="BP96" s="628"/>
      <c r="BQ96" s="628"/>
      <c r="BR96" s="628"/>
      <c r="BS96" s="628"/>
      <c r="BT96" s="628"/>
      <c r="BU96" s="628"/>
      <c r="BV96" s="628"/>
      <c r="BW96" s="628"/>
      <c r="BX96" s="628"/>
      <c r="BY96" s="628"/>
      <c r="BZ96" s="628"/>
      <c r="CA96" s="628"/>
      <c r="CB96" s="628"/>
      <c r="CC96" s="628"/>
      <c r="CD96" s="628"/>
      <c r="CE96" s="628"/>
      <c r="CF96" s="628"/>
      <c r="CG96" s="628"/>
      <c r="CH96" s="628"/>
      <c r="CI96" s="628"/>
      <c r="CJ96" s="628"/>
      <c r="CK96" s="628"/>
      <c r="CL96" s="628"/>
      <c r="CM96" s="628"/>
    </row>
    <row r="97" spans="1:92" ht="5.0999999999999996" customHeight="1">
      <c r="B97" s="628"/>
      <c r="C97" s="628"/>
      <c r="D97" s="628"/>
      <c r="E97" s="628"/>
      <c r="F97" s="628"/>
      <c r="G97" s="628"/>
      <c r="H97" s="628"/>
      <c r="I97" s="628"/>
      <c r="J97" s="628"/>
      <c r="K97" s="628"/>
      <c r="L97" s="628"/>
      <c r="M97" s="628"/>
      <c r="N97" s="628"/>
      <c r="O97" s="628"/>
      <c r="P97" s="628"/>
      <c r="Q97" s="628"/>
      <c r="R97" s="628"/>
      <c r="S97" s="628"/>
      <c r="T97" s="628"/>
      <c r="U97" s="628"/>
      <c r="V97" s="628"/>
      <c r="W97" s="628"/>
      <c r="X97" s="628"/>
      <c r="Y97" s="628"/>
      <c r="Z97" s="628"/>
      <c r="AA97" s="628"/>
      <c r="AB97" s="628"/>
      <c r="AC97" s="628"/>
      <c r="AD97" s="628"/>
      <c r="AE97" s="628"/>
      <c r="AF97" s="628"/>
      <c r="AG97" s="628"/>
      <c r="AH97" s="628"/>
      <c r="AI97" s="628"/>
      <c r="AJ97" s="628"/>
      <c r="AK97" s="628"/>
      <c r="AL97" s="628"/>
      <c r="AM97" s="628"/>
      <c r="AN97" s="628"/>
      <c r="AO97" s="628"/>
      <c r="AP97" s="628"/>
      <c r="AQ97" s="628"/>
      <c r="AR97" s="628"/>
      <c r="AS97" s="628"/>
      <c r="AT97" s="399"/>
      <c r="AU97" s="399"/>
      <c r="AV97" s="628"/>
      <c r="AW97" s="628"/>
      <c r="AX97" s="628"/>
      <c r="AY97" s="628"/>
      <c r="AZ97" s="628"/>
      <c r="BA97" s="628"/>
      <c r="BB97" s="628"/>
      <c r="BC97" s="628"/>
      <c r="BD97" s="628"/>
      <c r="BE97" s="628"/>
      <c r="BF97" s="628"/>
      <c r="BG97" s="628"/>
      <c r="BH97" s="628"/>
      <c r="BI97" s="628"/>
      <c r="BJ97" s="628"/>
      <c r="BK97" s="628"/>
      <c r="BL97" s="628"/>
      <c r="BM97" s="628"/>
      <c r="BN97" s="628"/>
      <c r="BO97" s="628"/>
      <c r="BP97" s="628"/>
      <c r="BQ97" s="628"/>
      <c r="BR97" s="628"/>
      <c r="BS97" s="628"/>
      <c r="BT97" s="628"/>
      <c r="BU97" s="628"/>
      <c r="BV97" s="628"/>
      <c r="BW97" s="628"/>
      <c r="BX97" s="628"/>
      <c r="BY97" s="628"/>
      <c r="BZ97" s="628"/>
      <c r="CA97" s="628"/>
      <c r="CB97" s="628"/>
      <c r="CC97" s="628"/>
      <c r="CD97" s="628"/>
      <c r="CE97" s="628"/>
      <c r="CF97" s="628"/>
      <c r="CG97" s="628"/>
      <c r="CH97" s="628"/>
      <c r="CI97" s="628"/>
      <c r="CJ97" s="628"/>
      <c r="CK97" s="628"/>
      <c r="CL97" s="628"/>
      <c r="CM97" s="628"/>
    </row>
    <row r="98" spans="1:92" ht="5.0999999999999996" customHeight="1">
      <c r="B98" s="631" t="s">
        <v>475</v>
      </c>
      <c r="C98" s="632"/>
      <c r="D98" s="632"/>
      <c r="E98" s="632"/>
      <c r="F98" s="632"/>
      <c r="G98" s="632"/>
      <c r="H98" s="633"/>
      <c r="I98" s="668" t="str">
        <f>IF($I$208="","",$I$208)</f>
        <v>　</v>
      </c>
      <c r="J98" s="669"/>
      <c r="K98" s="669"/>
      <c r="L98" s="669"/>
      <c r="M98" s="669"/>
      <c r="N98" s="669"/>
      <c r="O98" s="669"/>
      <c r="P98" s="669"/>
      <c r="Q98" s="669"/>
      <c r="R98" s="669"/>
      <c r="S98" s="669"/>
      <c r="T98" s="669"/>
      <c r="U98" s="669"/>
      <c r="V98" s="669"/>
      <c r="W98" s="669"/>
      <c r="X98" s="669"/>
      <c r="Y98" s="669"/>
      <c r="Z98" s="669"/>
      <c r="AA98" s="669"/>
      <c r="AB98" s="669"/>
      <c r="AC98" s="669"/>
      <c r="AD98" s="669"/>
      <c r="AE98" s="669"/>
      <c r="AF98" s="669"/>
      <c r="AG98" s="669"/>
      <c r="AH98" s="669"/>
      <c r="AI98" s="669"/>
      <c r="AJ98" s="669"/>
      <c r="AK98" s="669"/>
      <c r="AL98" s="669"/>
      <c r="AM98" s="669"/>
      <c r="AN98" s="669"/>
      <c r="AO98" s="669"/>
      <c r="AP98" s="669"/>
      <c r="AQ98" s="669"/>
      <c r="AR98" s="669"/>
      <c r="AS98" s="670"/>
      <c r="AT98" s="399"/>
      <c r="AU98" s="399"/>
      <c r="AV98" s="631" t="s">
        <v>475</v>
      </c>
      <c r="AW98" s="632"/>
      <c r="AX98" s="632"/>
      <c r="AY98" s="632"/>
      <c r="AZ98" s="632"/>
      <c r="BA98" s="632"/>
      <c r="BB98" s="633"/>
      <c r="BC98" s="668" t="str">
        <f>IF($I$208="","",$I$208)</f>
        <v>　</v>
      </c>
      <c r="BD98" s="669"/>
      <c r="BE98" s="669"/>
      <c r="BF98" s="669"/>
      <c r="BG98" s="669"/>
      <c r="BH98" s="669"/>
      <c r="BI98" s="669"/>
      <c r="BJ98" s="669"/>
      <c r="BK98" s="669"/>
      <c r="BL98" s="669"/>
      <c r="BM98" s="669"/>
      <c r="BN98" s="669"/>
      <c r="BO98" s="669"/>
      <c r="BP98" s="669"/>
      <c r="BQ98" s="669"/>
      <c r="BR98" s="669"/>
      <c r="BS98" s="669"/>
      <c r="BT98" s="669"/>
      <c r="BU98" s="669"/>
      <c r="BV98" s="669"/>
      <c r="BW98" s="669"/>
      <c r="BX98" s="669"/>
      <c r="BY98" s="669"/>
      <c r="BZ98" s="669"/>
      <c r="CA98" s="669"/>
      <c r="CB98" s="669"/>
      <c r="CC98" s="669"/>
      <c r="CD98" s="669"/>
      <c r="CE98" s="669"/>
      <c r="CF98" s="669"/>
      <c r="CG98" s="669"/>
      <c r="CH98" s="669"/>
      <c r="CI98" s="669"/>
      <c r="CJ98" s="669"/>
      <c r="CK98" s="669"/>
      <c r="CL98" s="669"/>
      <c r="CM98" s="670"/>
    </row>
    <row r="99" spans="1:92" ht="5.0999999999999996" customHeight="1">
      <c r="B99" s="634"/>
      <c r="C99" s="635"/>
      <c r="D99" s="635"/>
      <c r="E99" s="635"/>
      <c r="F99" s="635"/>
      <c r="G99" s="636"/>
      <c r="H99" s="637"/>
      <c r="I99" s="671"/>
      <c r="J99" s="672"/>
      <c r="K99" s="672"/>
      <c r="L99" s="672"/>
      <c r="M99" s="672"/>
      <c r="N99" s="672"/>
      <c r="O99" s="672"/>
      <c r="P99" s="672"/>
      <c r="Q99" s="672"/>
      <c r="R99" s="672"/>
      <c r="S99" s="672"/>
      <c r="T99" s="672"/>
      <c r="U99" s="672"/>
      <c r="V99" s="672"/>
      <c r="W99" s="672"/>
      <c r="X99" s="672"/>
      <c r="Y99" s="672"/>
      <c r="Z99" s="672"/>
      <c r="AA99" s="672"/>
      <c r="AB99" s="672"/>
      <c r="AC99" s="672"/>
      <c r="AD99" s="672"/>
      <c r="AE99" s="672"/>
      <c r="AF99" s="672"/>
      <c r="AG99" s="672"/>
      <c r="AH99" s="672"/>
      <c r="AI99" s="672"/>
      <c r="AJ99" s="672"/>
      <c r="AK99" s="672"/>
      <c r="AL99" s="672"/>
      <c r="AM99" s="672"/>
      <c r="AN99" s="672"/>
      <c r="AO99" s="672"/>
      <c r="AP99" s="672"/>
      <c r="AQ99" s="672"/>
      <c r="AR99" s="672"/>
      <c r="AS99" s="673"/>
      <c r="AT99" s="399"/>
      <c r="AU99" s="399"/>
      <c r="AV99" s="634"/>
      <c r="AW99" s="635"/>
      <c r="AX99" s="635"/>
      <c r="AY99" s="635"/>
      <c r="AZ99" s="635"/>
      <c r="BA99" s="636"/>
      <c r="BB99" s="637"/>
      <c r="BC99" s="671"/>
      <c r="BD99" s="672"/>
      <c r="BE99" s="672"/>
      <c r="BF99" s="672"/>
      <c r="BG99" s="672"/>
      <c r="BH99" s="672"/>
      <c r="BI99" s="672"/>
      <c r="BJ99" s="672"/>
      <c r="BK99" s="672"/>
      <c r="BL99" s="672"/>
      <c r="BM99" s="672"/>
      <c r="BN99" s="672"/>
      <c r="BO99" s="672"/>
      <c r="BP99" s="672"/>
      <c r="BQ99" s="672"/>
      <c r="BR99" s="672"/>
      <c r="BS99" s="672"/>
      <c r="BT99" s="672"/>
      <c r="BU99" s="672"/>
      <c r="BV99" s="672"/>
      <c r="BW99" s="672"/>
      <c r="BX99" s="672"/>
      <c r="BY99" s="672"/>
      <c r="BZ99" s="672"/>
      <c r="CA99" s="672"/>
      <c r="CB99" s="672"/>
      <c r="CC99" s="672"/>
      <c r="CD99" s="672"/>
      <c r="CE99" s="672"/>
      <c r="CF99" s="672"/>
      <c r="CG99" s="672"/>
      <c r="CH99" s="672"/>
      <c r="CI99" s="672"/>
      <c r="CJ99" s="672"/>
      <c r="CK99" s="672"/>
      <c r="CL99" s="672"/>
      <c r="CM99" s="673"/>
    </row>
    <row r="100" spans="1:92" ht="5.0999999999999996" customHeight="1">
      <c r="B100" s="634"/>
      <c r="C100" s="635"/>
      <c r="D100" s="635"/>
      <c r="E100" s="635"/>
      <c r="F100" s="635"/>
      <c r="G100" s="636"/>
      <c r="H100" s="637"/>
      <c r="I100" s="671"/>
      <c r="J100" s="672"/>
      <c r="K100" s="672"/>
      <c r="L100" s="672"/>
      <c r="M100" s="672"/>
      <c r="N100" s="672"/>
      <c r="O100" s="672"/>
      <c r="P100" s="672"/>
      <c r="Q100" s="672"/>
      <c r="R100" s="672"/>
      <c r="S100" s="672"/>
      <c r="T100" s="672"/>
      <c r="U100" s="672"/>
      <c r="V100" s="672"/>
      <c r="W100" s="672"/>
      <c r="X100" s="672"/>
      <c r="Y100" s="672"/>
      <c r="Z100" s="672"/>
      <c r="AA100" s="672"/>
      <c r="AB100" s="672"/>
      <c r="AC100" s="672"/>
      <c r="AD100" s="672"/>
      <c r="AE100" s="672"/>
      <c r="AF100" s="672"/>
      <c r="AG100" s="672"/>
      <c r="AH100" s="672"/>
      <c r="AI100" s="672"/>
      <c r="AJ100" s="672"/>
      <c r="AK100" s="672"/>
      <c r="AL100" s="672"/>
      <c r="AM100" s="672"/>
      <c r="AN100" s="672"/>
      <c r="AO100" s="672"/>
      <c r="AP100" s="672"/>
      <c r="AQ100" s="672"/>
      <c r="AR100" s="672"/>
      <c r="AS100" s="673"/>
      <c r="AT100" s="399"/>
      <c r="AU100" s="399"/>
      <c r="AV100" s="634"/>
      <c r="AW100" s="635"/>
      <c r="AX100" s="635"/>
      <c r="AY100" s="635"/>
      <c r="AZ100" s="635"/>
      <c r="BA100" s="636"/>
      <c r="BB100" s="637"/>
      <c r="BC100" s="671"/>
      <c r="BD100" s="672"/>
      <c r="BE100" s="672"/>
      <c r="BF100" s="672"/>
      <c r="BG100" s="672"/>
      <c r="BH100" s="672"/>
      <c r="BI100" s="672"/>
      <c r="BJ100" s="672"/>
      <c r="BK100" s="672"/>
      <c r="BL100" s="672"/>
      <c r="BM100" s="672"/>
      <c r="BN100" s="672"/>
      <c r="BO100" s="672"/>
      <c r="BP100" s="672"/>
      <c r="BQ100" s="672"/>
      <c r="BR100" s="672"/>
      <c r="BS100" s="672"/>
      <c r="BT100" s="672"/>
      <c r="BU100" s="672"/>
      <c r="BV100" s="672"/>
      <c r="BW100" s="672"/>
      <c r="BX100" s="672"/>
      <c r="BY100" s="672"/>
      <c r="BZ100" s="672"/>
      <c r="CA100" s="672"/>
      <c r="CB100" s="672"/>
      <c r="CC100" s="672"/>
      <c r="CD100" s="672"/>
      <c r="CE100" s="672"/>
      <c r="CF100" s="672"/>
      <c r="CG100" s="672"/>
      <c r="CH100" s="672"/>
      <c r="CI100" s="672"/>
      <c r="CJ100" s="672"/>
      <c r="CK100" s="672"/>
      <c r="CL100" s="672"/>
      <c r="CM100" s="673"/>
    </row>
    <row r="101" spans="1:92" ht="5.0999999999999996" customHeight="1">
      <c r="B101" s="634"/>
      <c r="C101" s="635"/>
      <c r="D101" s="635"/>
      <c r="E101" s="635"/>
      <c r="F101" s="635"/>
      <c r="G101" s="636"/>
      <c r="H101" s="637"/>
      <c r="I101" s="671"/>
      <c r="J101" s="672"/>
      <c r="K101" s="672"/>
      <c r="L101" s="672"/>
      <c r="M101" s="672"/>
      <c r="N101" s="672"/>
      <c r="O101" s="672"/>
      <c r="P101" s="672"/>
      <c r="Q101" s="672"/>
      <c r="R101" s="672"/>
      <c r="S101" s="672"/>
      <c r="T101" s="672"/>
      <c r="U101" s="672"/>
      <c r="V101" s="672"/>
      <c r="W101" s="672"/>
      <c r="X101" s="672"/>
      <c r="Y101" s="672"/>
      <c r="Z101" s="672"/>
      <c r="AA101" s="672"/>
      <c r="AB101" s="672"/>
      <c r="AC101" s="672"/>
      <c r="AD101" s="672"/>
      <c r="AE101" s="672"/>
      <c r="AF101" s="672"/>
      <c r="AG101" s="672"/>
      <c r="AH101" s="672"/>
      <c r="AI101" s="672"/>
      <c r="AJ101" s="672"/>
      <c r="AK101" s="672"/>
      <c r="AL101" s="672"/>
      <c r="AM101" s="672"/>
      <c r="AN101" s="672"/>
      <c r="AO101" s="672"/>
      <c r="AP101" s="672"/>
      <c r="AQ101" s="672"/>
      <c r="AR101" s="672"/>
      <c r="AS101" s="673"/>
      <c r="AT101" s="399"/>
      <c r="AU101" s="399"/>
      <c r="AV101" s="634"/>
      <c r="AW101" s="635"/>
      <c r="AX101" s="635"/>
      <c r="AY101" s="635"/>
      <c r="AZ101" s="635"/>
      <c r="BA101" s="636"/>
      <c r="BB101" s="637"/>
      <c r="BC101" s="671"/>
      <c r="BD101" s="672"/>
      <c r="BE101" s="672"/>
      <c r="BF101" s="672"/>
      <c r="BG101" s="672"/>
      <c r="BH101" s="672"/>
      <c r="BI101" s="672"/>
      <c r="BJ101" s="672"/>
      <c r="BK101" s="672"/>
      <c r="BL101" s="672"/>
      <c r="BM101" s="672"/>
      <c r="BN101" s="672"/>
      <c r="BO101" s="672"/>
      <c r="BP101" s="672"/>
      <c r="BQ101" s="672"/>
      <c r="BR101" s="672"/>
      <c r="BS101" s="672"/>
      <c r="BT101" s="672"/>
      <c r="BU101" s="672"/>
      <c r="BV101" s="672"/>
      <c r="BW101" s="672"/>
      <c r="BX101" s="672"/>
      <c r="BY101" s="672"/>
      <c r="BZ101" s="672"/>
      <c r="CA101" s="672"/>
      <c r="CB101" s="672"/>
      <c r="CC101" s="672"/>
      <c r="CD101" s="672"/>
      <c r="CE101" s="672"/>
      <c r="CF101" s="672"/>
      <c r="CG101" s="672"/>
      <c r="CH101" s="672"/>
      <c r="CI101" s="672"/>
      <c r="CJ101" s="672"/>
      <c r="CK101" s="672"/>
      <c r="CL101" s="672"/>
      <c r="CM101" s="673"/>
    </row>
    <row r="102" spans="1:92" ht="5.0999999999999996" customHeight="1">
      <c r="B102" s="634"/>
      <c r="C102" s="635"/>
      <c r="D102" s="635"/>
      <c r="E102" s="635"/>
      <c r="F102" s="635"/>
      <c r="G102" s="636"/>
      <c r="H102" s="637"/>
      <c r="I102" s="671"/>
      <c r="J102" s="672"/>
      <c r="K102" s="672"/>
      <c r="L102" s="672"/>
      <c r="M102" s="672"/>
      <c r="N102" s="672"/>
      <c r="O102" s="672"/>
      <c r="P102" s="672"/>
      <c r="Q102" s="672"/>
      <c r="R102" s="672"/>
      <c r="S102" s="672"/>
      <c r="T102" s="672"/>
      <c r="U102" s="672"/>
      <c r="V102" s="672"/>
      <c r="W102" s="672"/>
      <c r="X102" s="672"/>
      <c r="Y102" s="672"/>
      <c r="Z102" s="672"/>
      <c r="AA102" s="672"/>
      <c r="AB102" s="672"/>
      <c r="AC102" s="672"/>
      <c r="AD102" s="672"/>
      <c r="AE102" s="672"/>
      <c r="AF102" s="672"/>
      <c r="AG102" s="672"/>
      <c r="AH102" s="672"/>
      <c r="AI102" s="672"/>
      <c r="AJ102" s="672"/>
      <c r="AK102" s="672"/>
      <c r="AL102" s="672"/>
      <c r="AM102" s="672"/>
      <c r="AN102" s="672"/>
      <c r="AO102" s="672"/>
      <c r="AP102" s="672"/>
      <c r="AQ102" s="672"/>
      <c r="AR102" s="672"/>
      <c r="AS102" s="673"/>
      <c r="AT102" s="399"/>
      <c r="AU102" s="399"/>
      <c r="AV102" s="634"/>
      <c r="AW102" s="635"/>
      <c r="AX102" s="635"/>
      <c r="AY102" s="635"/>
      <c r="AZ102" s="635"/>
      <c r="BA102" s="636"/>
      <c r="BB102" s="637"/>
      <c r="BC102" s="671"/>
      <c r="BD102" s="672"/>
      <c r="BE102" s="672"/>
      <c r="BF102" s="672"/>
      <c r="BG102" s="672"/>
      <c r="BH102" s="672"/>
      <c r="BI102" s="672"/>
      <c r="BJ102" s="672"/>
      <c r="BK102" s="672"/>
      <c r="BL102" s="672"/>
      <c r="BM102" s="672"/>
      <c r="BN102" s="672"/>
      <c r="BO102" s="672"/>
      <c r="BP102" s="672"/>
      <c r="BQ102" s="672"/>
      <c r="BR102" s="672"/>
      <c r="BS102" s="672"/>
      <c r="BT102" s="672"/>
      <c r="BU102" s="672"/>
      <c r="BV102" s="672"/>
      <c r="BW102" s="672"/>
      <c r="BX102" s="672"/>
      <c r="BY102" s="672"/>
      <c r="BZ102" s="672"/>
      <c r="CA102" s="672"/>
      <c r="CB102" s="672"/>
      <c r="CC102" s="672"/>
      <c r="CD102" s="672"/>
      <c r="CE102" s="672"/>
      <c r="CF102" s="672"/>
      <c r="CG102" s="672"/>
      <c r="CH102" s="672"/>
      <c r="CI102" s="672"/>
      <c r="CJ102" s="672"/>
      <c r="CK102" s="672"/>
      <c r="CL102" s="672"/>
      <c r="CM102" s="673"/>
    </row>
    <row r="103" spans="1:92" ht="5.0999999999999996" customHeight="1">
      <c r="B103" s="634"/>
      <c r="C103" s="635"/>
      <c r="D103" s="635"/>
      <c r="E103" s="635"/>
      <c r="F103" s="635"/>
      <c r="G103" s="636"/>
      <c r="H103" s="637"/>
      <c r="I103" s="671"/>
      <c r="J103" s="672"/>
      <c r="K103" s="672"/>
      <c r="L103" s="672"/>
      <c r="M103" s="672"/>
      <c r="N103" s="672"/>
      <c r="O103" s="672"/>
      <c r="P103" s="672"/>
      <c r="Q103" s="672"/>
      <c r="R103" s="672"/>
      <c r="S103" s="672"/>
      <c r="T103" s="672"/>
      <c r="U103" s="672"/>
      <c r="V103" s="672"/>
      <c r="W103" s="672"/>
      <c r="X103" s="672"/>
      <c r="Y103" s="672"/>
      <c r="Z103" s="672"/>
      <c r="AA103" s="672"/>
      <c r="AB103" s="672"/>
      <c r="AC103" s="672"/>
      <c r="AD103" s="672"/>
      <c r="AE103" s="672"/>
      <c r="AF103" s="672"/>
      <c r="AG103" s="672"/>
      <c r="AH103" s="672"/>
      <c r="AI103" s="672"/>
      <c r="AJ103" s="672"/>
      <c r="AK103" s="672"/>
      <c r="AL103" s="672"/>
      <c r="AM103" s="672"/>
      <c r="AN103" s="672"/>
      <c r="AO103" s="672"/>
      <c r="AP103" s="672"/>
      <c r="AQ103" s="672"/>
      <c r="AR103" s="672"/>
      <c r="AS103" s="673"/>
      <c r="AT103" s="399"/>
      <c r="AU103" s="399"/>
      <c r="AV103" s="634"/>
      <c r="AW103" s="635"/>
      <c r="AX103" s="635"/>
      <c r="AY103" s="635"/>
      <c r="AZ103" s="635"/>
      <c r="BA103" s="636"/>
      <c r="BB103" s="637"/>
      <c r="BC103" s="671"/>
      <c r="BD103" s="672"/>
      <c r="BE103" s="672"/>
      <c r="BF103" s="672"/>
      <c r="BG103" s="672"/>
      <c r="BH103" s="672"/>
      <c r="BI103" s="672"/>
      <c r="BJ103" s="672"/>
      <c r="BK103" s="672"/>
      <c r="BL103" s="672"/>
      <c r="BM103" s="672"/>
      <c r="BN103" s="672"/>
      <c r="BO103" s="672"/>
      <c r="BP103" s="672"/>
      <c r="BQ103" s="672"/>
      <c r="BR103" s="672"/>
      <c r="BS103" s="672"/>
      <c r="BT103" s="672"/>
      <c r="BU103" s="672"/>
      <c r="BV103" s="672"/>
      <c r="BW103" s="672"/>
      <c r="BX103" s="672"/>
      <c r="BY103" s="672"/>
      <c r="BZ103" s="672"/>
      <c r="CA103" s="672"/>
      <c r="CB103" s="672"/>
      <c r="CC103" s="672"/>
      <c r="CD103" s="672"/>
      <c r="CE103" s="672"/>
      <c r="CF103" s="672"/>
      <c r="CG103" s="672"/>
      <c r="CH103" s="672"/>
      <c r="CI103" s="672"/>
      <c r="CJ103" s="672"/>
      <c r="CK103" s="672"/>
      <c r="CL103" s="672"/>
      <c r="CM103" s="673"/>
    </row>
    <row r="104" spans="1:92" ht="5.0999999999999996" customHeight="1">
      <c r="B104" s="634"/>
      <c r="C104" s="635"/>
      <c r="D104" s="635"/>
      <c r="E104" s="635"/>
      <c r="F104" s="635"/>
      <c r="G104" s="636"/>
      <c r="H104" s="637"/>
      <c r="I104" s="671"/>
      <c r="J104" s="672"/>
      <c r="K104" s="672"/>
      <c r="L104" s="672"/>
      <c r="M104" s="672"/>
      <c r="N104" s="672"/>
      <c r="O104" s="672"/>
      <c r="P104" s="672"/>
      <c r="Q104" s="672"/>
      <c r="R104" s="672"/>
      <c r="S104" s="672"/>
      <c r="T104" s="672"/>
      <c r="U104" s="672"/>
      <c r="V104" s="672"/>
      <c r="W104" s="672"/>
      <c r="X104" s="672"/>
      <c r="Y104" s="672"/>
      <c r="Z104" s="672"/>
      <c r="AA104" s="672"/>
      <c r="AB104" s="672"/>
      <c r="AC104" s="672"/>
      <c r="AD104" s="672"/>
      <c r="AE104" s="672"/>
      <c r="AF104" s="672"/>
      <c r="AG104" s="672"/>
      <c r="AH104" s="672"/>
      <c r="AI104" s="672"/>
      <c r="AJ104" s="672"/>
      <c r="AK104" s="672"/>
      <c r="AL104" s="672"/>
      <c r="AM104" s="672"/>
      <c r="AN104" s="672"/>
      <c r="AO104" s="672"/>
      <c r="AP104" s="672"/>
      <c r="AQ104" s="672"/>
      <c r="AR104" s="672"/>
      <c r="AS104" s="673"/>
      <c r="AT104" s="399"/>
      <c r="AU104" s="399"/>
      <c r="AV104" s="634"/>
      <c r="AW104" s="635"/>
      <c r="AX104" s="635"/>
      <c r="AY104" s="635"/>
      <c r="AZ104" s="635"/>
      <c r="BA104" s="636"/>
      <c r="BB104" s="637"/>
      <c r="BC104" s="671"/>
      <c r="BD104" s="672"/>
      <c r="BE104" s="672"/>
      <c r="BF104" s="672"/>
      <c r="BG104" s="672"/>
      <c r="BH104" s="672"/>
      <c r="BI104" s="672"/>
      <c r="BJ104" s="672"/>
      <c r="BK104" s="672"/>
      <c r="BL104" s="672"/>
      <c r="BM104" s="672"/>
      <c r="BN104" s="672"/>
      <c r="BO104" s="672"/>
      <c r="BP104" s="672"/>
      <c r="BQ104" s="672"/>
      <c r="BR104" s="672"/>
      <c r="BS104" s="672"/>
      <c r="BT104" s="672"/>
      <c r="BU104" s="672"/>
      <c r="BV104" s="672"/>
      <c r="BW104" s="672"/>
      <c r="BX104" s="672"/>
      <c r="BY104" s="672"/>
      <c r="BZ104" s="672"/>
      <c r="CA104" s="672"/>
      <c r="CB104" s="672"/>
      <c r="CC104" s="672"/>
      <c r="CD104" s="672"/>
      <c r="CE104" s="672"/>
      <c r="CF104" s="672"/>
      <c r="CG104" s="672"/>
      <c r="CH104" s="672"/>
      <c r="CI104" s="672"/>
      <c r="CJ104" s="672"/>
      <c r="CK104" s="672"/>
      <c r="CL104" s="672"/>
      <c r="CM104" s="673"/>
    </row>
    <row r="105" spans="1:92" ht="5.0999999999999996" customHeight="1">
      <c r="B105" s="638"/>
      <c r="C105" s="639"/>
      <c r="D105" s="639"/>
      <c r="E105" s="639"/>
      <c r="F105" s="639"/>
      <c r="G105" s="639"/>
      <c r="H105" s="640"/>
      <c r="I105" s="674"/>
      <c r="J105" s="675"/>
      <c r="K105" s="675"/>
      <c r="L105" s="675"/>
      <c r="M105" s="675"/>
      <c r="N105" s="675"/>
      <c r="O105" s="675"/>
      <c r="P105" s="675"/>
      <c r="Q105" s="675"/>
      <c r="R105" s="675"/>
      <c r="S105" s="675"/>
      <c r="T105" s="675"/>
      <c r="U105" s="675"/>
      <c r="V105" s="675"/>
      <c r="W105" s="675"/>
      <c r="X105" s="675"/>
      <c r="Y105" s="675"/>
      <c r="Z105" s="675"/>
      <c r="AA105" s="675"/>
      <c r="AB105" s="675"/>
      <c r="AC105" s="675"/>
      <c r="AD105" s="675"/>
      <c r="AE105" s="675"/>
      <c r="AF105" s="675"/>
      <c r="AG105" s="675"/>
      <c r="AH105" s="675"/>
      <c r="AI105" s="675"/>
      <c r="AJ105" s="675"/>
      <c r="AK105" s="675"/>
      <c r="AL105" s="675"/>
      <c r="AM105" s="675"/>
      <c r="AN105" s="675"/>
      <c r="AO105" s="675"/>
      <c r="AP105" s="675"/>
      <c r="AQ105" s="675"/>
      <c r="AR105" s="675"/>
      <c r="AS105" s="676"/>
      <c r="AT105" s="399"/>
      <c r="AU105" s="399"/>
      <c r="AV105" s="638"/>
      <c r="AW105" s="639"/>
      <c r="AX105" s="639"/>
      <c r="AY105" s="639"/>
      <c r="AZ105" s="639"/>
      <c r="BA105" s="639"/>
      <c r="BB105" s="640"/>
      <c r="BC105" s="674"/>
      <c r="BD105" s="675"/>
      <c r="BE105" s="675"/>
      <c r="BF105" s="675"/>
      <c r="BG105" s="675"/>
      <c r="BH105" s="675"/>
      <c r="BI105" s="675"/>
      <c r="BJ105" s="675"/>
      <c r="BK105" s="675"/>
      <c r="BL105" s="675"/>
      <c r="BM105" s="675"/>
      <c r="BN105" s="675"/>
      <c r="BO105" s="675"/>
      <c r="BP105" s="675"/>
      <c r="BQ105" s="675"/>
      <c r="BR105" s="675"/>
      <c r="BS105" s="675"/>
      <c r="BT105" s="675"/>
      <c r="BU105" s="675"/>
      <c r="BV105" s="675"/>
      <c r="BW105" s="675"/>
      <c r="BX105" s="675"/>
      <c r="BY105" s="675"/>
      <c r="BZ105" s="675"/>
      <c r="CA105" s="675"/>
      <c r="CB105" s="675"/>
      <c r="CC105" s="675"/>
      <c r="CD105" s="675"/>
      <c r="CE105" s="675"/>
      <c r="CF105" s="675"/>
      <c r="CG105" s="675"/>
      <c r="CH105" s="675"/>
      <c r="CI105" s="675"/>
      <c r="CJ105" s="675"/>
      <c r="CK105" s="675"/>
      <c r="CL105" s="675"/>
      <c r="CM105" s="676"/>
    </row>
    <row r="106" spans="1:92" ht="5.0999999999999996" customHeight="1">
      <c r="B106" s="677" t="s">
        <v>476</v>
      </c>
      <c r="C106" s="677"/>
      <c r="D106" s="677"/>
      <c r="E106" s="677"/>
      <c r="F106" s="677"/>
      <c r="G106" s="677"/>
      <c r="H106" s="677"/>
      <c r="I106" s="677"/>
      <c r="J106" s="677"/>
      <c r="K106" s="677"/>
      <c r="L106" s="677"/>
      <c r="M106" s="677"/>
      <c r="N106" s="677"/>
      <c r="O106" s="677"/>
      <c r="P106" s="677"/>
      <c r="Q106" s="677"/>
      <c r="R106" s="677"/>
      <c r="S106" s="677"/>
      <c r="T106" s="677"/>
      <c r="U106" s="677"/>
      <c r="V106" s="677"/>
      <c r="W106" s="677"/>
      <c r="X106" s="677"/>
      <c r="Y106" s="677"/>
      <c r="Z106" s="677"/>
      <c r="AA106" s="677"/>
      <c r="AB106" s="677"/>
      <c r="AC106" s="677"/>
      <c r="AD106" s="677"/>
      <c r="AE106" s="677"/>
      <c r="AF106" s="677"/>
      <c r="AG106" s="677"/>
      <c r="AH106" s="677"/>
      <c r="AI106" s="677"/>
      <c r="AJ106" s="677"/>
      <c r="AK106" s="677"/>
      <c r="AL106" s="677"/>
      <c r="AM106" s="677"/>
      <c r="AN106" s="677"/>
      <c r="AO106" s="677"/>
      <c r="AP106" s="677"/>
      <c r="AQ106" s="677"/>
      <c r="AR106" s="677"/>
      <c r="AS106" s="677"/>
      <c r="AT106" s="399"/>
      <c r="AU106" s="399"/>
      <c r="AV106" s="677" t="s">
        <v>476</v>
      </c>
      <c r="AW106" s="677"/>
      <c r="AX106" s="677"/>
      <c r="AY106" s="677"/>
      <c r="AZ106" s="677"/>
      <c r="BA106" s="677"/>
      <c r="BB106" s="677"/>
      <c r="BC106" s="677"/>
      <c r="BD106" s="677"/>
      <c r="BE106" s="677"/>
      <c r="BF106" s="677"/>
      <c r="BG106" s="677"/>
      <c r="BH106" s="677"/>
      <c r="BI106" s="677"/>
      <c r="BJ106" s="677"/>
      <c r="BK106" s="677"/>
      <c r="BL106" s="677"/>
      <c r="BM106" s="677"/>
      <c r="BN106" s="677"/>
      <c r="BO106" s="677"/>
      <c r="BP106" s="677"/>
      <c r="BQ106" s="677"/>
      <c r="BR106" s="677"/>
      <c r="BS106" s="677"/>
      <c r="BT106" s="677"/>
      <c r="BU106" s="677"/>
      <c r="BV106" s="677"/>
      <c r="BW106" s="677"/>
      <c r="BX106" s="677"/>
      <c r="BY106" s="677"/>
      <c r="BZ106" s="677"/>
      <c r="CA106" s="677"/>
      <c r="CB106" s="677"/>
      <c r="CC106" s="677"/>
      <c r="CD106" s="677"/>
      <c r="CE106" s="677"/>
      <c r="CF106" s="677"/>
      <c r="CG106" s="677"/>
      <c r="CH106" s="677"/>
      <c r="CI106" s="677"/>
      <c r="CJ106" s="677"/>
      <c r="CK106" s="677"/>
      <c r="CL106" s="677"/>
      <c r="CM106" s="677"/>
    </row>
    <row r="107" spans="1:92" ht="5.0999999999999996" customHeight="1">
      <c r="B107" s="678"/>
      <c r="C107" s="678"/>
      <c r="D107" s="678"/>
      <c r="E107" s="678"/>
      <c r="F107" s="678"/>
      <c r="G107" s="678"/>
      <c r="H107" s="678"/>
      <c r="I107" s="678"/>
      <c r="J107" s="678"/>
      <c r="K107" s="678"/>
      <c r="L107" s="678"/>
      <c r="M107" s="678"/>
      <c r="N107" s="678"/>
      <c r="O107" s="678"/>
      <c r="P107" s="678"/>
      <c r="Q107" s="678"/>
      <c r="R107" s="678"/>
      <c r="S107" s="678"/>
      <c r="T107" s="678"/>
      <c r="U107" s="678"/>
      <c r="V107" s="678"/>
      <c r="W107" s="678"/>
      <c r="X107" s="678"/>
      <c r="Y107" s="678"/>
      <c r="Z107" s="678"/>
      <c r="AA107" s="678"/>
      <c r="AB107" s="678"/>
      <c r="AC107" s="678"/>
      <c r="AD107" s="678"/>
      <c r="AE107" s="678"/>
      <c r="AF107" s="678"/>
      <c r="AG107" s="678"/>
      <c r="AH107" s="678"/>
      <c r="AI107" s="678"/>
      <c r="AJ107" s="678"/>
      <c r="AK107" s="678"/>
      <c r="AL107" s="678"/>
      <c r="AM107" s="678"/>
      <c r="AN107" s="678"/>
      <c r="AO107" s="678"/>
      <c r="AP107" s="678"/>
      <c r="AQ107" s="678"/>
      <c r="AR107" s="678"/>
      <c r="AS107" s="678"/>
      <c r="AT107" s="399"/>
      <c r="AU107" s="399"/>
      <c r="AV107" s="678"/>
      <c r="AW107" s="678"/>
      <c r="AX107" s="678"/>
      <c r="AY107" s="678"/>
      <c r="AZ107" s="678"/>
      <c r="BA107" s="678"/>
      <c r="BB107" s="678"/>
      <c r="BC107" s="678"/>
      <c r="BD107" s="678"/>
      <c r="BE107" s="678"/>
      <c r="BF107" s="678"/>
      <c r="BG107" s="678"/>
      <c r="BH107" s="678"/>
      <c r="BI107" s="678"/>
      <c r="BJ107" s="678"/>
      <c r="BK107" s="678"/>
      <c r="BL107" s="678"/>
      <c r="BM107" s="678"/>
      <c r="BN107" s="678"/>
      <c r="BO107" s="678"/>
      <c r="BP107" s="678"/>
      <c r="BQ107" s="678"/>
      <c r="BR107" s="678"/>
      <c r="BS107" s="678"/>
      <c r="BT107" s="678"/>
      <c r="BU107" s="678"/>
      <c r="BV107" s="678"/>
      <c r="BW107" s="678"/>
      <c r="BX107" s="678"/>
      <c r="BY107" s="678"/>
      <c r="BZ107" s="678"/>
      <c r="CA107" s="678"/>
      <c r="CB107" s="678"/>
      <c r="CC107" s="678"/>
      <c r="CD107" s="678"/>
      <c r="CE107" s="678"/>
      <c r="CF107" s="678"/>
      <c r="CG107" s="678"/>
      <c r="CH107" s="678"/>
      <c r="CI107" s="678"/>
      <c r="CJ107" s="678"/>
      <c r="CK107" s="678"/>
      <c r="CL107" s="678"/>
      <c r="CM107" s="678"/>
    </row>
    <row r="108" spans="1:92" ht="5.0999999999999996" customHeight="1">
      <c r="B108" s="678"/>
      <c r="C108" s="678"/>
      <c r="D108" s="678"/>
      <c r="E108" s="678"/>
      <c r="F108" s="678"/>
      <c r="G108" s="678"/>
      <c r="H108" s="678"/>
      <c r="I108" s="678"/>
      <c r="J108" s="678"/>
      <c r="K108" s="678"/>
      <c r="L108" s="678"/>
      <c r="M108" s="678"/>
      <c r="N108" s="678"/>
      <c r="O108" s="678"/>
      <c r="P108" s="678"/>
      <c r="Q108" s="678"/>
      <c r="R108" s="678"/>
      <c r="S108" s="678"/>
      <c r="T108" s="678"/>
      <c r="U108" s="678"/>
      <c r="V108" s="678"/>
      <c r="W108" s="678"/>
      <c r="X108" s="678"/>
      <c r="Y108" s="678"/>
      <c r="Z108" s="678"/>
      <c r="AA108" s="678"/>
      <c r="AB108" s="678"/>
      <c r="AC108" s="678"/>
      <c r="AD108" s="678"/>
      <c r="AE108" s="678"/>
      <c r="AF108" s="678"/>
      <c r="AG108" s="678"/>
      <c r="AH108" s="678"/>
      <c r="AI108" s="678"/>
      <c r="AJ108" s="678"/>
      <c r="AK108" s="678"/>
      <c r="AL108" s="678"/>
      <c r="AM108" s="678"/>
      <c r="AN108" s="678"/>
      <c r="AO108" s="678"/>
      <c r="AP108" s="678"/>
      <c r="AQ108" s="678"/>
      <c r="AR108" s="678"/>
      <c r="AS108" s="678"/>
      <c r="AT108" s="399"/>
      <c r="AU108" s="399"/>
      <c r="AV108" s="678"/>
      <c r="AW108" s="678"/>
      <c r="AX108" s="678"/>
      <c r="AY108" s="678"/>
      <c r="AZ108" s="678"/>
      <c r="BA108" s="678"/>
      <c r="BB108" s="678"/>
      <c r="BC108" s="678"/>
      <c r="BD108" s="678"/>
      <c r="BE108" s="678"/>
      <c r="BF108" s="678"/>
      <c r="BG108" s="678"/>
      <c r="BH108" s="678"/>
      <c r="BI108" s="678"/>
      <c r="BJ108" s="678"/>
      <c r="BK108" s="678"/>
      <c r="BL108" s="678"/>
      <c r="BM108" s="678"/>
      <c r="BN108" s="678"/>
      <c r="BO108" s="678"/>
      <c r="BP108" s="678"/>
      <c r="BQ108" s="678"/>
      <c r="BR108" s="678"/>
      <c r="BS108" s="678"/>
      <c r="BT108" s="678"/>
      <c r="BU108" s="678"/>
      <c r="BV108" s="678"/>
      <c r="BW108" s="678"/>
      <c r="BX108" s="678"/>
      <c r="BY108" s="678"/>
      <c r="BZ108" s="678"/>
      <c r="CA108" s="678"/>
      <c r="CB108" s="678"/>
      <c r="CC108" s="678"/>
      <c r="CD108" s="678"/>
      <c r="CE108" s="678"/>
      <c r="CF108" s="678"/>
      <c r="CG108" s="678"/>
      <c r="CH108" s="678"/>
      <c r="CI108" s="678"/>
      <c r="CJ108" s="678"/>
      <c r="CK108" s="678"/>
      <c r="CL108" s="678"/>
      <c r="CM108" s="678"/>
    </row>
    <row r="109" spans="1:92" ht="5.0999999999999996" customHeight="1">
      <c r="B109" s="678"/>
      <c r="C109" s="678"/>
      <c r="D109" s="678"/>
      <c r="E109" s="678"/>
      <c r="F109" s="678"/>
      <c r="G109" s="678"/>
      <c r="H109" s="678"/>
      <c r="I109" s="678"/>
      <c r="J109" s="678"/>
      <c r="K109" s="678"/>
      <c r="L109" s="678"/>
      <c r="M109" s="678"/>
      <c r="N109" s="678"/>
      <c r="O109" s="678"/>
      <c r="P109" s="678"/>
      <c r="Q109" s="678"/>
      <c r="R109" s="678"/>
      <c r="S109" s="678"/>
      <c r="T109" s="678"/>
      <c r="U109" s="678"/>
      <c r="V109" s="678"/>
      <c r="W109" s="678"/>
      <c r="X109" s="678"/>
      <c r="Y109" s="678"/>
      <c r="Z109" s="678"/>
      <c r="AA109" s="678"/>
      <c r="AB109" s="678"/>
      <c r="AC109" s="678"/>
      <c r="AD109" s="678"/>
      <c r="AE109" s="678"/>
      <c r="AF109" s="678"/>
      <c r="AG109" s="678"/>
      <c r="AH109" s="678"/>
      <c r="AI109" s="678"/>
      <c r="AJ109" s="678"/>
      <c r="AK109" s="678"/>
      <c r="AL109" s="678"/>
      <c r="AM109" s="678"/>
      <c r="AN109" s="678"/>
      <c r="AO109" s="678"/>
      <c r="AP109" s="678"/>
      <c r="AQ109" s="678"/>
      <c r="AR109" s="678"/>
      <c r="AS109" s="678"/>
      <c r="AT109" s="399"/>
      <c r="AU109" s="399"/>
      <c r="AV109" s="678"/>
      <c r="AW109" s="678"/>
      <c r="AX109" s="678"/>
      <c r="AY109" s="678"/>
      <c r="AZ109" s="678"/>
      <c r="BA109" s="678"/>
      <c r="BB109" s="678"/>
      <c r="BC109" s="678"/>
      <c r="BD109" s="678"/>
      <c r="BE109" s="678"/>
      <c r="BF109" s="678"/>
      <c r="BG109" s="678"/>
      <c r="BH109" s="678"/>
      <c r="BI109" s="678"/>
      <c r="BJ109" s="678"/>
      <c r="BK109" s="678"/>
      <c r="BL109" s="678"/>
      <c r="BM109" s="678"/>
      <c r="BN109" s="678"/>
      <c r="BO109" s="678"/>
      <c r="BP109" s="678"/>
      <c r="BQ109" s="678"/>
      <c r="BR109" s="678"/>
      <c r="BS109" s="678"/>
      <c r="BT109" s="678"/>
      <c r="BU109" s="678"/>
      <c r="BV109" s="678"/>
      <c r="BW109" s="678"/>
      <c r="BX109" s="678"/>
      <c r="BY109" s="678"/>
      <c r="BZ109" s="678"/>
      <c r="CA109" s="678"/>
      <c r="CB109" s="678"/>
      <c r="CC109" s="678"/>
      <c r="CD109" s="678"/>
      <c r="CE109" s="678"/>
      <c r="CF109" s="678"/>
      <c r="CG109" s="678"/>
      <c r="CH109" s="678"/>
      <c r="CI109" s="678"/>
      <c r="CJ109" s="678"/>
      <c r="CK109" s="678"/>
      <c r="CL109" s="678"/>
      <c r="CM109" s="678"/>
    </row>
    <row r="110" spans="1:92" ht="5.0999999999999996" customHeight="1">
      <c r="B110" s="399"/>
      <c r="C110" s="399"/>
      <c r="D110" s="399"/>
      <c r="E110" s="399"/>
      <c r="F110" s="399"/>
      <c r="G110" s="399"/>
      <c r="H110" s="399"/>
      <c r="I110" s="399"/>
      <c r="J110" s="399"/>
      <c r="K110" s="399"/>
      <c r="L110" s="399"/>
      <c r="M110" s="399"/>
      <c r="N110" s="399"/>
      <c r="O110" s="399"/>
      <c r="P110" s="399"/>
      <c r="Q110" s="399"/>
      <c r="R110" s="399"/>
      <c r="S110" s="399"/>
      <c r="T110" s="399"/>
      <c r="U110" s="399"/>
      <c r="V110" s="399"/>
      <c r="W110" s="399"/>
      <c r="X110" s="399"/>
      <c r="Y110" s="399"/>
      <c r="Z110" s="399"/>
      <c r="AA110" s="399"/>
      <c r="AB110" s="399"/>
      <c r="AC110" s="399"/>
      <c r="AD110" s="399"/>
      <c r="AE110" s="399"/>
      <c r="AF110" s="399"/>
      <c r="AG110" s="399"/>
      <c r="AH110" s="399"/>
      <c r="AI110" s="399"/>
      <c r="AJ110" s="399"/>
      <c r="AK110" s="399"/>
      <c r="AL110" s="399"/>
      <c r="AM110" s="399"/>
      <c r="AN110" s="399"/>
      <c r="AO110" s="399"/>
      <c r="AP110" s="399"/>
      <c r="AQ110" s="399"/>
      <c r="AR110" s="399"/>
      <c r="AS110" s="399"/>
      <c r="AT110" s="399"/>
      <c r="AU110" s="399"/>
      <c r="AV110" s="399"/>
      <c r="AW110" s="399"/>
      <c r="AX110" s="399"/>
      <c r="AY110" s="399"/>
      <c r="AZ110" s="399"/>
      <c r="BA110" s="399"/>
      <c r="BB110" s="399"/>
      <c r="BC110" s="399"/>
      <c r="BD110" s="399"/>
      <c r="BE110" s="399"/>
      <c r="BF110" s="399"/>
      <c r="BG110" s="399"/>
      <c r="BH110" s="399"/>
      <c r="BI110" s="399"/>
      <c r="BJ110" s="399"/>
      <c r="BK110" s="399"/>
      <c r="BL110" s="399"/>
      <c r="BM110" s="399"/>
      <c r="BN110" s="399"/>
      <c r="BO110" s="399"/>
      <c r="BP110" s="399"/>
      <c r="BQ110" s="399"/>
      <c r="BR110" s="399"/>
      <c r="BS110" s="399"/>
      <c r="BT110" s="399"/>
      <c r="BU110" s="399"/>
      <c r="BV110" s="399"/>
      <c r="BW110" s="399"/>
      <c r="BX110" s="399"/>
      <c r="BY110" s="399"/>
      <c r="BZ110" s="399"/>
      <c r="CA110" s="399"/>
      <c r="CB110" s="399"/>
      <c r="CC110" s="399"/>
      <c r="CD110" s="399"/>
      <c r="CE110" s="399"/>
      <c r="CF110" s="399"/>
      <c r="CG110" s="399"/>
      <c r="CH110" s="399"/>
      <c r="CI110" s="399"/>
      <c r="CJ110" s="399"/>
      <c r="CK110" s="399"/>
      <c r="CL110" s="399"/>
      <c r="CM110" s="399"/>
    </row>
    <row r="111" spans="1:92" ht="13.5" customHeight="1">
      <c r="A111" s="396"/>
      <c r="B111" s="399"/>
      <c r="C111" s="399"/>
      <c r="D111" s="399"/>
      <c r="E111" s="399"/>
      <c r="F111" s="399"/>
      <c r="G111" s="399"/>
      <c r="H111" s="399"/>
      <c r="I111" s="399"/>
      <c r="J111" s="399"/>
      <c r="K111" s="399"/>
      <c r="L111" s="399"/>
      <c r="M111" s="399"/>
      <c r="N111" s="399"/>
      <c r="O111" s="399"/>
      <c r="P111" s="399"/>
      <c r="Q111" s="399"/>
      <c r="R111" s="399"/>
      <c r="S111" s="399"/>
      <c r="T111" s="399"/>
      <c r="U111" s="399"/>
      <c r="V111" s="399"/>
      <c r="W111" s="399"/>
      <c r="X111" s="399"/>
      <c r="Y111" s="399"/>
      <c r="Z111" s="399"/>
      <c r="AA111" s="399"/>
      <c r="AB111" s="399"/>
      <c r="AC111" s="399"/>
      <c r="AD111" s="399"/>
      <c r="AE111" s="399"/>
      <c r="AF111" s="399"/>
      <c r="AG111" s="399"/>
      <c r="AH111" s="399"/>
      <c r="AI111" s="399"/>
      <c r="AJ111" s="399"/>
      <c r="AK111" s="399"/>
      <c r="AL111" s="399"/>
      <c r="AM111" s="399"/>
      <c r="AN111" s="399"/>
      <c r="AO111" s="399"/>
      <c r="AP111" s="399"/>
      <c r="AQ111" s="399"/>
      <c r="AR111" s="399"/>
      <c r="AS111" s="399"/>
      <c r="AT111" s="404"/>
      <c r="AU111" s="405"/>
      <c r="AV111" s="399"/>
      <c r="AW111" s="399"/>
      <c r="AX111" s="399"/>
      <c r="AY111" s="399"/>
      <c r="AZ111" s="399"/>
      <c r="BA111" s="399"/>
      <c r="BB111" s="399"/>
      <c r="BC111" s="399"/>
      <c r="BD111" s="399"/>
      <c r="BE111" s="399"/>
      <c r="BF111" s="399"/>
      <c r="BG111" s="399"/>
      <c r="BH111" s="399"/>
      <c r="BI111" s="399"/>
      <c r="BJ111" s="399"/>
      <c r="BK111" s="399"/>
      <c r="BL111" s="399"/>
      <c r="BM111" s="399"/>
      <c r="BN111" s="399"/>
      <c r="BO111" s="399"/>
      <c r="BP111" s="399"/>
      <c r="BQ111" s="399"/>
      <c r="BR111" s="399"/>
      <c r="BS111" s="399"/>
      <c r="BT111" s="399"/>
      <c r="BU111" s="399"/>
      <c r="BV111" s="399"/>
      <c r="BW111" s="399"/>
      <c r="BX111" s="399"/>
      <c r="BY111" s="399"/>
      <c r="BZ111" s="399"/>
      <c r="CA111" s="399"/>
      <c r="CB111" s="399"/>
      <c r="CC111" s="399"/>
      <c r="CD111" s="399"/>
      <c r="CE111" s="399"/>
      <c r="CF111" s="399"/>
      <c r="CG111" s="399"/>
      <c r="CH111" s="399"/>
      <c r="CI111" s="399"/>
      <c r="CJ111" s="399"/>
      <c r="CK111" s="399"/>
      <c r="CL111" s="399"/>
      <c r="CM111" s="399"/>
      <c r="CN111" s="397"/>
    </row>
    <row r="112" spans="1:92" ht="13.5" customHeight="1">
      <c r="A112" s="398"/>
      <c r="B112" s="399"/>
      <c r="C112" s="399"/>
      <c r="D112" s="399"/>
      <c r="E112" s="399"/>
      <c r="F112" s="399"/>
      <c r="G112" s="399"/>
      <c r="H112" s="399"/>
      <c r="I112" s="399"/>
      <c r="J112" s="399"/>
      <c r="K112" s="399"/>
      <c r="L112" s="399"/>
      <c r="M112" s="399"/>
      <c r="N112" s="399"/>
      <c r="O112" s="399"/>
      <c r="P112" s="399"/>
      <c r="Q112" s="399"/>
      <c r="R112" s="399"/>
      <c r="S112" s="399"/>
      <c r="T112" s="399"/>
      <c r="U112" s="399"/>
      <c r="V112" s="399"/>
      <c r="W112" s="399"/>
      <c r="X112" s="399"/>
      <c r="Y112" s="399"/>
      <c r="Z112" s="399"/>
      <c r="AA112" s="399"/>
      <c r="AB112" s="399"/>
      <c r="AC112" s="399"/>
      <c r="AD112" s="399"/>
      <c r="AE112" s="399"/>
      <c r="AF112" s="399"/>
      <c r="AG112" s="399"/>
      <c r="AH112" s="399"/>
      <c r="AI112" s="399"/>
      <c r="AJ112" s="399"/>
      <c r="AK112" s="399"/>
      <c r="AL112" s="399"/>
      <c r="AM112" s="399"/>
      <c r="AN112" s="399"/>
      <c r="AO112" s="399"/>
      <c r="AP112" s="399"/>
      <c r="AQ112" s="399"/>
      <c r="AR112" s="399"/>
      <c r="AS112" s="399"/>
      <c r="AT112" s="400"/>
      <c r="AU112" s="401"/>
      <c r="AV112" s="399"/>
      <c r="AW112" s="399"/>
      <c r="AX112" s="399"/>
      <c r="AY112" s="399"/>
      <c r="AZ112" s="399"/>
      <c r="BA112" s="399"/>
      <c r="BB112" s="399"/>
      <c r="BC112" s="399"/>
      <c r="BD112" s="399"/>
      <c r="BE112" s="399"/>
      <c r="BF112" s="399"/>
      <c r="BG112" s="399"/>
      <c r="BH112" s="399"/>
      <c r="BI112" s="399"/>
      <c r="BJ112" s="399"/>
      <c r="BK112" s="399"/>
      <c r="BL112" s="399"/>
      <c r="BM112" s="399"/>
      <c r="BN112" s="399"/>
      <c r="BO112" s="399"/>
      <c r="BP112" s="399"/>
      <c r="BQ112" s="399"/>
      <c r="BR112" s="399"/>
      <c r="BS112" s="399"/>
      <c r="BT112" s="399"/>
      <c r="BU112" s="399"/>
      <c r="BV112" s="399"/>
      <c r="BW112" s="399"/>
      <c r="BX112" s="399"/>
      <c r="BY112" s="399"/>
      <c r="BZ112" s="399"/>
      <c r="CA112" s="399"/>
      <c r="CB112" s="399"/>
      <c r="CC112" s="399"/>
      <c r="CD112" s="399"/>
      <c r="CE112" s="399"/>
      <c r="CF112" s="399"/>
      <c r="CG112" s="399"/>
      <c r="CH112" s="399"/>
      <c r="CI112" s="399"/>
      <c r="CJ112" s="399"/>
      <c r="CK112" s="399"/>
      <c r="CL112" s="399"/>
      <c r="CM112" s="399"/>
      <c r="CN112" s="402"/>
    </row>
    <row r="113" spans="2:91" ht="5.0999999999999996" customHeight="1">
      <c r="B113" s="399"/>
      <c r="C113" s="399"/>
      <c r="D113" s="399"/>
      <c r="E113" s="399"/>
      <c r="F113" s="399"/>
      <c r="G113" s="399"/>
      <c r="H113" s="399"/>
      <c r="I113" s="399"/>
      <c r="J113" s="399"/>
      <c r="K113" s="399"/>
      <c r="L113" s="399"/>
      <c r="M113" s="399"/>
      <c r="N113" s="399"/>
      <c r="O113" s="399"/>
      <c r="P113" s="399"/>
      <c r="Q113" s="399"/>
      <c r="R113" s="399"/>
      <c r="S113" s="399"/>
      <c r="T113" s="399"/>
      <c r="U113" s="399"/>
      <c r="V113" s="399"/>
      <c r="W113" s="399"/>
      <c r="X113" s="399"/>
      <c r="Y113" s="399"/>
      <c r="Z113" s="399"/>
      <c r="AA113" s="399"/>
      <c r="AB113" s="399"/>
      <c r="AC113" s="399"/>
      <c r="AD113" s="399"/>
      <c r="AE113" s="399"/>
      <c r="AF113" s="399"/>
      <c r="AG113" s="399"/>
      <c r="AH113" s="399"/>
      <c r="AI113" s="399"/>
      <c r="AJ113" s="399"/>
      <c r="AK113" s="399"/>
      <c r="AL113" s="399"/>
      <c r="AM113" s="399"/>
      <c r="AN113" s="399"/>
      <c r="AO113" s="399"/>
      <c r="AP113" s="399"/>
      <c r="AQ113" s="399"/>
      <c r="AR113" s="399"/>
      <c r="AS113" s="399"/>
      <c r="AT113" s="399"/>
      <c r="AU113" s="399"/>
      <c r="AV113" s="399"/>
      <c r="AW113" s="399"/>
      <c r="AX113" s="399"/>
      <c r="AY113" s="399"/>
      <c r="AZ113" s="399"/>
      <c r="BA113" s="399"/>
      <c r="BB113" s="399"/>
      <c r="BC113" s="399"/>
      <c r="BD113" s="399"/>
      <c r="BE113" s="399"/>
      <c r="BF113" s="399"/>
      <c r="BG113" s="399"/>
      <c r="BH113" s="399"/>
      <c r="BI113" s="399"/>
      <c r="BJ113" s="399"/>
      <c r="BK113" s="399"/>
      <c r="BL113" s="399"/>
      <c r="BM113" s="399"/>
      <c r="BN113" s="399"/>
      <c r="BO113" s="399"/>
      <c r="BP113" s="399"/>
      <c r="BQ113" s="399"/>
      <c r="BR113" s="399"/>
      <c r="BS113" s="399"/>
      <c r="BT113" s="399"/>
      <c r="BU113" s="399"/>
      <c r="BV113" s="399"/>
      <c r="BW113" s="399"/>
      <c r="BX113" s="399"/>
      <c r="BY113" s="399"/>
      <c r="BZ113" s="399"/>
      <c r="CA113" s="399"/>
      <c r="CB113" s="399"/>
      <c r="CC113" s="399"/>
      <c r="CD113" s="399"/>
      <c r="CE113" s="399"/>
      <c r="CF113" s="399"/>
      <c r="CG113" s="399"/>
      <c r="CH113" s="399"/>
      <c r="CI113" s="399"/>
      <c r="CJ113" s="399"/>
      <c r="CK113" s="399"/>
      <c r="CL113" s="399"/>
      <c r="CM113" s="399"/>
    </row>
    <row r="114" spans="2:91" ht="5.0999999999999996" customHeight="1">
      <c r="B114" s="629" t="s">
        <v>469</v>
      </c>
      <c r="C114" s="629"/>
      <c r="D114" s="629"/>
      <c r="E114" s="629"/>
      <c r="F114" s="629"/>
      <c r="G114" s="629"/>
      <c r="H114" s="629"/>
      <c r="I114" s="629"/>
      <c r="J114" s="629"/>
      <c r="K114" s="629"/>
      <c r="L114" s="629"/>
      <c r="M114" s="629"/>
      <c r="N114" s="629"/>
      <c r="O114" s="629"/>
      <c r="P114" s="629"/>
      <c r="Q114" s="629"/>
      <c r="R114" s="629"/>
      <c r="S114" s="629"/>
      <c r="T114" s="629"/>
      <c r="U114" s="629"/>
      <c r="V114" s="629"/>
      <c r="W114" s="629"/>
      <c r="X114" s="629"/>
      <c r="Y114" s="629"/>
      <c r="Z114" s="629"/>
      <c r="AA114" s="629"/>
      <c r="AB114" s="629"/>
      <c r="AC114" s="629"/>
      <c r="AD114" s="629"/>
      <c r="AE114" s="629"/>
      <c r="AF114" s="629"/>
      <c r="AG114" s="629"/>
      <c r="AH114" s="629"/>
      <c r="AI114" s="629"/>
      <c r="AJ114" s="629"/>
      <c r="AK114" s="629"/>
      <c r="AL114" s="629"/>
      <c r="AM114" s="629"/>
      <c r="AN114" s="629"/>
      <c r="AO114" s="629"/>
      <c r="AP114" s="629"/>
      <c r="AQ114" s="629"/>
      <c r="AR114" s="629"/>
      <c r="AS114" s="629"/>
      <c r="AT114" s="399"/>
      <c r="AU114" s="399"/>
      <c r="AV114" s="629" t="s">
        <v>469</v>
      </c>
      <c r="AW114" s="629"/>
      <c r="AX114" s="629"/>
      <c r="AY114" s="629"/>
      <c r="AZ114" s="629"/>
      <c r="BA114" s="629"/>
      <c r="BB114" s="629"/>
      <c r="BC114" s="629"/>
      <c r="BD114" s="629"/>
      <c r="BE114" s="629"/>
      <c r="BF114" s="629"/>
      <c r="BG114" s="629"/>
      <c r="BH114" s="629"/>
      <c r="BI114" s="629"/>
      <c r="BJ114" s="629"/>
      <c r="BK114" s="629"/>
      <c r="BL114" s="629"/>
      <c r="BM114" s="629"/>
      <c r="BN114" s="629"/>
      <c r="BO114" s="629"/>
      <c r="BP114" s="629"/>
      <c r="BQ114" s="629"/>
      <c r="BR114" s="629"/>
      <c r="BS114" s="629"/>
      <c r="BT114" s="629"/>
      <c r="BU114" s="629"/>
      <c r="BV114" s="629"/>
      <c r="BW114" s="629"/>
      <c r="BX114" s="629"/>
      <c r="BY114" s="629"/>
      <c r="BZ114" s="629"/>
      <c r="CA114" s="629"/>
      <c r="CB114" s="629"/>
      <c r="CC114" s="629"/>
      <c r="CD114" s="629"/>
      <c r="CE114" s="629"/>
      <c r="CF114" s="629"/>
      <c r="CG114" s="629"/>
      <c r="CH114" s="629"/>
      <c r="CI114" s="629"/>
      <c r="CJ114" s="629"/>
      <c r="CK114" s="629"/>
      <c r="CL114" s="629"/>
      <c r="CM114" s="629"/>
    </row>
    <row r="115" spans="2:91" ht="5.0999999999999996" customHeight="1">
      <c r="B115" s="629"/>
      <c r="C115" s="629"/>
      <c r="D115" s="629"/>
      <c r="E115" s="629"/>
      <c r="F115" s="629"/>
      <c r="G115" s="629"/>
      <c r="H115" s="629"/>
      <c r="I115" s="629"/>
      <c r="J115" s="629"/>
      <c r="K115" s="629"/>
      <c r="L115" s="629"/>
      <c r="M115" s="629"/>
      <c r="N115" s="629"/>
      <c r="O115" s="629"/>
      <c r="P115" s="629"/>
      <c r="Q115" s="629"/>
      <c r="R115" s="629"/>
      <c r="S115" s="629"/>
      <c r="T115" s="629"/>
      <c r="U115" s="629"/>
      <c r="V115" s="629"/>
      <c r="W115" s="629"/>
      <c r="X115" s="629"/>
      <c r="Y115" s="629"/>
      <c r="Z115" s="629"/>
      <c r="AA115" s="629"/>
      <c r="AB115" s="629"/>
      <c r="AC115" s="629"/>
      <c r="AD115" s="629"/>
      <c r="AE115" s="629"/>
      <c r="AF115" s="629"/>
      <c r="AG115" s="629"/>
      <c r="AH115" s="629"/>
      <c r="AI115" s="629"/>
      <c r="AJ115" s="629"/>
      <c r="AK115" s="629"/>
      <c r="AL115" s="629"/>
      <c r="AM115" s="629"/>
      <c r="AN115" s="629"/>
      <c r="AO115" s="629"/>
      <c r="AP115" s="629"/>
      <c r="AQ115" s="629"/>
      <c r="AR115" s="629"/>
      <c r="AS115" s="629"/>
      <c r="AT115" s="399"/>
      <c r="AU115" s="399"/>
      <c r="AV115" s="629"/>
      <c r="AW115" s="629"/>
      <c r="AX115" s="629"/>
      <c r="AY115" s="629"/>
      <c r="AZ115" s="629"/>
      <c r="BA115" s="629"/>
      <c r="BB115" s="629"/>
      <c r="BC115" s="629"/>
      <c r="BD115" s="629"/>
      <c r="BE115" s="629"/>
      <c r="BF115" s="629"/>
      <c r="BG115" s="629"/>
      <c r="BH115" s="629"/>
      <c r="BI115" s="629"/>
      <c r="BJ115" s="629"/>
      <c r="BK115" s="629"/>
      <c r="BL115" s="629"/>
      <c r="BM115" s="629"/>
      <c r="BN115" s="629"/>
      <c r="BO115" s="629"/>
      <c r="BP115" s="629"/>
      <c r="BQ115" s="629"/>
      <c r="BR115" s="629"/>
      <c r="BS115" s="629"/>
      <c r="BT115" s="629"/>
      <c r="BU115" s="629"/>
      <c r="BV115" s="629"/>
      <c r="BW115" s="629"/>
      <c r="BX115" s="629"/>
      <c r="BY115" s="629"/>
      <c r="BZ115" s="629"/>
      <c r="CA115" s="629"/>
      <c r="CB115" s="629"/>
      <c r="CC115" s="629"/>
      <c r="CD115" s="629"/>
      <c r="CE115" s="629"/>
      <c r="CF115" s="629"/>
      <c r="CG115" s="629"/>
      <c r="CH115" s="629"/>
      <c r="CI115" s="629"/>
      <c r="CJ115" s="629"/>
      <c r="CK115" s="629"/>
      <c r="CL115" s="629"/>
      <c r="CM115" s="629"/>
    </row>
    <row r="116" spans="2:91" ht="5.0999999999999996" customHeight="1">
      <c r="B116" s="629"/>
      <c r="C116" s="629"/>
      <c r="D116" s="629"/>
      <c r="E116" s="629"/>
      <c r="F116" s="629"/>
      <c r="G116" s="629"/>
      <c r="H116" s="629"/>
      <c r="I116" s="629"/>
      <c r="J116" s="629"/>
      <c r="K116" s="629"/>
      <c r="L116" s="629"/>
      <c r="M116" s="629"/>
      <c r="N116" s="629"/>
      <c r="O116" s="629"/>
      <c r="P116" s="629"/>
      <c r="Q116" s="629"/>
      <c r="R116" s="629"/>
      <c r="S116" s="629"/>
      <c r="T116" s="629"/>
      <c r="U116" s="629"/>
      <c r="V116" s="629"/>
      <c r="W116" s="629"/>
      <c r="X116" s="629"/>
      <c r="Y116" s="629"/>
      <c r="Z116" s="629"/>
      <c r="AA116" s="629"/>
      <c r="AB116" s="629"/>
      <c r="AC116" s="629"/>
      <c r="AD116" s="629"/>
      <c r="AE116" s="629"/>
      <c r="AF116" s="629"/>
      <c r="AG116" s="629"/>
      <c r="AH116" s="629"/>
      <c r="AI116" s="629"/>
      <c r="AJ116" s="629"/>
      <c r="AK116" s="629"/>
      <c r="AL116" s="629"/>
      <c r="AM116" s="629"/>
      <c r="AN116" s="629"/>
      <c r="AO116" s="629"/>
      <c r="AP116" s="629"/>
      <c r="AQ116" s="629"/>
      <c r="AR116" s="629"/>
      <c r="AS116" s="629"/>
      <c r="AT116" s="399"/>
      <c r="AU116" s="399"/>
      <c r="AV116" s="629"/>
      <c r="AW116" s="629"/>
      <c r="AX116" s="629"/>
      <c r="AY116" s="629"/>
      <c r="AZ116" s="629"/>
      <c r="BA116" s="629"/>
      <c r="BB116" s="629"/>
      <c r="BC116" s="629"/>
      <c r="BD116" s="629"/>
      <c r="BE116" s="629"/>
      <c r="BF116" s="629"/>
      <c r="BG116" s="629"/>
      <c r="BH116" s="629"/>
      <c r="BI116" s="629"/>
      <c r="BJ116" s="629"/>
      <c r="BK116" s="629"/>
      <c r="BL116" s="629"/>
      <c r="BM116" s="629"/>
      <c r="BN116" s="629"/>
      <c r="BO116" s="629"/>
      <c r="BP116" s="629"/>
      <c r="BQ116" s="629"/>
      <c r="BR116" s="629"/>
      <c r="BS116" s="629"/>
      <c r="BT116" s="629"/>
      <c r="BU116" s="629"/>
      <c r="BV116" s="629"/>
      <c r="BW116" s="629"/>
      <c r="BX116" s="629"/>
      <c r="BY116" s="629"/>
      <c r="BZ116" s="629"/>
      <c r="CA116" s="629"/>
      <c r="CB116" s="629"/>
      <c r="CC116" s="629"/>
      <c r="CD116" s="629"/>
      <c r="CE116" s="629"/>
      <c r="CF116" s="629"/>
      <c r="CG116" s="629"/>
      <c r="CH116" s="629"/>
      <c r="CI116" s="629"/>
      <c r="CJ116" s="629"/>
      <c r="CK116" s="629"/>
      <c r="CL116" s="629"/>
      <c r="CM116" s="629"/>
    </row>
    <row r="117" spans="2:91" ht="5.0999999999999996" customHeight="1">
      <c r="B117" s="629"/>
      <c r="C117" s="629"/>
      <c r="D117" s="629"/>
      <c r="E117" s="629"/>
      <c r="F117" s="629"/>
      <c r="G117" s="629"/>
      <c r="H117" s="629"/>
      <c r="I117" s="629"/>
      <c r="J117" s="629"/>
      <c r="K117" s="629"/>
      <c r="L117" s="629"/>
      <c r="M117" s="629"/>
      <c r="N117" s="629"/>
      <c r="O117" s="629"/>
      <c r="P117" s="629"/>
      <c r="Q117" s="629"/>
      <c r="R117" s="629"/>
      <c r="S117" s="629"/>
      <c r="T117" s="629"/>
      <c r="U117" s="629"/>
      <c r="V117" s="629"/>
      <c r="W117" s="629"/>
      <c r="X117" s="629"/>
      <c r="Y117" s="629"/>
      <c r="Z117" s="629"/>
      <c r="AA117" s="629"/>
      <c r="AB117" s="629"/>
      <c r="AC117" s="629"/>
      <c r="AD117" s="629"/>
      <c r="AE117" s="629"/>
      <c r="AF117" s="629"/>
      <c r="AG117" s="629"/>
      <c r="AH117" s="629"/>
      <c r="AI117" s="629"/>
      <c r="AJ117" s="629"/>
      <c r="AK117" s="629"/>
      <c r="AL117" s="629"/>
      <c r="AM117" s="629"/>
      <c r="AN117" s="629"/>
      <c r="AO117" s="629"/>
      <c r="AP117" s="629"/>
      <c r="AQ117" s="629"/>
      <c r="AR117" s="629"/>
      <c r="AS117" s="629"/>
      <c r="AT117" s="399"/>
      <c r="AU117" s="399"/>
      <c r="AV117" s="629"/>
      <c r="AW117" s="629"/>
      <c r="AX117" s="629"/>
      <c r="AY117" s="629"/>
      <c r="AZ117" s="629"/>
      <c r="BA117" s="629"/>
      <c r="BB117" s="629"/>
      <c r="BC117" s="629"/>
      <c r="BD117" s="629"/>
      <c r="BE117" s="629"/>
      <c r="BF117" s="629"/>
      <c r="BG117" s="629"/>
      <c r="BH117" s="629"/>
      <c r="BI117" s="629"/>
      <c r="BJ117" s="629"/>
      <c r="BK117" s="629"/>
      <c r="BL117" s="629"/>
      <c r="BM117" s="629"/>
      <c r="BN117" s="629"/>
      <c r="BO117" s="629"/>
      <c r="BP117" s="629"/>
      <c r="BQ117" s="629"/>
      <c r="BR117" s="629"/>
      <c r="BS117" s="629"/>
      <c r="BT117" s="629"/>
      <c r="BU117" s="629"/>
      <c r="BV117" s="629"/>
      <c r="BW117" s="629"/>
      <c r="BX117" s="629"/>
      <c r="BY117" s="629"/>
      <c r="BZ117" s="629"/>
      <c r="CA117" s="629"/>
      <c r="CB117" s="629"/>
      <c r="CC117" s="629"/>
      <c r="CD117" s="629"/>
      <c r="CE117" s="629"/>
      <c r="CF117" s="629"/>
      <c r="CG117" s="629"/>
      <c r="CH117" s="629"/>
      <c r="CI117" s="629"/>
      <c r="CJ117" s="629"/>
      <c r="CK117" s="629"/>
      <c r="CL117" s="629"/>
      <c r="CM117" s="629"/>
    </row>
    <row r="118" spans="2:91" ht="5.0999999999999996" customHeight="1">
      <c r="B118" s="630"/>
      <c r="C118" s="630"/>
      <c r="D118" s="630"/>
      <c r="E118" s="630"/>
      <c r="F118" s="630"/>
      <c r="G118" s="630"/>
      <c r="H118" s="630"/>
      <c r="I118" s="630"/>
      <c r="J118" s="630"/>
      <c r="K118" s="630"/>
      <c r="L118" s="630"/>
      <c r="M118" s="630"/>
      <c r="N118" s="630"/>
      <c r="O118" s="630"/>
      <c r="P118" s="630"/>
      <c r="Q118" s="630"/>
      <c r="R118" s="630"/>
      <c r="S118" s="630"/>
      <c r="T118" s="630"/>
      <c r="U118" s="630"/>
      <c r="V118" s="630"/>
      <c r="W118" s="630"/>
      <c r="X118" s="630"/>
      <c r="Y118" s="630"/>
      <c r="Z118" s="630"/>
      <c r="AA118" s="630"/>
      <c r="AB118" s="630"/>
      <c r="AC118" s="630"/>
      <c r="AD118" s="630"/>
      <c r="AE118" s="630"/>
      <c r="AF118" s="630"/>
      <c r="AG118" s="630"/>
      <c r="AH118" s="630"/>
      <c r="AI118" s="630"/>
      <c r="AJ118" s="630"/>
      <c r="AK118" s="630"/>
      <c r="AL118" s="630"/>
      <c r="AM118" s="630"/>
      <c r="AN118" s="630"/>
      <c r="AO118" s="630"/>
      <c r="AP118" s="630"/>
      <c r="AQ118" s="630"/>
      <c r="AR118" s="630"/>
      <c r="AS118" s="630"/>
      <c r="AT118" s="399"/>
      <c r="AU118" s="399"/>
      <c r="AV118" s="630"/>
      <c r="AW118" s="630"/>
      <c r="AX118" s="630"/>
      <c r="AY118" s="630"/>
      <c r="AZ118" s="630"/>
      <c r="BA118" s="630"/>
      <c r="BB118" s="630"/>
      <c r="BC118" s="630"/>
      <c r="BD118" s="630"/>
      <c r="BE118" s="630"/>
      <c r="BF118" s="630"/>
      <c r="BG118" s="630"/>
      <c r="BH118" s="630"/>
      <c r="BI118" s="630"/>
      <c r="BJ118" s="630"/>
      <c r="BK118" s="630"/>
      <c r="BL118" s="630"/>
      <c r="BM118" s="630"/>
      <c r="BN118" s="630"/>
      <c r="BO118" s="630"/>
      <c r="BP118" s="630"/>
      <c r="BQ118" s="630"/>
      <c r="BR118" s="630"/>
      <c r="BS118" s="630"/>
      <c r="BT118" s="630"/>
      <c r="BU118" s="630"/>
      <c r="BV118" s="630"/>
      <c r="BW118" s="630"/>
      <c r="BX118" s="630"/>
      <c r="BY118" s="630"/>
      <c r="BZ118" s="630"/>
      <c r="CA118" s="630"/>
      <c r="CB118" s="630"/>
      <c r="CC118" s="630"/>
      <c r="CD118" s="630"/>
      <c r="CE118" s="630"/>
      <c r="CF118" s="630"/>
      <c r="CG118" s="630"/>
      <c r="CH118" s="630"/>
      <c r="CI118" s="630"/>
      <c r="CJ118" s="630"/>
      <c r="CK118" s="630"/>
      <c r="CL118" s="630"/>
      <c r="CM118" s="630"/>
    </row>
    <row r="119" spans="2:91" ht="5.0999999999999996" customHeight="1">
      <c r="B119" s="631" t="s">
        <v>470</v>
      </c>
      <c r="C119" s="632"/>
      <c r="D119" s="632"/>
      <c r="E119" s="632"/>
      <c r="F119" s="632"/>
      <c r="G119" s="632"/>
      <c r="H119" s="632"/>
      <c r="I119" s="632"/>
      <c r="J119" s="632"/>
      <c r="K119" s="632"/>
      <c r="L119" s="632"/>
      <c r="M119" s="633"/>
      <c r="N119" s="650" t="str">
        <f>'メンバー表(提出)'!B66</f>
        <v>富山市立大沢野中学校</v>
      </c>
      <c r="O119" s="651"/>
      <c r="P119" s="651"/>
      <c r="Q119" s="651"/>
      <c r="R119" s="651"/>
      <c r="S119" s="651"/>
      <c r="T119" s="651"/>
      <c r="U119" s="651"/>
      <c r="V119" s="651"/>
      <c r="W119" s="651"/>
      <c r="X119" s="651"/>
      <c r="Y119" s="651"/>
      <c r="Z119" s="651"/>
      <c r="AA119" s="651"/>
      <c r="AB119" s="651"/>
      <c r="AC119" s="651"/>
      <c r="AD119" s="651"/>
      <c r="AE119" s="651"/>
      <c r="AF119" s="651"/>
      <c r="AG119" s="651"/>
      <c r="AH119" s="651"/>
      <c r="AI119" s="651"/>
      <c r="AJ119" s="651"/>
      <c r="AK119" s="651"/>
      <c r="AL119" s="651"/>
      <c r="AM119" s="651"/>
      <c r="AN119" s="651"/>
      <c r="AO119" s="651"/>
      <c r="AP119" s="651"/>
      <c r="AQ119" s="651"/>
      <c r="AR119" s="651"/>
      <c r="AS119" s="652"/>
      <c r="AT119" s="399"/>
      <c r="AU119" s="399"/>
      <c r="AV119" s="631" t="s">
        <v>470</v>
      </c>
      <c r="AW119" s="632"/>
      <c r="AX119" s="632"/>
      <c r="AY119" s="632"/>
      <c r="AZ119" s="632"/>
      <c r="BA119" s="632"/>
      <c r="BB119" s="632"/>
      <c r="BC119" s="632"/>
      <c r="BD119" s="632"/>
      <c r="BE119" s="632"/>
      <c r="BF119" s="632"/>
      <c r="BG119" s="633"/>
      <c r="BH119" s="650" t="str">
        <f>'メンバー表(提出)'!L66</f>
        <v>砺波市立出町中学校</v>
      </c>
      <c r="BI119" s="651"/>
      <c r="BJ119" s="651"/>
      <c r="BK119" s="651"/>
      <c r="BL119" s="651"/>
      <c r="BM119" s="651"/>
      <c r="BN119" s="651"/>
      <c r="BO119" s="651"/>
      <c r="BP119" s="651"/>
      <c r="BQ119" s="651"/>
      <c r="BR119" s="651"/>
      <c r="BS119" s="651"/>
      <c r="BT119" s="651"/>
      <c r="BU119" s="651"/>
      <c r="BV119" s="651"/>
      <c r="BW119" s="651"/>
      <c r="BX119" s="651"/>
      <c r="BY119" s="651"/>
      <c r="BZ119" s="651"/>
      <c r="CA119" s="651"/>
      <c r="CB119" s="651"/>
      <c r="CC119" s="651"/>
      <c r="CD119" s="651"/>
      <c r="CE119" s="651"/>
      <c r="CF119" s="651"/>
      <c r="CG119" s="651"/>
      <c r="CH119" s="651"/>
      <c r="CI119" s="651"/>
      <c r="CJ119" s="651"/>
      <c r="CK119" s="651"/>
      <c r="CL119" s="651"/>
      <c r="CM119" s="652"/>
    </row>
    <row r="120" spans="2:91" ht="5.0999999999999996" customHeight="1">
      <c r="B120" s="634"/>
      <c r="C120" s="635"/>
      <c r="D120" s="635"/>
      <c r="E120" s="635"/>
      <c r="F120" s="635"/>
      <c r="G120" s="635"/>
      <c r="H120" s="635"/>
      <c r="I120" s="635"/>
      <c r="J120" s="635"/>
      <c r="K120" s="636"/>
      <c r="L120" s="636"/>
      <c r="M120" s="637"/>
      <c r="N120" s="653"/>
      <c r="O120" s="654"/>
      <c r="P120" s="654"/>
      <c r="Q120" s="654"/>
      <c r="R120" s="654"/>
      <c r="S120" s="654"/>
      <c r="T120" s="654"/>
      <c r="U120" s="654"/>
      <c r="V120" s="654"/>
      <c r="W120" s="654"/>
      <c r="X120" s="654"/>
      <c r="Y120" s="654"/>
      <c r="Z120" s="654"/>
      <c r="AA120" s="654"/>
      <c r="AB120" s="654"/>
      <c r="AC120" s="654"/>
      <c r="AD120" s="654"/>
      <c r="AE120" s="654"/>
      <c r="AF120" s="654"/>
      <c r="AG120" s="654"/>
      <c r="AH120" s="654"/>
      <c r="AI120" s="654"/>
      <c r="AJ120" s="654"/>
      <c r="AK120" s="654"/>
      <c r="AL120" s="654"/>
      <c r="AM120" s="654"/>
      <c r="AN120" s="654"/>
      <c r="AO120" s="654"/>
      <c r="AP120" s="654"/>
      <c r="AQ120" s="654"/>
      <c r="AR120" s="654"/>
      <c r="AS120" s="655"/>
      <c r="AT120" s="399"/>
      <c r="AU120" s="399"/>
      <c r="AV120" s="634"/>
      <c r="AW120" s="635"/>
      <c r="AX120" s="635"/>
      <c r="AY120" s="635"/>
      <c r="AZ120" s="635"/>
      <c r="BA120" s="635"/>
      <c r="BB120" s="635"/>
      <c r="BC120" s="635"/>
      <c r="BD120" s="635"/>
      <c r="BE120" s="636"/>
      <c r="BF120" s="636"/>
      <c r="BG120" s="637"/>
      <c r="BH120" s="653"/>
      <c r="BI120" s="654"/>
      <c r="BJ120" s="654"/>
      <c r="BK120" s="654"/>
      <c r="BL120" s="654"/>
      <c r="BM120" s="654"/>
      <c r="BN120" s="654"/>
      <c r="BO120" s="654"/>
      <c r="BP120" s="654"/>
      <c r="BQ120" s="654"/>
      <c r="BR120" s="654"/>
      <c r="BS120" s="654"/>
      <c r="BT120" s="654"/>
      <c r="BU120" s="654"/>
      <c r="BV120" s="654"/>
      <c r="BW120" s="654"/>
      <c r="BX120" s="654"/>
      <c r="BY120" s="654"/>
      <c r="BZ120" s="654"/>
      <c r="CA120" s="654"/>
      <c r="CB120" s="654"/>
      <c r="CC120" s="654"/>
      <c r="CD120" s="654"/>
      <c r="CE120" s="654"/>
      <c r="CF120" s="654"/>
      <c r="CG120" s="654"/>
      <c r="CH120" s="654"/>
      <c r="CI120" s="654"/>
      <c r="CJ120" s="654"/>
      <c r="CK120" s="654"/>
      <c r="CL120" s="654"/>
      <c r="CM120" s="655"/>
    </row>
    <row r="121" spans="2:91" ht="5.0999999999999996" customHeight="1">
      <c r="B121" s="634"/>
      <c r="C121" s="635"/>
      <c r="D121" s="635"/>
      <c r="E121" s="635"/>
      <c r="F121" s="635"/>
      <c r="G121" s="635"/>
      <c r="H121" s="635"/>
      <c r="I121" s="635"/>
      <c r="J121" s="635"/>
      <c r="K121" s="636"/>
      <c r="L121" s="636"/>
      <c r="M121" s="637"/>
      <c r="N121" s="653"/>
      <c r="O121" s="654"/>
      <c r="P121" s="654"/>
      <c r="Q121" s="654"/>
      <c r="R121" s="654"/>
      <c r="S121" s="654"/>
      <c r="T121" s="654"/>
      <c r="U121" s="654"/>
      <c r="V121" s="654"/>
      <c r="W121" s="654"/>
      <c r="X121" s="654"/>
      <c r="Y121" s="654"/>
      <c r="Z121" s="654"/>
      <c r="AA121" s="654"/>
      <c r="AB121" s="654"/>
      <c r="AC121" s="654"/>
      <c r="AD121" s="654"/>
      <c r="AE121" s="654"/>
      <c r="AF121" s="654"/>
      <c r="AG121" s="654"/>
      <c r="AH121" s="654"/>
      <c r="AI121" s="654"/>
      <c r="AJ121" s="654"/>
      <c r="AK121" s="654"/>
      <c r="AL121" s="654"/>
      <c r="AM121" s="654"/>
      <c r="AN121" s="654"/>
      <c r="AO121" s="654"/>
      <c r="AP121" s="654"/>
      <c r="AQ121" s="654"/>
      <c r="AR121" s="654"/>
      <c r="AS121" s="655"/>
      <c r="AT121" s="399"/>
      <c r="AU121" s="399"/>
      <c r="AV121" s="634"/>
      <c r="AW121" s="635"/>
      <c r="AX121" s="635"/>
      <c r="AY121" s="635"/>
      <c r="AZ121" s="635"/>
      <c r="BA121" s="635"/>
      <c r="BB121" s="635"/>
      <c r="BC121" s="635"/>
      <c r="BD121" s="635"/>
      <c r="BE121" s="636"/>
      <c r="BF121" s="636"/>
      <c r="BG121" s="637"/>
      <c r="BH121" s="653"/>
      <c r="BI121" s="654"/>
      <c r="BJ121" s="654"/>
      <c r="BK121" s="654"/>
      <c r="BL121" s="654"/>
      <c r="BM121" s="654"/>
      <c r="BN121" s="654"/>
      <c r="BO121" s="654"/>
      <c r="BP121" s="654"/>
      <c r="BQ121" s="654"/>
      <c r="BR121" s="654"/>
      <c r="BS121" s="654"/>
      <c r="BT121" s="654"/>
      <c r="BU121" s="654"/>
      <c r="BV121" s="654"/>
      <c r="BW121" s="654"/>
      <c r="BX121" s="654"/>
      <c r="BY121" s="654"/>
      <c r="BZ121" s="654"/>
      <c r="CA121" s="654"/>
      <c r="CB121" s="654"/>
      <c r="CC121" s="654"/>
      <c r="CD121" s="654"/>
      <c r="CE121" s="654"/>
      <c r="CF121" s="654"/>
      <c r="CG121" s="654"/>
      <c r="CH121" s="654"/>
      <c r="CI121" s="654"/>
      <c r="CJ121" s="654"/>
      <c r="CK121" s="654"/>
      <c r="CL121" s="654"/>
      <c r="CM121" s="655"/>
    </row>
    <row r="122" spans="2:91" ht="5.0999999999999996" customHeight="1">
      <c r="B122" s="634"/>
      <c r="C122" s="635"/>
      <c r="D122" s="635"/>
      <c r="E122" s="635"/>
      <c r="F122" s="635"/>
      <c r="G122" s="635"/>
      <c r="H122" s="635"/>
      <c r="I122" s="635"/>
      <c r="J122" s="635"/>
      <c r="K122" s="636"/>
      <c r="L122" s="636"/>
      <c r="M122" s="637"/>
      <c r="N122" s="653"/>
      <c r="O122" s="654"/>
      <c r="P122" s="654"/>
      <c r="Q122" s="654"/>
      <c r="R122" s="654"/>
      <c r="S122" s="654"/>
      <c r="T122" s="654"/>
      <c r="U122" s="654"/>
      <c r="V122" s="654"/>
      <c r="W122" s="654"/>
      <c r="X122" s="654"/>
      <c r="Y122" s="654"/>
      <c r="Z122" s="654"/>
      <c r="AA122" s="654"/>
      <c r="AB122" s="654"/>
      <c r="AC122" s="654"/>
      <c r="AD122" s="654"/>
      <c r="AE122" s="654"/>
      <c r="AF122" s="654"/>
      <c r="AG122" s="654"/>
      <c r="AH122" s="654"/>
      <c r="AI122" s="654"/>
      <c r="AJ122" s="654"/>
      <c r="AK122" s="654"/>
      <c r="AL122" s="654"/>
      <c r="AM122" s="654"/>
      <c r="AN122" s="654"/>
      <c r="AO122" s="654"/>
      <c r="AP122" s="654"/>
      <c r="AQ122" s="654"/>
      <c r="AR122" s="654"/>
      <c r="AS122" s="655"/>
      <c r="AT122" s="399"/>
      <c r="AU122" s="399"/>
      <c r="AV122" s="634"/>
      <c r="AW122" s="635"/>
      <c r="AX122" s="635"/>
      <c r="AY122" s="635"/>
      <c r="AZ122" s="635"/>
      <c r="BA122" s="635"/>
      <c r="BB122" s="635"/>
      <c r="BC122" s="635"/>
      <c r="BD122" s="635"/>
      <c r="BE122" s="636"/>
      <c r="BF122" s="636"/>
      <c r="BG122" s="637"/>
      <c r="BH122" s="653"/>
      <c r="BI122" s="654"/>
      <c r="BJ122" s="654"/>
      <c r="BK122" s="654"/>
      <c r="BL122" s="654"/>
      <c r="BM122" s="654"/>
      <c r="BN122" s="654"/>
      <c r="BO122" s="654"/>
      <c r="BP122" s="654"/>
      <c r="BQ122" s="654"/>
      <c r="BR122" s="654"/>
      <c r="BS122" s="654"/>
      <c r="BT122" s="654"/>
      <c r="BU122" s="654"/>
      <c r="BV122" s="654"/>
      <c r="BW122" s="654"/>
      <c r="BX122" s="654"/>
      <c r="BY122" s="654"/>
      <c r="BZ122" s="654"/>
      <c r="CA122" s="654"/>
      <c r="CB122" s="654"/>
      <c r="CC122" s="654"/>
      <c r="CD122" s="654"/>
      <c r="CE122" s="654"/>
      <c r="CF122" s="654"/>
      <c r="CG122" s="654"/>
      <c r="CH122" s="654"/>
      <c r="CI122" s="654"/>
      <c r="CJ122" s="654"/>
      <c r="CK122" s="654"/>
      <c r="CL122" s="654"/>
      <c r="CM122" s="655"/>
    </row>
    <row r="123" spans="2:91" ht="5.0999999999999996" customHeight="1">
      <c r="B123" s="638"/>
      <c r="C123" s="639"/>
      <c r="D123" s="639"/>
      <c r="E123" s="639"/>
      <c r="F123" s="639"/>
      <c r="G123" s="639"/>
      <c r="H123" s="639"/>
      <c r="I123" s="639"/>
      <c r="J123" s="639"/>
      <c r="K123" s="639"/>
      <c r="L123" s="639"/>
      <c r="M123" s="640"/>
      <c r="N123" s="656"/>
      <c r="O123" s="657"/>
      <c r="P123" s="657"/>
      <c r="Q123" s="657"/>
      <c r="R123" s="657"/>
      <c r="S123" s="657"/>
      <c r="T123" s="657"/>
      <c r="U123" s="657"/>
      <c r="V123" s="657"/>
      <c r="W123" s="657"/>
      <c r="X123" s="657"/>
      <c r="Y123" s="657"/>
      <c r="Z123" s="657"/>
      <c r="AA123" s="657"/>
      <c r="AB123" s="657"/>
      <c r="AC123" s="657"/>
      <c r="AD123" s="657"/>
      <c r="AE123" s="657"/>
      <c r="AF123" s="657"/>
      <c r="AG123" s="657"/>
      <c r="AH123" s="657"/>
      <c r="AI123" s="657"/>
      <c r="AJ123" s="657"/>
      <c r="AK123" s="657"/>
      <c r="AL123" s="657"/>
      <c r="AM123" s="657"/>
      <c r="AN123" s="657"/>
      <c r="AO123" s="657"/>
      <c r="AP123" s="657"/>
      <c r="AQ123" s="657"/>
      <c r="AR123" s="657"/>
      <c r="AS123" s="658"/>
      <c r="AT123" s="399"/>
      <c r="AU123" s="399"/>
      <c r="AV123" s="638"/>
      <c r="AW123" s="639"/>
      <c r="AX123" s="639"/>
      <c r="AY123" s="639"/>
      <c r="AZ123" s="639"/>
      <c r="BA123" s="639"/>
      <c r="BB123" s="639"/>
      <c r="BC123" s="639"/>
      <c r="BD123" s="639"/>
      <c r="BE123" s="639"/>
      <c r="BF123" s="639"/>
      <c r="BG123" s="640"/>
      <c r="BH123" s="656"/>
      <c r="BI123" s="657"/>
      <c r="BJ123" s="657"/>
      <c r="BK123" s="657"/>
      <c r="BL123" s="657"/>
      <c r="BM123" s="657"/>
      <c r="BN123" s="657"/>
      <c r="BO123" s="657"/>
      <c r="BP123" s="657"/>
      <c r="BQ123" s="657"/>
      <c r="BR123" s="657"/>
      <c r="BS123" s="657"/>
      <c r="BT123" s="657"/>
      <c r="BU123" s="657"/>
      <c r="BV123" s="657"/>
      <c r="BW123" s="657"/>
      <c r="BX123" s="657"/>
      <c r="BY123" s="657"/>
      <c r="BZ123" s="657"/>
      <c r="CA123" s="657"/>
      <c r="CB123" s="657"/>
      <c r="CC123" s="657"/>
      <c r="CD123" s="657"/>
      <c r="CE123" s="657"/>
      <c r="CF123" s="657"/>
      <c r="CG123" s="657"/>
      <c r="CH123" s="657"/>
      <c r="CI123" s="657"/>
      <c r="CJ123" s="657"/>
      <c r="CK123" s="657"/>
      <c r="CL123" s="657"/>
      <c r="CM123" s="658"/>
    </row>
    <row r="124" spans="2:91" ht="5.0999999999999996" customHeight="1">
      <c r="B124" s="399"/>
      <c r="C124" s="399"/>
      <c r="D124" s="399"/>
      <c r="E124" s="399"/>
      <c r="F124" s="399"/>
      <c r="G124" s="399"/>
      <c r="H124" s="399"/>
      <c r="I124" s="399"/>
      <c r="J124" s="399"/>
      <c r="K124" s="399"/>
      <c r="L124" s="399"/>
      <c r="M124" s="399"/>
      <c r="N124" s="399"/>
      <c r="O124" s="399"/>
      <c r="P124" s="399"/>
      <c r="Q124" s="399"/>
      <c r="R124" s="399"/>
      <c r="S124" s="399"/>
      <c r="T124" s="399"/>
      <c r="U124" s="399"/>
      <c r="V124" s="399"/>
      <c r="W124" s="399"/>
      <c r="X124" s="399"/>
      <c r="Y124" s="399"/>
      <c r="Z124" s="399"/>
      <c r="AA124" s="399"/>
      <c r="AB124" s="399"/>
      <c r="AC124" s="399"/>
      <c r="AD124" s="399"/>
      <c r="AE124" s="399"/>
      <c r="AF124" s="399"/>
      <c r="AG124" s="399"/>
      <c r="AH124" s="399"/>
      <c r="AI124" s="399"/>
      <c r="AJ124" s="399"/>
      <c r="AK124" s="399"/>
      <c r="AL124" s="399"/>
      <c r="AM124" s="399"/>
      <c r="AN124" s="399"/>
      <c r="AO124" s="399"/>
      <c r="AP124" s="399"/>
      <c r="AQ124" s="399"/>
      <c r="AR124" s="399"/>
      <c r="AS124" s="399"/>
      <c r="AT124" s="399"/>
      <c r="AU124" s="399"/>
      <c r="AV124" s="399"/>
      <c r="AW124" s="399"/>
      <c r="AX124" s="399"/>
      <c r="AY124" s="399"/>
      <c r="AZ124" s="399"/>
      <c r="BA124" s="399"/>
      <c r="BB124" s="399"/>
      <c r="BC124" s="399"/>
      <c r="BD124" s="399"/>
      <c r="BE124" s="399"/>
      <c r="BF124" s="399"/>
      <c r="BG124" s="399"/>
      <c r="BH124" s="399"/>
      <c r="BI124" s="399"/>
      <c r="BJ124" s="399"/>
      <c r="BK124" s="399"/>
      <c r="BL124" s="399"/>
      <c r="BM124" s="399"/>
      <c r="BN124" s="399"/>
      <c r="BO124" s="399"/>
      <c r="BP124" s="399"/>
      <c r="BQ124" s="399"/>
      <c r="BR124" s="399"/>
      <c r="BS124" s="399"/>
      <c r="BT124" s="399"/>
      <c r="BU124" s="399"/>
      <c r="BV124" s="399"/>
      <c r="BW124" s="399"/>
      <c r="BX124" s="399"/>
      <c r="BY124" s="399"/>
      <c r="BZ124" s="399"/>
      <c r="CA124" s="399"/>
      <c r="CB124" s="399"/>
      <c r="CC124" s="399"/>
      <c r="CD124" s="399"/>
      <c r="CE124" s="399"/>
      <c r="CF124" s="399"/>
      <c r="CG124" s="399"/>
      <c r="CH124" s="399"/>
      <c r="CI124" s="399"/>
      <c r="CJ124" s="399"/>
      <c r="CK124" s="399"/>
      <c r="CL124" s="399"/>
      <c r="CM124" s="399"/>
    </row>
    <row r="125" spans="2:91" ht="5.0999999999999996" customHeight="1">
      <c r="B125" s="627" t="s">
        <v>471</v>
      </c>
      <c r="C125" s="628"/>
      <c r="D125" s="628"/>
      <c r="E125" s="628"/>
      <c r="F125" s="628"/>
      <c r="G125" s="628"/>
      <c r="H125" s="628"/>
      <c r="I125" s="628"/>
      <c r="J125" s="628"/>
      <c r="K125" s="628"/>
      <c r="L125" s="628"/>
      <c r="M125" s="628"/>
      <c r="N125" s="628"/>
      <c r="O125" s="628"/>
      <c r="P125" s="628"/>
      <c r="Q125" s="628"/>
      <c r="R125" s="628"/>
      <c r="S125" s="628"/>
      <c r="T125" s="628"/>
      <c r="U125" s="628"/>
      <c r="V125" s="628"/>
      <c r="W125" s="628"/>
      <c r="X125" s="628"/>
      <c r="Y125" s="628"/>
      <c r="Z125" s="628"/>
      <c r="AA125" s="628"/>
      <c r="AB125" s="628"/>
      <c r="AC125" s="628"/>
      <c r="AD125" s="628"/>
      <c r="AE125" s="628"/>
      <c r="AF125" s="628"/>
      <c r="AG125" s="628"/>
      <c r="AH125" s="628"/>
      <c r="AI125" s="628"/>
      <c r="AJ125" s="628"/>
      <c r="AK125" s="628"/>
      <c r="AL125" s="628"/>
      <c r="AM125" s="628"/>
      <c r="AN125" s="628"/>
      <c r="AO125" s="628"/>
      <c r="AP125" s="628"/>
      <c r="AQ125" s="628"/>
      <c r="AR125" s="628"/>
      <c r="AS125" s="628"/>
      <c r="AT125" s="399"/>
      <c r="AU125" s="399"/>
      <c r="AV125" s="627" t="s">
        <v>471</v>
      </c>
      <c r="AW125" s="628"/>
      <c r="AX125" s="628"/>
      <c r="AY125" s="628"/>
      <c r="AZ125" s="628"/>
      <c r="BA125" s="628"/>
      <c r="BB125" s="628"/>
      <c r="BC125" s="628"/>
      <c r="BD125" s="628"/>
      <c r="BE125" s="628"/>
      <c r="BF125" s="628"/>
      <c r="BG125" s="628"/>
      <c r="BH125" s="628"/>
      <c r="BI125" s="628"/>
      <c r="BJ125" s="628"/>
      <c r="BK125" s="628"/>
      <c r="BL125" s="628"/>
      <c r="BM125" s="628"/>
      <c r="BN125" s="628"/>
      <c r="BO125" s="628"/>
      <c r="BP125" s="628"/>
      <c r="BQ125" s="628"/>
      <c r="BR125" s="628"/>
      <c r="BS125" s="628"/>
      <c r="BT125" s="628"/>
      <c r="BU125" s="628"/>
      <c r="BV125" s="628"/>
      <c r="BW125" s="628"/>
      <c r="BX125" s="628"/>
      <c r="BY125" s="628"/>
      <c r="BZ125" s="628"/>
      <c r="CA125" s="628"/>
      <c r="CB125" s="628"/>
      <c r="CC125" s="628"/>
      <c r="CD125" s="628"/>
      <c r="CE125" s="628"/>
      <c r="CF125" s="628"/>
      <c r="CG125" s="628"/>
      <c r="CH125" s="628"/>
      <c r="CI125" s="628"/>
      <c r="CJ125" s="628"/>
      <c r="CK125" s="628"/>
      <c r="CL125" s="628"/>
      <c r="CM125" s="628"/>
    </row>
    <row r="126" spans="2:91" ht="5.0999999999999996" customHeight="1">
      <c r="B126" s="628"/>
      <c r="C126" s="628"/>
      <c r="D126" s="628"/>
      <c r="E126" s="628"/>
      <c r="F126" s="628"/>
      <c r="G126" s="628"/>
      <c r="H126" s="628"/>
      <c r="I126" s="628"/>
      <c r="J126" s="628"/>
      <c r="K126" s="628"/>
      <c r="L126" s="628"/>
      <c r="M126" s="628"/>
      <c r="N126" s="628"/>
      <c r="O126" s="628"/>
      <c r="P126" s="628"/>
      <c r="Q126" s="628"/>
      <c r="R126" s="628"/>
      <c r="S126" s="628"/>
      <c r="T126" s="628"/>
      <c r="U126" s="628"/>
      <c r="V126" s="628"/>
      <c r="W126" s="628"/>
      <c r="X126" s="628"/>
      <c r="Y126" s="628"/>
      <c r="Z126" s="628"/>
      <c r="AA126" s="628"/>
      <c r="AB126" s="628"/>
      <c r="AC126" s="628"/>
      <c r="AD126" s="628"/>
      <c r="AE126" s="628"/>
      <c r="AF126" s="628"/>
      <c r="AG126" s="628"/>
      <c r="AH126" s="628"/>
      <c r="AI126" s="628"/>
      <c r="AJ126" s="628"/>
      <c r="AK126" s="628"/>
      <c r="AL126" s="628"/>
      <c r="AM126" s="628"/>
      <c r="AN126" s="628"/>
      <c r="AO126" s="628"/>
      <c r="AP126" s="628"/>
      <c r="AQ126" s="628"/>
      <c r="AR126" s="628"/>
      <c r="AS126" s="628"/>
      <c r="AT126" s="399"/>
      <c r="AU126" s="399"/>
      <c r="AV126" s="628"/>
      <c r="AW126" s="628"/>
      <c r="AX126" s="628"/>
      <c r="AY126" s="628"/>
      <c r="AZ126" s="628"/>
      <c r="BA126" s="628"/>
      <c r="BB126" s="628"/>
      <c r="BC126" s="628"/>
      <c r="BD126" s="628"/>
      <c r="BE126" s="628"/>
      <c r="BF126" s="628"/>
      <c r="BG126" s="628"/>
      <c r="BH126" s="628"/>
      <c r="BI126" s="628"/>
      <c r="BJ126" s="628"/>
      <c r="BK126" s="628"/>
      <c r="BL126" s="628"/>
      <c r="BM126" s="628"/>
      <c r="BN126" s="628"/>
      <c r="BO126" s="628"/>
      <c r="BP126" s="628"/>
      <c r="BQ126" s="628"/>
      <c r="BR126" s="628"/>
      <c r="BS126" s="628"/>
      <c r="BT126" s="628"/>
      <c r="BU126" s="628"/>
      <c r="BV126" s="628"/>
      <c r="BW126" s="628"/>
      <c r="BX126" s="628"/>
      <c r="BY126" s="628"/>
      <c r="BZ126" s="628"/>
      <c r="CA126" s="628"/>
      <c r="CB126" s="628"/>
      <c r="CC126" s="628"/>
      <c r="CD126" s="628"/>
      <c r="CE126" s="628"/>
      <c r="CF126" s="628"/>
      <c r="CG126" s="628"/>
      <c r="CH126" s="628"/>
      <c r="CI126" s="628"/>
      <c r="CJ126" s="628"/>
      <c r="CK126" s="628"/>
      <c r="CL126" s="628"/>
      <c r="CM126" s="628"/>
    </row>
    <row r="127" spans="2:91" ht="5.0999999999999996" customHeight="1">
      <c r="B127" s="628"/>
      <c r="C127" s="628"/>
      <c r="D127" s="628"/>
      <c r="E127" s="628"/>
      <c r="F127" s="628"/>
      <c r="G127" s="628"/>
      <c r="H127" s="628"/>
      <c r="I127" s="628"/>
      <c r="J127" s="628"/>
      <c r="K127" s="628"/>
      <c r="L127" s="628"/>
      <c r="M127" s="628"/>
      <c r="N127" s="628"/>
      <c r="O127" s="628"/>
      <c r="P127" s="628"/>
      <c r="Q127" s="628"/>
      <c r="R127" s="628"/>
      <c r="S127" s="628"/>
      <c r="T127" s="628"/>
      <c r="U127" s="628"/>
      <c r="V127" s="628"/>
      <c r="W127" s="628"/>
      <c r="X127" s="628"/>
      <c r="Y127" s="628"/>
      <c r="Z127" s="628"/>
      <c r="AA127" s="628"/>
      <c r="AB127" s="628"/>
      <c r="AC127" s="628"/>
      <c r="AD127" s="628"/>
      <c r="AE127" s="628"/>
      <c r="AF127" s="628"/>
      <c r="AG127" s="628"/>
      <c r="AH127" s="628"/>
      <c r="AI127" s="628"/>
      <c r="AJ127" s="628"/>
      <c r="AK127" s="628"/>
      <c r="AL127" s="628"/>
      <c r="AM127" s="628"/>
      <c r="AN127" s="628"/>
      <c r="AO127" s="628"/>
      <c r="AP127" s="628"/>
      <c r="AQ127" s="628"/>
      <c r="AR127" s="628"/>
      <c r="AS127" s="628"/>
      <c r="AT127" s="399"/>
      <c r="AU127" s="399"/>
      <c r="AV127" s="628"/>
      <c r="AW127" s="628"/>
      <c r="AX127" s="628"/>
      <c r="AY127" s="628"/>
      <c r="AZ127" s="628"/>
      <c r="BA127" s="628"/>
      <c r="BB127" s="628"/>
      <c r="BC127" s="628"/>
      <c r="BD127" s="628"/>
      <c r="BE127" s="628"/>
      <c r="BF127" s="628"/>
      <c r="BG127" s="628"/>
      <c r="BH127" s="628"/>
      <c r="BI127" s="628"/>
      <c r="BJ127" s="628"/>
      <c r="BK127" s="628"/>
      <c r="BL127" s="628"/>
      <c r="BM127" s="628"/>
      <c r="BN127" s="628"/>
      <c r="BO127" s="628"/>
      <c r="BP127" s="628"/>
      <c r="BQ127" s="628"/>
      <c r="BR127" s="628"/>
      <c r="BS127" s="628"/>
      <c r="BT127" s="628"/>
      <c r="BU127" s="628"/>
      <c r="BV127" s="628"/>
      <c r="BW127" s="628"/>
      <c r="BX127" s="628"/>
      <c r="BY127" s="628"/>
      <c r="BZ127" s="628"/>
      <c r="CA127" s="628"/>
      <c r="CB127" s="628"/>
      <c r="CC127" s="628"/>
      <c r="CD127" s="628"/>
      <c r="CE127" s="628"/>
      <c r="CF127" s="628"/>
      <c r="CG127" s="628"/>
      <c r="CH127" s="628"/>
      <c r="CI127" s="628"/>
      <c r="CJ127" s="628"/>
      <c r="CK127" s="628"/>
      <c r="CL127" s="628"/>
      <c r="CM127" s="628"/>
    </row>
    <row r="128" spans="2:91" ht="5.0999999999999996" customHeight="1">
      <c r="B128" s="628"/>
      <c r="C128" s="628"/>
      <c r="D128" s="628"/>
      <c r="E128" s="628"/>
      <c r="F128" s="628"/>
      <c r="G128" s="628"/>
      <c r="H128" s="628"/>
      <c r="I128" s="628"/>
      <c r="J128" s="628"/>
      <c r="K128" s="628"/>
      <c r="L128" s="628"/>
      <c r="M128" s="628"/>
      <c r="N128" s="628"/>
      <c r="O128" s="628"/>
      <c r="P128" s="628"/>
      <c r="Q128" s="628"/>
      <c r="R128" s="628"/>
      <c r="S128" s="628"/>
      <c r="T128" s="628"/>
      <c r="U128" s="628"/>
      <c r="V128" s="628"/>
      <c r="W128" s="628"/>
      <c r="X128" s="628"/>
      <c r="Y128" s="628"/>
      <c r="Z128" s="628"/>
      <c r="AA128" s="628"/>
      <c r="AB128" s="628"/>
      <c r="AC128" s="628"/>
      <c r="AD128" s="628"/>
      <c r="AE128" s="628"/>
      <c r="AF128" s="628"/>
      <c r="AG128" s="628"/>
      <c r="AH128" s="628"/>
      <c r="AI128" s="628"/>
      <c r="AJ128" s="628"/>
      <c r="AK128" s="628"/>
      <c r="AL128" s="628"/>
      <c r="AM128" s="628"/>
      <c r="AN128" s="628"/>
      <c r="AO128" s="628"/>
      <c r="AP128" s="628"/>
      <c r="AQ128" s="628"/>
      <c r="AR128" s="628"/>
      <c r="AS128" s="628"/>
      <c r="AT128" s="399"/>
      <c r="AU128" s="399"/>
      <c r="AV128" s="628"/>
      <c r="AW128" s="628"/>
      <c r="AX128" s="628"/>
      <c r="AY128" s="628"/>
      <c r="AZ128" s="628"/>
      <c r="BA128" s="628"/>
      <c r="BB128" s="628"/>
      <c r="BC128" s="628"/>
      <c r="BD128" s="628"/>
      <c r="BE128" s="628"/>
      <c r="BF128" s="628"/>
      <c r="BG128" s="628"/>
      <c r="BH128" s="628"/>
      <c r="BI128" s="628"/>
      <c r="BJ128" s="628"/>
      <c r="BK128" s="628"/>
      <c r="BL128" s="628"/>
      <c r="BM128" s="628"/>
      <c r="BN128" s="628"/>
      <c r="BO128" s="628"/>
      <c r="BP128" s="628"/>
      <c r="BQ128" s="628"/>
      <c r="BR128" s="628"/>
      <c r="BS128" s="628"/>
      <c r="BT128" s="628"/>
      <c r="BU128" s="628"/>
      <c r="BV128" s="628"/>
      <c r="BW128" s="628"/>
      <c r="BX128" s="628"/>
      <c r="BY128" s="628"/>
      <c r="BZ128" s="628"/>
      <c r="CA128" s="628"/>
      <c r="CB128" s="628"/>
      <c r="CC128" s="628"/>
      <c r="CD128" s="628"/>
      <c r="CE128" s="628"/>
      <c r="CF128" s="628"/>
      <c r="CG128" s="628"/>
      <c r="CH128" s="628"/>
      <c r="CI128" s="628"/>
      <c r="CJ128" s="628"/>
      <c r="CK128" s="628"/>
      <c r="CL128" s="628"/>
      <c r="CM128" s="628"/>
    </row>
    <row r="129" spans="2:91" ht="5.0999999999999996" customHeight="1">
      <c r="B129" s="627" t="s">
        <v>472</v>
      </c>
      <c r="C129" s="628"/>
      <c r="D129" s="628"/>
      <c r="E129" s="628"/>
      <c r="F129" s="628"/>
      <c r="G129" s="628"/>
      <c r="H129" s="628"/>
      <c r="I129" s="628"/>
      <c r="J129" s="628"/>
      <c r="K129" s="628"/>
      <c r="L129" s="628"/>
      <c r="M129" s="628"/>
      <c r="N129" s="628"/>
      <c r="O129" s="628"/>
      <c r="P129" s="627" t="s">
        <v>473</v>
      </c>
      <c r="Q129" s="628"/>
      <c r="R129" s="628"/>
      <c r="S129" s="628"/>
      <c r="T129" s="628"/>
      <c r="U129" s="628"/>
      <c r="V129" s="628"/>
      <c r="W129" s="628"/>
      <c r="X129" s="628"/>
      <c r="Y129" s="628"/>
      <c r="Z129" s="628"/>
      <c r="AA129" s="628"/>
      <c r="AB129" s="628"/>
      <c r="AC129" s="628"/>
      <c r="AD129" s="628"/>
      <c r="AE129" s="628"/>
      <c r="AF129" s="628"/>
      <c r="AG129" s="628"/>
      <c r="AH129" s="628"/>
      <c r="AI129" s="628"/>
      <c r="AJ129" s="628"/>
      <c r="AK129" s="628"/>
      <c r="AL129" s="628"/>
      <c r="AM129" s="628"/>
      <c r="AN129" s="628"/>
      <c r="AO129" s="628"/>
      <c r="AP129" s="628"/>
      <c r="AQ129" s="628"/>
      <c r="AR129" s="628"/>
      <c r="AS129" s="628"/>
      <c r="AT129" s="399"/>
      <c r="AU129" s="399"/>
      <c r="AV129" s="627" t="s">
        <v>472</v>
      </c>
      <c r="AW129" s="628"/>
      <c r="AX129" s="628"/>
      <c r="AY129" s="628"/>
      <c r="AZ129" s="628"/>
      <c r="BA129" s="628"/>
      <c r="BB129" s="628"/>
      <c r="BC129" s="628"/>
      <c r="BD129" s="628"/>
      <c r="BE129" s="628"/>
      <c r="BF129" s="628"/>
      <c r="BG129" s="628"/>
      <c r="BH129" s="628"/>
      <c r="BI129" s="628"/>
      <c r="BJ129" s="627" t="s">
        <v>473</v>
      </c>
      <c r="BK129" s="628"/>
      <c r="BL129" s="628"/>
      <c r="BM129" s="628"/>
      <c r="BN129" s="628"/>
      <c r="BO129" s="628"/>
      <c r="BP129" s="628"/>
      <c r="BQ129" s="628"/>
      <c r="BR129" s="628"/>
      <c r="BS129" s="628"/>
      <c r="BT129" s="628"/>
      <c r="BU129" s="628"/>
      <c r="BV129" s="628"/>
      <c r="BW129" s="628"/>
      <c r="BX129" s="628"/>
      <c r="BY129" s="628"/>
      <c r="BZ129" s="628"/>
      <c r="CA129" s="628"/>
      <c r="CB129" s="628"/>
      <c r="CC129" s="628"/>
      <c r="CD129" s="628"/>
      <c r="CE129" s="628"/>
      <c r="CF129" s="628"/>
      <c r="CG129" s="628"/>
      <c r="CH129" s="628"/>
      <c r="CI129" s="628"/>
      <c r="CJ129" s="628"/>
      <c r="CK129" s="628"/>
      <c r="CL129" s="628"/>
      <c r="CM129" s="628"/>
    </row>
    <row r="130" spans="2:91" ht="5.0999999999999996" customHeight="1">
      <c r="B130" s="628"/>
      <c r="C130" s="628"/>
      <c r="D130" s="628"/>
      <c r="E130" s="628"/>
      <c r="F130" s="628"/>
      <c r="G130" s="628"/>
      <c r="H130" s="628"/>
      <c r="I130" s="628"/>
      <c r="J130" s="628"/>
      <c r="K130" s="628"/>
      <c r="L130" s="628"/>
      <c r="M130" s="628"/>
      <c r="N130" s="628"/>
      <c r="O130" s="628"/>
      <c r="P130" s="628"/>
      <c r="Q130" s="628"/>
      <c r="R130" s="628"/>
      <c r="S130" s="628"/>
      <c r="T130" s="628"/>
      <c r="U130" s="628"/>
      <c r="V130" s="628"/>
      <c r="W130" s="628"/>
      <c r="X130" s="628"/>
      <c r="Y130" s="628"/>
      <c r="Z130" s="628"/>
      <c r="AA130" s="628"/>
      <c r="AB130" s="628"/>
      <c r="AC130" s="628"/>
      <c r="AD130" s="628"/>
      <c r="AE130" s="628"/>
      <c r="AF130" s="628"/>
      <c r="AG130" s="628"/>
      <c r="AH130" s="628"/>
      <c r="AI130" s="628"/>
      <c r="AJ130" s="628"/>
      <c r="AK130" s="628"/>
      <c r="AL130" s="628"/>
      <c r="AM130" s="628"/>
      <c r="AN130" s="628"/>
      <c r="AO130" s="628"/>
      <c r="AP130" s="628"/>
      <c r="AQ130" s="628"/>
      <c r="AR130" s="628"/>
      <c r="AS130" s="628"/>
      <c r="AT130" s="399"/>
      <c r="AU130" s="399"/>
      <c r="AV130" s="628"/>
      <c r="AW130" s="628"/>
      <c r="AX130" s="628"/>
      <c r="AY130" s="628"/>
      <c r="AZ130" s="628"/>
      <c r="BA130" s="628"/>
      <c r="BB130" s="628"/>
      <c r="BC130" s="628"/>
      <c r="BD130" s="628"/>
      <c r="BE130" s="628"/>
      <c r="BF130" s="628"/>
      <c r="BG130" s="628"/>
      <c r="BH130" s="628"/>
      <c r="BI130" s="628"/>
      <c r="BJ130" s="628"/>
      <c r="BK130" s="628"/>
      <c r="BL130" s="628"/>
      <c r="BM130" s="628"/>
      <c r="BN130" s="628"/>
      <c r="BO130" s="628"/>
      <c r="BP130" s="628"/>
      <c r="BQ130" s="628"/>
      <c r="BR130" s="628"/>
      <c r="BS130" s="628"/>
      <c r="BT130" s="628"/>
      <c r="BU130" s="628"/>
      <c r="BV130" s="628"/>
      <c r="BW130" s="628"/>
      <c r="BX130" s="628"/>
      <c r="BY130" s="628"/>
      <c r="BZ130" s="628"/>
      <c r="CA130" s="628"/>
      <c r="CB130" s="628"/>
      <c r="CC130" s="628"/>
      <c r="CD130" s="628"/>
      <c r="CE130" s="628"/>
      <c r="CF130" s="628"/>
      <c r="CG130" s="628"/>
      <c r="CH130" s="628"/>
      <c r="CI130" s="628"/>
      <c r="CJ130" s="628"/>
      <c r="CK130" s="628"/>
      <c r="CL130" s="628"/>
      <c r="CM130" s="628"/>
    </row>
    <row r="131" spans="2:91" ht="5.0999999999999996" customHeight="1">
      <c r="B131" s="628"/>
      <c r="C131" s="628"/>
      <c r="D131" s="628"/>
      <c r="E131" s="628"/>
      <c r="F131" s="628"/>
      <c r="G131" s="628"/>
      <c r="H131" s="628"/>
      <c r="I131" s="628"/>
      <c r="J131" s="628"/>
      <c r="K131" s="628"/>
      <c r="L131" s="628"/>
      <c r="M131" s="628"/>
      <c r="N131" s="628"/>
      <c r="O131" s="628"/>
      <c r="P131" s="628"/>
      <c r="Q131" s="628"/>
      <c r="R131" s="628"/>
      <c r="S131" s="628"/>
      <c r="T131" s="628"/>
      <c r="U131" s="628"/>
      <c r="V131" s="628"/>
      <c r="W131" s="628"/>
      <c r="X131" s="628"/>
      <c r="Y131" s="628"/>
      <c r="Z131" s="628"/>
      <c r="AA131" s="628"/>
      <c r="AB131" s="628"/>
      <c r="AC131" s="628"/>
      <c r="AD131" s="628"/>
      <c r="AE131" s="628"/>
      <c r="AF131" s="628"/>
      <c r="AG131" s="628"/>
      <c r="AH131" s="628"/>
      <c r="AI131" s="628"/>
      <c r="AJ131" s="628"/>
      <c r="AK131" s="628"/>
      <c r="AL131" s="628"/>
      <c r="AM131" s="628"/>
      <c r="AN131" s="628"/>
      <c r="AO131" s="628"/>
      <c r="AP131" s="628"/>
      <c r="AQ131" s="628"/>
      <c r="AR131" s="628"/>
      <c r="AS131" s="628"/>
      <c r="AT131" s="399"/>
      <c r="AU131" s="399"/>
      <c r="AV131" s="628"/>
      <c r="AW131" s="628"/>
      <c r="AX131" s="628"/>
      <c r="AY131" s="628"/>
      <c r="AZ131" s="628"/>
      <c r="BA131" s="628"/>
      <c r="BB131" s="628"/>
      <c r="BC131" s="628"/>
      <c r="BD131" s="628"/>
      <c r="BE131" s="628"/>
      <c r="BF131" s="628"/>
      <c r="BG131" s="628"/>
      <c r="BH131" s="628"/>
      <c r="BI131" s="628"/>
      <c r="BJ131" s="628"/>
      <c r="BK131" s="628"/>
      <c r="BL131" s="628"/>
      <c r="BM131" s="628"/>
      <c r="BN131" s="628"/>
      <c r="BO131" s="628"/>
      <c r="BP131" s="628"/>
      <c r="BQ131" s="628"/>
      <c r="BR131" s="628"/>
      <c r="BS131" s="628"/>
      <c r="BT131" s="628"/>
      <c r="BU131" s="628"/>
      <c r="BV131" s="628"/>
      <c r="BW131" s="628"/>
      <c r="BX131" s="628"/>
      <c r="BY131" s="628"/>
      <c r="BZ131" s="628"/>
      <c r="CA131" s="628"/>
      <c r="CB131" s="628"/>
      <c r="CC131" s="628"/>
      <c r="CD131" s="628"/>
      <c r="CE131" s="628"/>
      <c r="CF131" s="628"/>
      <c r="CG131" s="628"/>
      <c r="CH131" s="628"/>
      <c r="CI131" s="628"/>
      <c r="CJ131" s="628"/>
      <c r="CK131" s="628"/>
      <c r="CL131" s="628"/>
      <c r="CM131" s="628"/>
    </row>
    <row r="132" spans="2:91" ht="5.0999999999999996" customHeight="1">
      <c r="B132" s="628"/>
      <c r="C132" s="628"/>
      <c r="D132" s="628"/>
      <c r="E132" s="628"/>
      <c r="F132" s="628"/>
      <c r="G132" s="628"/>
      <c r="H132" s="628"/>
      <c r="I132" s="628"/>
      <c r="J132" s="628"/>
      <c r="K132" s="628"/>
      <c r="L132" s="628"/>
      <c r="M132" s="628"/>
      <c r="N132" s="628"/>
      <c r="O132" s="628"/>
      <c r="P132" s="628"/>
      <c r="Q132" s="628"/>
      <c r="R132" s="628"/>
      <c r="S132" s="628"/>
      <c r="T132" s="628"/>
      <c r="U132" s="628"/>
      <c r="V132" s="628"/>
      <c r="W132" s="628"/>
      <c r="X132" s="628"/>
      <c r="Y132" s="628"/>
      <c r="Z132" s="628"/>
      <c r="AA132" s="628"/>
      <c r="AB132" s="628"/>
      <c r="AC132" s="628"/>
      <c r="AD132" s="628"/>
      <c r="AE132" s="628"/>
      <c r="AF132" s="628"/>
      <c r="AG132" s="628"/>
      <c r="AH132" s="628"/>
      <c r="AI132" s="628"/>
      <c r="AJ132" s="628"/>
      <c r="AK132" s="628"/>
      <c r="AL132" s="628"/>
      <c r="AM132" s="628"/>
      <c r="AN132" s="628"/>
      <c r="AO132" s="628"/>
      <c r="AP132" s="628"/>
      <c r="AQ132" s="628"/>
      <c r="AR132" s="628"/>
      <c r="AS132" s="628"/>
      <c r="AT132" s="399"/>
      <c r="AU132" s="399"/>
      <c r="AV132" s="628"/>
      <c r="AW132" s="628"/>
      <c r="AX132" s="628"/>
      <c r="AY132" s="628"/>
      <c r="AZ132" s="628"/>
      <c r="BA132" s="628"/>
      <c r="BB132" s="628"/>
      <c r="BC132" s="628"/>
      <c r="BD132" s="628"/>
      <c r="BE132" s="628"/>
      <c r="BF132" s="628"/>
      <c r="BG132" s="628"/>
      <c r="BH132" s="628"/>
      <c r="BI132" s="628"/>
      <c r="BJ132" s="628"/>
      <c r="BK132" s="628"/>
      <c r="BL132" s="628"/>
      <c r="BM132" s="628"/>
      <c r="BN132" s="628"/>
      <c r="BO132" s="628"/>
      <c r="BP132" s="628"/>
      <c r="BQ132" s="628"/>
      <c r="BR132" s="628"/>
      <c r="BS132" s="628"/>
      <c r="BT132" s="628"/>
      <c r="BU132" s="628"/>
      <c r="BV132" s="628"/>
      <c r="BW132" s="628"/>
      <c r="BX132" s="628"/>
      <c r="BY132" s="628"/>
      <c r="BZ132" s="628"/>
      <c r="CA132" s="628"/>
      <c r="CB132" s="628"/>
      <c r="CC132" s="628"/>
      <c r="CD132" s="628"/>
      <c r="CE132" s="628"/>
      <c r="CF132" s="628"/>
      <c r="CG132" s="628"/>
      <c r="CH132" s="628"/>
      <c r="CI132" s="628"/>
      <c r="CJ132" s="628"/>
      <c r="CK132" s="628"/>
      <c r="CL132" s="628"/>
      <c r="CM132" s="628"/>
    </row>
    <row r="133" spans="2:91" ht="5.0999999999999996" customHeight="1">
      <c r="B133" s="628"/>
      <c r="C133" s="628"/>
      <c r="D133" s="628"/>
      <c r="E133" s="628"/>
      <c r="F133" s="628"/>
      <c r="G133" s="628"/>
      <c r="H133" s="628"/>
      <c r="I133" s="628"/>
      <c r="J133" s="628"/>
      <c r="K133" s="628"/>
      <c r="L133" s="628"/>
      <c r="M133" s="628"/>
      <c r="N133" s="628"/>
      <c r="O133" s="628"/>
      <c r="P133" s="628"/>
      <c r="Q133" s="628"/>
      <c r="R133" s="628"/>
      <c r="S133" s="628"/>
      <c r="T133" s="628"/>
      <c r="U133" s="628"/>
      <c r="V133" s="628"/>
      <c r="W133" s="628"/>
      <c r="X133" s="628"/>
      <c r="Y133" s="628"/>
      <c r="Z133" s="628"/>
      <c r="AA133" s="628"/>
      <c r="AB133" s="628"/>
      <c r="AC133" s="628"/>
      <c r="AD133" s="628"/>
      <c r="AE133" s="628"/>
      <c r="AF133" s="628"/>
      <c r="AG133" s="628"/>
      <c r="AH133" s="628"/>
      <c r="AI133" s="628"/>
      <c r="AJ133" s="628"/>
      <c r="AK133" s="628"/>
      <c r="AL133" s="628"/>
      <c r="AM133" s="628"/>
      <c r="AN133" s="628"/>
      <c r="AO133" s="628"/>
      <c r="AP133" s="628"/>
      <c r="AQ133" s="628"/>
      <c r="AR133" s="628"/>
      <c r="AS133" s="628"/>
      <c r="AT133" s="399"/>
      <c r="AU133" s="399"/>
      <c r="AV133" s="628"/>
      <c r="AW133" s="628"/>
      <c r="AX133" s="628"/>
      <c r="AY133" s="628"/>
      <c r="AZ133" s="628"/>
      <c r="BA133" s="628"/>
      <c r="BB133" s="628"/>
      <c r="BC133" s="628"/>
      <c r="BD133" s="628"/>
      <c r="BE133" s="628"/>
      <c r="BF133" s="628"/>
      <c r="BG133" s="628"/>
      <c r="BH133" s="628"/>
      <c r="BI133" s="628"/>
      <c r="BJ133" s="628"/>
      <c r="BK133" s="628"/>
      <c r="BL133" s="628"/>
      <c r="BM133" s="628"/>
      <c r="BN133" s="628"/>
      <c r="BO133" s="628"/>
      <c r="BP133" s="628"/>
      <c r="BQ133" s="628"/>
      <c r="BR133" s="628"/>
      <c r="BS133" s="628"/>
      <c r="BT133" s="628"/>
      <c r="BU133" s="628"/>
      <c r="BV133" s="628"/>
      <c r="BW133" s="628"/>
      <c r="BX133" s="628"/>
      <c r="BY133" s="628"/>
      <c r="BZ133" s="628"/>
      <c r="CA133" s="628"/>
      <c r="CB133" s="628"/>
      <c r="CC133" s="628"/>
      <c r="CD133" s="628"/>
      <c r="CE133" s="628"/>
      <c r="CF133" s="628"/>
      <c r="CG133" s="628"/>
      <c r="CH133" s="628"/>
      <c r="CI133" s="628"/>
      <c r="CJ133" s="628"/>
      <c r="CK133" s="628"/>
      <c r="CL133" s="628"/>
      <c r="CM133" s="628"/>
    </row>
    <row r="134" spans="2:91" ht="5.0999999999999996" customHeight="1">
      <c r="B134" s="628"/>
      <c r="C134" s="628"/>
      <c r="D134" s="628"/>
      <c r="E134" s="628"/>
      <c r="F134" s="628"/>
      <c r="G134" s="628"/>
      <c r="H134" s="628"/>
      <c r="I134" s="628"/>
      <c r="J134" s="628"/>
      <c r="K134" s="628"/>
      <c r="L134" s="628"/>
      <c r="M134" s="628"/>
      <c r="N134" s="628"/>
      <c r="O134" s="628"/>
      <c r="P134" s="628"/>
      <c r="Q134" s="628"/>
      <c r="R134" s="628"/>
      <c r="S134" s="628"/>
      <c r="T134" s="628"/>
      <c r="U134" s="628"/>
      <c r="V134" s="628"/>
      <c r="W134" s="628"/>
      <c r="X134" s="628"/>
      <c r="Y134" s="628"/>
      <c r="Z134" s="628"/>
      <c r="AA134" s="628"/>
      <c r="AB134" s="628"/>
      <c r="AC134" s="628"/>
      <c r="AD134" s="628"/>
      <c r="AE134" s="628"/>
      <c r="AF134" s="628"/>
      <c r="AG134" s="628"/>
      <c r="AH134" s="628"/>
      <c r="AI134" s="628"/>
      <c r="AJ134" s="628"/>
      <c r="AK134" s="628"/>
      <c r="AL134" s="628"/>
      <c r="AM134" s="628"/>
      <c r="AN134" s="628"/>
      <c r="AO134" s="628"/>
      <c r="AP134" s="628"/>
      <c r="AQ134" s="628"/>
      <c r="AR134" s="628"/>
      <c r="AS134" s="628"/>
      <c r="AT134" s="399"/>
      <c r="AU134" s="399"/>
      <c r="AV134" s="628"/>
      <c r="AW134" s="628"/>
      <c r="AX134" s="628"/>
      <c r="AY134" s="628"/>
      <c r="AZ134" s="628"/>
      <c r="BA134" s="628"/>
      <c r="BB134" s="628"/>
      <c r="BC134" s="628"/>
      <c r="BD134" s="628"/>
      <c r="BE134" s="628"/>
      <c r="BF134" s="628"/>
      <c r="BG134" s="628"/>
      <c r="BH134" s="628"/>
      <c r="BI134" s="628"/>
      <c r="BJ134" s="628"/>
      <c r="BK134" s="628"/>
      <c r="BL134" s="628"/>
      <c r="BM134" s="628"/>
      <c r="BN134" s="628"/>
      <c r="BO134" s="628"/>
      <c r="BP134" s="628"/>
      <c r="BQ134" s="628"/>
      <c r="BR134" s="628"/>
      <c r="BS134" s="628"/>
      <c r="BT134" s="628"/>
      <c r="BU134" s="628"/>
      <c r="BV134" s="628"/>
      <c r="BW134" s="628"/>
      <c r="BX134" s="628"/>
      <c r="BY134" s="628"/>
      <c r="BZ134" s="628"/>
      <c r="CA134" s="628"/>
      <c r="CB134" s="628"/>
      <c r="CC134" s="628"/>
      <c r="CD134" s="628"/>
      <c r="CE134" s="628"/>
      <c r="CF134" s="628"/>
      <c r="CG134" s="628"/>
      <c r="CH134" s="628"/>
      <c r="CI134" s="628"/>
      <c r="CJ134" s="628"/>
      <c r="CK134" s="628"/>
      <c r="CL134" s="628"/>
      <c r="CM134" s="628"/>
    </row>
    <row r="135" spans="2:91" ht="5.0999999999999996" customHeight="1">
      <c r="B135" s="628"/>
      <c r="C135" s="628"/>
      <c r="D135" s="628"/>
      <c r="E135" s="628"/>
      <c r="F135" s="628"/>
      <c r="G135" s="628"/>
      <c r="H135" s="628"/>
      <c r="I135" s="628"/>
      <c r="J135" s="628"/>
      <c r="K135" s="628"/>
      <c r="L135" s="628"/>
      <c r="M135" s="628"/>
      <c r="N135" s="628"/>
      <c r="O135" s="628"/>
      <c r="P135" s="628"/>
      <c r="Q135" s="628"/>
      <c r="R135" s="628"/>
      <c r="S135" s="628"/>
      <c r="T135" s="628"/>
      <c r="U135" s="628"/>
      <c r="V135" s="628"/>
      <c r="W135" s="628"/>
      <c r="X135" s="628"/>
      <c r="Y135" s="628"/>
      <c r="Z135" s="628"/>
      <c r="AA135" s="628"/>
      <c r="AB135" s="628"/>
      <c r="AC135" s="628"/>
      <c r="AD135" s="628"/>
      <c r="AE135" s="628"/>
      <c r="AF135" s="628"/>
      <c r="AG135" s="628"/>
      <c r="AH135" s="628"/>
      <c r="AI135" s="628"/>
      <c r="AJ135" s="628"/>
      <c r="AK135" s="628"/>
      <c r="AL135" s="628"/>
      <c r="AM135" s="628"/>
      <c r="AN135" s="628"/>
      <c r="AO135" s="628"/>
      <c r="AP135" s="628"/>
      <c r="AQ135" s="628"/>
      <c r="AR135" s="628"/>
      <c r="AS135" s="628"/>
      <c r="AT135" s="399"/>
      <c r="AU135" s="399"/>
      <c r="AV135" s="628"/>
      <c r="AW135" s="628"/>
      <c r="AX135" s="628"/>
      <c r="AY135" s="628"/>
      <c r="AZ135" s="628"/>
      <c r="BA135" s="628"/>
      <c r="BB135" s="628"/>
      <c r="BC135" s="628"/>
      <c r="BD135" s="628"/>
      <c r="BE135" s="628"/>
      <c r="BF135" s="628"/>
      <c r="BG135" s="628"/>
      <c r="BH135" s="628"/>
      <c r="BI135" s="628"/>
      <c r="BJ135" s="628"/>
      <c r="BK135" s="628"/>
      <c r="BL135" s="628"/>
      <c r="BM135" s="628"/>
      <c r="BN135" s="628"/>
      <c r="BO135" s="628"/>
      <c r="BP135" s="628"/>
      <c r="BQ135" s="628"/>
      <c r="BR135" s="628"/>
      <c r="BS135" s="628"/>
      <c r="BT135" s="628"/>
      <c r="BU135" s="628"/>
      <c r="BV135" s="628"/>
      <c r="BW135" s="628"/>
      <c r="BX135" s="628"/>
      <c r="BY135" s="628"/>
      <c r="BZ135" s="628"/>
      <c r="CA135" s="628"/>
      <c r="CB135" s="628"/>
      <c r="CC135" s="628"/>
      <c r="CD135" s="628"/>
      <c r="CE135" s="628"/>
      <c r="CF135" s="628"/>
      <c r="CG135" s="628"/>
      <c r="CH135" s="628"/>
      <c r="CI135" s="628"/>
      <c r="CJ135" s="628"/>
      <c r="CK135" s="628"/>
      <c r="CL135" s="628"/>
      <c r="CM135" s="628"/>
    </row>
    <row r="136" spans="2:91" ht="5.0999999999999996" customHeight="1">
      <c r="B136" s="628"/>
      <c r="C136" s="628"/>
      <c r="D136" s="628"/>
      <c r="E136" s="628"/>
      <c r="F136" s="628"/>
      <c r="G136" s="628"/>
      <c r="H136" s="628"/>
      <c r="I136" s="628"/>
      <c r="J136" s="628"/>
      <c r="K136" s="628"/>
      <c r="L136" s="628"/>
      <c r="M136" s="628"/>
      <c r="N136" s="628"/>
      <c r="O136" s="628"/>
      <c r="P136" s="628"/>
      <c r="Q136" s="628"/>
      <c r="R136" s="628"/>
      <c r="S136" s="628"/>
      <c r="T136" s="628"/>
      <c r="U136" s="628"/>
      <c r="V136" s="628"/>
      <c r="W136" s="628"/>
      <c r="X136" s="628"/>
      <c r="Y136" s="628"/>
      <c r="Z136" s="628"/>
      <c r="AA136" s="628"/>
      <c r="AB136" s="628"/>
      <c r="AC136" s="628"/>
      <c r="AD136" s="628"/>
      <c r="AE136" s="628"/>
      <c r="AF136" s="628"/>
      <c r="AG136" s="628"/>
      <c r="AH136" s="628"/>
      <c r="AI136" s="628"/>
      <c r="AJ136" s="628"/>
      <c r="AK136" s="628"/>
      <c r="AL136" s="628"/>
      <c r="AM136" s="628"/>
      <c r="AN136" s="628"/>
      <c r="AO136" s="628"/>
      <c r="AP136" s="628"/>
      <c r="AQ136" s="628"/>
      <c r="AR136" s="628"/>
      <c r="AS136" s="628"/>
      <c r="AT136" s="399"/>
      <c r="AU136" s="399"/>
      <c r="AV136" s="628"/>
      <c r="AW136" s="628"/>
      <c r="AX136" s="628"/>
      <c r="AY136" s="628"/>
      <c r="AZ136" s="628"/>
      <c r="BA136" s="628"/>
      <c r="BB136" s="628"/>
      <c r="BC136" s="628"/>
      <c r="BD136" s="628"/>
      <c r="BE136" s="628"/>
      <c r="BF136" s="628"/>
      <c r="BG136" s="628"/>
      <c r="BH136" s="628"/>
      <c r="BI136" s="628"/>
      <c r="BJ136" s="628"/>
      <c r="BK136" s="628"/>
      <c r="BL136" s="628"/>
      <c r="BM136" s="628"/>
      <c r="BN136" s="628"/>
      <c r="BO136" s="628"/>
      <c r="BP136" s="628"/>
      <c r="BQ136" s="628"/>
      <c r="BR136" s="628"/>
      <c r="BS136" s="628"/>
      <c r="BT136" s="628"/>
      <c r="BU136" s="628"/>
      <c r="BV136" s="628"/>
      <c r="BW136" s="628"/>
      <c r="BX136" s="628"/>
      <c r="BY136" s="628"/>
      <c r="BZ136" s="628"/>
      <c r="CA136" s="628"/>
      <c r="CB136" s="628"/>
      <c r="CC136" s="628"/>
      <c r="CD136" s="628"/>
      <c r="CE136" s="628"/>
      <c r="CF136" s="628"/>
      <c r="CG136" s="628"/>
      <c r="CH136" s="628"/>
      <c r="CI136" s="628"/>
      <c r="CJ136" s="628"/>
      <c r="CK136" s="628"/>
      <c r="CL136" s="628"/>
      <c r="CM136" s="628"/>
    </row>
    <row r="137" spans="2:91" ht="5.0999999999999996" customHeight="1">
      <c r="B137" s="628"/>
      <c r="C137" s="628"/>
      <c r="D137" s="628"/>
      <c r="E137" s="628"/>
      <c r="F137" s="628"/>
      <c r="G137" s="628"/>
      <c r="H137" s="628"/>
      <c r="I137" s="628"/>
      <c r="J137" s="628"/>
      <c r="K137" s="628"/>
      <c r="L137" s="628"/>
      <c r="M137" s="628"/>
      <c r="N137" s="628"/>
      <c r="O137" s="628"/>
      <c r="P137" s="628"/>
      <c r="Q137" s="628"/>
      <c r="R137" s="628"/>
      <c r="S137" s="628"/>
      <c r="T137" s="628"/>
      <c r="U137" s="628"/>
      <c r="V137" s="628"/>
      <c r="W137" s="628"/>
      <c r="X137" s="628"/>
      <c r="Y137" s="628"/>
      <c r="Z137" s="628"/>
      <c r="AA137" s="628"/>
      <c r="AB137" s="628"/>
      <c r="AC137" s="628"/>
      <c r="AD137" s="628"/>
      <c r="AE137" s="628"/>
      <c r="AF137" s="628"/>
      <c r="AG137" s="628"/>
      <c r="AH137" s="628"/>
      <c r="AI137" s="628"/>
      <c r="AJ137" s="628"/>
      <c r="AK137" s="628"/>
      <c r="AL137" s="628"/>
      <c r="AM137" s="628"/>
      <c r="AN137" s="628"/>
      <c r="AO137" s="628"/>
      <c r="AP137" s="628"/>
      <c r="AQ137" s="628"/>
      <c r="AR137" s="628"/>
      <c r="AS137" s="628"/>
      <c r="AT137" s="399"/>
      <c r="AU137" s="399"/>
      <c r="AV137" s="628"/>
      <c r="AW137" s="628"/>
      <c r="AX137" s="628"/>
      <c r="AY137" s="628"/>
      <c r="AZ137" s="628"/>
      <c r="BA137" s="628"/>
      <c r="BB137" s="628"/>
      <c r="BC137" s="628"/>
      <c r="BD137" s="628"/>
      <c r="BE137" s="628"/>
      <c r="BF137" s="628"/>
      <c r="BG137" s="628"/>
      <c r="BH137" s="628"/>
      <c r="BI137" s="628"/>
      <c r="BJ137" s="628"/>
      <c r="BK137" s="628"/>
      <c r="BL137" s="628"/>
      <c r="BM137" s="628"/>
      <c r="BN137" s="628"/>
      <c r="BO137" s="628"/>
      <c r="BP137" s="628"/>
      <c r="BQ137" s="628"/>
      <c r="BR137" s="628"/>
      <c r="BS137" s="628"/>
      <c r="BT137" s="628"/>
      <c r="BU137" s="628"/>
      <c r="BV137" s="628"/>
      <c r="BW137" s="628"/>
      <c r="BX137" s="628"/>
      <c r="BY137" s="628"/>
      <c r="BZ137" s="628"/>
      <c r="CA137" s="628"/>
      <c r="CB137" s="628"/>
      <c r="CC137" s="628"/>
      <c r="CD137" s="628"/>
      <c r="CE137" s="628"/>
      <c r="CF137" s="628"/>
      <c r="CG137" s="628"/>
      <c r="CH137" s="628"/>
      <c r="CI137" s="628"/>
      <c r="CJ137" s="628"/>
      <c r="CK137" s="628"/>
      <c r="CL137" s="628"/>
      <c r="CM137" s="628"/>
    </row>
    <row r="138" spans="2:91" ht="5.0999999999999996" customHeight="1">
      <c r="B138" s="628"/>
      <c r="C138" s="628"/>
      <c r="D138" s="628"/>
      <c r="E138" s="628"/>
      <c r="F138" s="628"/>
      <c r="G138" s="628"/>
      <c r="H138" s="628"/>
      <c r="I138" s="628"/>
      <c r="J138" s="628"/>
      <c r="K138" s="628"/>
      <c r="L138" s="628"/>
      <c r="M138" s="628"/>
      <c r="N138" s="628"/>
      <c r="O138" s="628"/>
      <c r="P138" s="628"/>
      <c r="Q138" s="628"/>
      <c r="R138" s="628"/>
      <c r="S138" s="628"/>
      <c r="T138" s="628"/>
      <c r="U138" s="628"/>
      <c r="V138" s="628"/>
      <c r="W138" s="628"/>
      <c r="X138" s="628"/>
      <c r="Y138" s="628"/>
      <c r="Z138" s="628"/>
      <c r="AA138" s="628"/>
      <c r="AB138" s="628"/>
      <c r="AC138" s="628"/>
      <c r="AD138" s="628"/>
      <c r="AE138" s="628"/>
      <c r="AF138" s="628"/>
      <c r="AG138" s="628"/>
      <c r="AH138" s="628"/>
      <c r="AI138" s="628"/>
      <c r="AJ138" s="628"/>
      <c r="AK138" s="628"/>
      <c r="AL138" s="628"/>
      <c r="AM138" s="628"/>
      <c r="AN138" s="628"/>
      <c r="AO138" s="628"/>
      <c r="AP138" s="628"/>
      <c r="AQ138" s="628"/>
      <c r="AR138" s="628"/>
      <c r="AS138" s="628"/>
      <c r="AT138" s="399"/>
      <c r="AU138" s="399"/>
      <c r="AV138" s="628"/>
      <c r="AW138" s="628"/>
      <c r="AX138" s="628"/>
      <c r="AY138" s="628"/>
      <c r="AZ138" s="628"/>
      <c r="BA138" s="628"/>
      <c r="BB138" s="628"/>
      <c r="BC138" s="628"/>
      <c r="BD138" s="628"/>
      <c r="BE138" s="628"/>
      <c r="BF138" s="628"/>
      <c r="BG138" s="628"/>
      <c r="BH138" s="628"/>
      <c r="BI138" s="628"/>
      <c r="BJ138" s="628"/>
      <c r="BK138" s="628"/>
      <c r="BL138" s="628"/>
      <c r="BM138" s="628"/>
      <c r="BN138" s="628"/>
      <c r="BO138" s="628"/>
      <c r="BP138" s="628"/>
      <c r="BQ138" s="628"/>
      <c r="BR138" s="628"/>
      <c r="BS138" s="628"/>
      <c r="BT138" s="628"/>
      <c r="BU138" s="628"/>
      <c r="BV138" s="628"/>
      <c r="BW138" s="628"/>
      <c r="BX138" s="628"/>
      <c r="BY138" s="628"/>
      <c r="BZ138" s="628"/>
      <c r="CA138" s="628"/>
      <c r="CB138" s="628"/>
      <c r="CC138" s="628"/>
      <c r="CD138" s="628"/>
      <c r="CE138" s="628"/>
      <c r="CF138" s="628"/>
      <c r="CG138" s="628"/>
      <c r="CH138" s="628"/>
      <c r="CI138" s="628"/>
      <c r="CJ138" s="628"/>
      <c r="CK138" s="628"/>
      <c r="CL138" s="628"/>
      <c r="CM138" s="628"/>
    </row>
    <row r="139" spans="2:91" ht="5.0999999999999996" customHeight="1">
      <c r="B139" s="627" t="s">
        <v>474</v>
      </c>
      <c r="C139" s="628"/>
      <c r="D139" s="628"/>
      <c r="E139" s="628"/>
      <c r="F139" s="628"/>
      <c r="G139" s="628"/>
      <c r="H139" s="628"/>
      <c r="I139" s="628"/>
      <c r="J139" s="628"/>
      <c r="K139" s="628"/>
      <c r="L139" s="628"/>
      <c r="M139" s="628"/>
      <c r="N139" s="628"/>
      <c r="O139" s="628"/>
      <c r="P139" s="628"/>
      <c r="Q139" s="628"/>
      <c r="R139" s="628"/>
      <c r="S139" s="628"/>
      <c r="T139" s="628"/>
      <c r="U139" s="628"/>
      <c r="V139" s="628"/>
      <c r="W139" s="628"/>
      <c r="X139" s="628"/>
      <c r="Y139" s="628"/>
      <c r="Z139" s="628"/>
      <c r="AA139" s="628"/>
      <c r="AB139" s="628"/>
      <c r="AC139" s="628"/>
      <c r="AD139" s="628"/>
      <c r="AE139" s="628"/>
      <c r="AF139" s="628"/>
      <c r="AG139" s="628"/>
      <c r="AH139" s="628"/>
      <c r="AI139" s="628"/>
      <c r="AJ139" s="628"/>
      <c r="AK139" s="628"/>
      <c r="AL139" s="628"/>
      <c r="AM139" s="628"/>
      <c r="AN139" s="628"/>
      <c r="AO139" s="628"/>
      <c r="AP139" s="628"/>
      <c r="AQ139" s="628"/>
      <c r="AR139" s="628"/>
      <c r="AS139" s="628"/>
      <c r="AT139" s="399"/>
      <c r="AU139" s="399"/>
      <c r="AV139" s="627" t="s">
        <v>474</v>
      </c>
      <c r="AW139" s="628"/>
      <c r="AX139" s="628"/>
      <c r="AY139" s="628"/>
      <c r="AZ139" s="628"/>
      <c r="BA139" s="628"/>
      <c r="BB139" s="628"/>
      <c r="BC139" s="628"/>
      <c r="BD139" s="628"/>
      <c r="BE139" s="628"/>
      <c r="BF139" s="628"/>
      <c r="BG139" s="628"/>
      <c r="BH139" s="628"/>
      <c r="BI139" s="628"/>
      <c r="BJ139" s="628"/>
      <c r="BK139" s="628"/>
      <c r="BL139" s="628"/>
      <c r="BM139" s="628"/>
      <c r="BN139" s="628"/>
      <c r="BO139" s="628"/>
      <c r="BP139" s="628"/>
      <c r="BQ139" s="628"/>
      <c r="BR139" s="628"/>
      <c r="BS139" s="628"/>
      <c r="BT139" s="628"/>
      <c r="BU139" s="628"/>
      <c r="BV139" s="628"/>
      <c r="BW139" s="628"/>
      <c r="BX139" s="628"/>
      <c r="BY139" s="628"/>
      <c r="BZ139" s="628"/>
      <c r="CA139" s="628"/>
      <c r="CB139" s="628"/>
      <c r="CC139" s="628"/>
      <c r="CD139" s="628"/>
      <c r="CE139" s="628"/>
      <c r="CF139" s="628"/>
      <c r="CG139" s="628"/>
      <c r="CH139" s="628"/>
      <c r="CI139" s="628"/>
      <c r="CJ139" s="628"/>
      <c r="CK139" s="628"/>
      <c r="CL139" s="628"/>
      <c r="CM139" s="628"/>
    </row>
    <row r="140" spans="2:91" ht="5.0999999999999996" customHeight="1">
      <c r="B140" s="628"/>
      <c r="C140" s="628"/>
      <c r="D140" s="628"/>
      <c r="E140" s="628"/>
      <c r="F140" s="628"/>
      <c r="G140" s="628"/>
      <c r="H140" s="628"/>
      <c r="I140" s="628"/>
      <c r="J140" s="628"/>
      <c r="K140" s="628"/>
      <c r="L140" s="628"/>
      <c r="M140" s="628"/>
      <c r="N140" s="628"/>
      <c r="O140" s="628"/>
      <c r="P140" s="628"/>
      <c r="Q140" s="628"/>
      <c r="R140" s="628"/>
      <c r="S140" s="628"/>
      <c r="T140" s="628"/>
      <c r="U140" s="628"/>
      <c r="V140" s="628"/>
      <c r="W140" s="628"/>
      <c r="X140" s="628"/>
      <c r="Y140" s="628"/>
      <c r="Z140" s="628"/>
      <c r="AA140" s="628"/>
      <c r="AB140" s="628"/>
      <c r="AC140" s="628"/>
      <c r="AD140" s="628"/>
      <c r="AE140" s="628"/>
      <c r="AF140" s="628"/>
      <c r="AG140" s="628"/>
      <c r="AH140" s="628"/>
      <c r="AI140" s="628"/>
      <c r="AJ140" s="628"/>
      <c r="AK140" s="628"/>
      <c r="AL140" s="628"/>
      <c r="AM140" s="628"/>
      <c r="AN140" s="628"/>
      <c r="AO140" s="628"/>
      <c r="AP140" s="628"/>
      <c r="AQ140" s="628"/>
      <c r="AR140" s="628"/>
      <c r="AS140" s="628"/>
      <c r="AT140" s="399"/>
      <c r="AU140" s="399"/>
      <c r="AV140" s="628"/>
      <c r="AW140" s="628"/>
      <c r="AX140" s="628"/>
      <c r="AY140" s="628"/>
      <c r="AZ140" s="628"/>
      <c r="BA140" s="628"/>
      <c r="BB140" s="628"/>
      <c r="BC140" s="628"/>
      <c r="BD140" s="628"/>
      <c r="BE140" s="628"/>
      <c r="BF140" s="628"/>
      <c r="BG140" s="628"/>
      <c r="BH140" s="628"/>
      <c r="BI140" s="628"/>
      <c r="BJ140" s="628"/>
      <c r="BK140" s="628"/>
      <c r="BL140" s="628"/>
      <c r="BM140" s="628"/>
      <c r="BN140" s="628"/>
      <c r="BO140" s="628"/>
      <c r="BP140" s="628"/>
      <c r="BQ140" s="628"/>
      <c r="BR140" s="628"/>
      <c r="BS140" s="628"/>
      <c r="BT140" s="628"/>
      <c r="BU140" s="628"/>
      <c r="BV140" s="628"/>
      <c r="BW140" s="628"/>
      <c r="BX140" s="628"/>
      <c r="BY140" s="628"/>
      <c r="BZ140" s="628"/>
      <c r="CA140" s="628"/>
      <c r="CB140" s="628"/>
      <c r="CC140" s="628"/>
      <c r="CD140" s="628"/>
      <c r="CE140" s="628"/>
      <c r="CF140" s="628"/>
      <c r="CG140" s="628"/>
      <c r="CH140" s="628"/>
      <c r="CI140" s="628"/>
      <c r="CJ140" s="628"/>
      <c r="CK140" s="628"/>
      <c r="CL140" s="628"/>
      <c r="CM140" s="628"/>
    </row>
    <row r="141" spans="2:91" ht="5.0999999999999996" customHeight="1">
      <c r="B141" s="628"/>
      <c r="C141" s="628"/>
      <c r="D141" s="628"/>
      <c r="E141" s="628"/>
      <c r="F141" s="628"/>
      <c r="G141" s="628"/>
      <c r="H141" s="628"/>
      <c r="I141" s="628"/>
      <c r="J141" s="628"/>
      <c r="K141" s="628"/>
      <c r="L141" s="628"/>
      <c r="M141" s="628"/>
      <c r="N141" s="628"/>
      <c r="O141" s="628"/>
      <c r="P141" s="628"/>
      <c r="Q141" s="628"/>
      <c r="R141" s="628"/>
      <c r="S141" s="628"/>
      <c r="T141" s="628"/>
      <c r="U141" s="628"/>
      <c r="V141" s="628"/>
      <c r="W141" s="628"/>
      <c r="X141" s="628"/>
      <c r="Y141" s="628"/>
      <c r="Z141" s="628"/>
      <c r="AA141" s="628"/>
      <c r="AB141" s="628"/>
      <c r="AC141" s="628"/>
      <c r="AD141" s="628"/>
      <c r="AE141" s="628"/>
      <c r="AF141" s="628"/>
      <c r="AG141" s="628"/>
      <c r="AH141" s="628"/>
      <c r="AI141" s="628"/>
      <c r="AJ141" s="628"/>
      <c r="AK141" s="628"/>
      <c r="AL141" s="628"/>
      <c r="AM141" s="628"/>
      <c r="AN141" s="628"/>
      <c r="AO141" s="628"/>
      <c r="AP141" s="628"/>
      <c r="AQ141" s="628"/>
      <c r="AR141" s="628"/>
      <c r="AS141" s="628"/>
      <c r="AT141" s="399"/>
      <c r="AU141" s="399"/>
      <c r="AV141" s="628"/>
      <c r="AW141" s="628"/>
      <c r="AX141" s="628"/>
      <c r="AY141" s="628"/>
      <c r="AZ141" s="628"/>
      <c r="BA141" s="628"/>
      <c r="BB141" s="628"/>
      <c r="BC141" s="628"/>
      <c r="BD141" s="628"/>
      <c r="BE141" s="628"/>
      <c r="BF141" s="628"/>
      <c r="BG141" s="628"/>
      <c r="BH141" s="628"/>
      <c r="BI141" s="628"/>
      <c r="BJ141" s="628"/>
      <c r="BK141" s="628"/>
      <c r="BL141" s="628"/>
      <c r="BM141" s="628"/>
      <c r="BN141" s="628"/>
      <c r="BO141" s="628"/>
      <c r="BP141" s="628"/>
      <c r="BQ141" s="628"/>
      <c r="BR141" s="628"/>
      <c r="BS141" s="628"/>
      <c r="BT141" s="628"/>
      <c r="BU141" s="628"/>
      <c r="BV141" s="628"/>
      <c r="BW141" s="628"/>
      <c r="BX141" s="628"/>
      <c r="BY141" s="628"/>
      <c r="BZ141" s="628"/>
      <c r="CA141" s="628"/>
      <c r="CB141" s="628"/>
      <c r="CC141" s="628"/>
      <c r="CD141" s="628"/>
      <c r="CE141" s="628"/>
      <c r="CF141" s="628"/>
      <c r="CG141" s="628"/>
      <c r="CH141" s="628"/>
      <c r="CI141" s="628"/>
      <c r="CJ141" s="628"/>
      <c r="CK141" s="628"/>
      <c r="CL141" s="628"/>
      <c r="CM141" s="628"/>
    </row>
    <row r="142" spans="2:91" ht="5.0999999999999996" customHeight="1">
      <c r="B142" s="628"/>
      <c r="C142" s="628"/>
      <c r="D142" s="628"/>
      <c r="E142" s="628"/>
      <c r="F142" s="628"/>
      <c r="G142" s="628"/>
      <c r="H142" s="628"/>
      <c r="I142" s="628"/>
      <c r="J142" s="628"/>
      <c r="K142" s="628"/>
      <c r="L142" s="628"/>
      <c r="M142" s="628"/>
      <c r="N142" s="628"/>
      <c r="O142" s="628"/>
      <c r="P142" s="628"/>
      <c r="Q142" s="628"/>
      <c r="R142" s="628"/>
      <c r="S142" s="628"/>
      <c r="T142" s="628"/>
      <c r="U142" s="628"/>
      <c r="V142" s="628"/>
      <c r="W142" s="628"/>
      <c r="X142" s="628"/>
      <c r="Y142" s="628"/>
      <c r="Z142" s="628"/>
      <c r="AA142" s="628"/>
      <c r="AB142" s="628"/>
      <c r="AC142" s="628"/>
      <c r="AD142" s="628"/>
      <c r="AE142" s="628"/>
      <c r="AF142" s="628"/>
      <c r="AG142" s="628"/>
      <c r="AH142" s="628"/>
      <c r="AI142" s="628"/>
      <c r="AJ142" s="628"/>
      <c r="AK142" s="628"/>
      <c r="AL142" s="628"/>
      <c r="AM142" s="628"/>
      <c r="AN142" s="628"/>
      <c r="AO142" s="628"/>
      <c r="AP142" s="628"/>
      <c r="AQ142" s="628"/>
      <c r="AR142" s="628"/>
      <c r="AS142" s="628"/>
      <c r="AT142" s="399"/>
      <c r="AU142" s="399"/>
      <c r="AV142" s="628"/>
      <c r="AW142" s="628"/>
      <c r="AX142" s="628"/>
      <c r="AY142" s="628"/>
      <c r="AZ142" s="628"/>
      <c r="BA142" s="628"/>
      <c r="BB142" s="628"/>
      <c r="BC142" s="628"/>
      <c r="BD142" s="628"/>
      <c r="BE142" s="628"/>
      <c r="BF142" s="628"/>
      <c r="BG142" s="628"/>
      <c r="BH142" s="628"/>
      <c r="BI142" s="628"/>
      <c r="BJ142" s="628"/>
      <c r="BK142" s="628"/>
      <c r="BL142" s="628"/>
      <c r="BM142" s="628"/>
      <c r="BN142" s="628"/>
      <c r="BO142" s="628"/>
      <c r="BP142" s="628"/>
      <c r="BQ142" s="628"/>
      <c r="BR142" s="628"/>
      <c r="BS142" s="628"/>
      <c r="BT142" s="628"/>
      <c r="BU142" s="628"/>
      <c r="BV142" s="628"/>
      <c r="BW142" s="628"/>
      <c r="BX142" s="628"/>
      <c r="BY142" s="628"/>
      <c r="BZ142" s="628"/>
      <c r="CA142" s="628"/>
      <c r="CB142" s="628"/>
      <c r="CC142" s="628"/>
      <c r="CD142" s="628"/>
      <c r="CE142" s="628"/>
      <c r="CF142" s="628"/>
      <c r="CG142" s="628"/>
      <c r="CH142" s="628"/>
      <c r="CI142" s="628"/>
      <c r="CJ142" s="628"/>
      <c r="CK142" s="628"/>
      <c r="CL142" s="628"/>
      <c r="CM142" s="628"/>
    </row>
    <row r="143" spans="2:91" ht="5.0999999999999996" customHeight="1">
      <c r="B143" s="627" t="s">
        <v>472</v>
      </c>
      <c r="C143" s="628"/>
      <c r="D143" s="628"/>
      <c r="E143" s="628"/>
      <c r="F143" s="628"/>
      <c r="G143" s="628"/>
      <c r="H143" s="628"/>
      <c r="I143" s="628"/>
      <c r="J143" s="628"/>
      <c r="K143" s="628"/>
      <c r="L143" s="628"/>
      <c r="M143" s="628"/>
      <c r="N143" s="628"/>
      <c r="O143" s="628"/>
      <c r="P143" s="627" t="s">
        <v>473</v>
      </c>
      <c r="Q143" s="628"/>
      <c r="R143" s="628"/>
      <c r="S143" s="628"/>
      <c r="T143" s="628"/>
      <c r="U143" s="628"/>
      <c r="V143" s="628"/>
      <c r="W143" s="628"/>
      <c r="X143" s="628"/>
      <c r="Y143" s="628"/>
      <c r="Z143" s="628"/>
      <c r="AA143" s="628"/>
      <c r="AB143" s="628"/>
      <c r="AC143" s="628"/>
      <c r="AD143" s="628"/>
      <c r="AE143" s="628"/>
      <c r="AF143" s="628"/>
      <c r="AG143" s="628"/>
      <c r="AH143" s="628"/>
      <c r="AI143" s="628"/>
      <c r="AJ143" s="628"/>
      <c r="AK143" s="628"/>
      <c r="AL143" s="628"/>
      <c r="AM143" s="628"/>
      <c r="AN143" s="628"/>
      <c r="AO143" s="628"/>
      <c r="AP143" s="628"/>
      <c r="AQ143" s="628"/>
      <c r="AR143" s="628"/>
      <c r="AS143" s="628"/>
      <c r="AT143" s="399"/>
      <c r="AU143" s="399"/>
      <c r="AV143" s="627" t="s">
        <v>472</v>
      </c>
      <c r="AW143" s="628"/>
      <c r="AX143" s="628"/>
      <c r="AY143" s="628"/>
      <c r="AZ143" s="628"/>
      <c r="BA143" s="628"/>
      <c r="BB143" s="628"/>
      <c r="BC143" s="628"/>
      <c r="BD143" s="628"/>
      <c r="BE143" s="628"/>
      <c r="BF143" s="628"/>
      <c r="BG143" s="628"/>
      <c r="BH143" s="628"/>
      <c r="BI143" s="628"/>
      <c r="BJ143" s="627" t="s">
        <v>473</v>
      </c>
      <c r="BK143" s="628"/>
      <c r="BL143" s="628"/>
      <c r="BM143" s="628"/>
      <c r="BN143" s="628"/>
      <c r="BO143" s="628"/>
      <c r="BP143" s="628"/>
      <c r="BQ143" s="628"/>
      <c r="BR143" s="628"/>
      <c r="BS143" s="628"/>
      <c r="BT143" s="628"/>
      <c r="BU143" s="628"/>
      <c r="BV143" s="628"/>
      <c r="BW143" s="628"/>
      <c r="BX143" s="628"/>
      <c r="BY143" s="628"/>
      <c r="BZ143" s="628"/>
      <c r="CA143" s="628"/>
      <c r="CB143" s="628"/>
      <c r="CC143" s="628"/>
      <c r="CD143" s="628"/>
      <c r="CE143" s="628"/>
      <c r="CF143" s="628"/>
      <c r="CG143" s="628"/>
      <c r="CH143" s="628"/>
      <c r="CI143" s="628"/>
      <c r="CJ143" s="628"/>
      <c r="CK143" s="628"/>
      <c r="CL143" s="628"/>
      <c r="CM143" s="628"/>
    </row>
    <row r="144" spans="2:91" ht="5.0999999999999996" customHeight="1">
      <c r="B144" s="628"/>
      <c r="C144" s="628"/>
      <c r="D144" s="628"/>
      <c r="E144" s="628"/>
      <c r="F144" s="628"/>
      <c r="G144" s="628"/>
      <c r="H144" s="628"/>
      <c r="I144" s="628"/>
      <c r="J144" s="628"/>
      <c r="K144" s="628"/>
      <c r="L144" s="628"/>
      <c r="M144" s="628"/>
      <c r="N144" s="628"/>
      <c r="O144" s="628"/>
      <c r="P144" s="628"/>
      <c r="Q144" s="628"/>
      <c r="R144" s="628"/>
      <c r="S144" s="628"/>
      <c r="T144" s="628"/>
      <c r="U144" s="628"/>
      <c r="V144" s="628"/>
      <c r="W144" s="628"/>
      <c r="X144" s="628"/>
      <c r="Y144" s="628"/>
      <c r="Z144" s="628"/>
      <c r="AA144" s="628"/>
      <c r="AB144" s="628"/>
      <c r="AC144" s="628"/>
      <c r="AD144" s="628"/>
      <c r="AE144" s="628"/>
      <c r="AF144" s="628"/>
      <c r="AG144" s="628"/>
      <c r="AH144" s="628"/>
      <c r="AI144" s="628"/>
      <c r="AJ144" s="628"/>
      <c r="AK144" s="628"/>
      <c r="AL144" s="628"/>
      <c r="AM144" s="628"/>
      <c r="AN144" s="628"/>
      <c r="AO144" s="628"/>
      <c r="AP144" s="628"/>
      <c r="AQ144" s="628"/>
      <c r="AR144" s="628"/>
      <c r="AS144" s="628"/>
      <c r="AT144" s="399"/>
      <c r="AU144" s="399"/>
      <c r="AV144" s="628"/>
      <c r="AW144" s="628"/>
      <c r="AX144" s="628"/>
      <c r="AY144" s="628"/>
      <c r="AZ144" s="628"/>
      <c r="BA144" s="628"/>
      <c r="BB144" s="628"/>
      <c r="BC144" s="628"/>
      <c r="BD144" s="628"/>
      <c r="BE144" s="628"/>
      <c r="BF144" s="628"/>
      <c r="BG144" s="628"/>
      <c r="BH144" s="628"/>
      <c r="BI144" s="628"/>
      <c r="BJ144" s="628"/>
      <c r="BK144" s="628"/>
      <c r="BL144" s="628"/>
      <c r="BM144" s="628"/>
      <c r="BN144" s="628"/>
      <c r="BO144" s="628"/>
      <c r="BP144" s="628"/>
      <c r="BQ144" s="628"/>
      <c r="BR144" s="628"/>
      <c r="BS144" s="628"/>
      <c r="BT144" s="628"/>
      <c r="BU144" s="628"/>
      <c r="BV144" s="628"/>
      <c r="BW144" s="628"/>
      <c r="BX144" s="628"/>
      <c r="BY144" s="628"/>
      <c r="BZ144" s="628"/>
      <c r="CA144" s="628"/>
      <c r="CB144" s="628"/>
      <c r="CC144" s="628"/>
      <c r="CD144" s="628"/>
      <c r="CE144" s="628"/>
      <c r="CF144" s="628"/>
      <c r="CG144" s="628"/>
      <c r="CH144" s="628"/>
      <c r="CI144" s="628"/>
      <c r="CJ144" s="628"/>
      <c r="CK144" s="628"/>
      <c r="CL144" s="628"/>
      <c r="CM144" s="628"/>
    </row>
    <row r="145" spans="2:91" ht="5.0999999999999996" customHeight="1">
      <c r="B145" s="628"/>
      <c r="C145" s="628"/>
      <c r="D145" s="628"/>
      <c r="E145" s="628"/>
      <c r="F145" s="628"/>
      <c r="G145" s="628"/>
      <c r="H145" s="628"/>
      <c r="I145" s="628"/>
      <c r="J145" s="628"/>
      <c r="K145" s="628"/>
      <c r="L145" s="628"/>
      <c r="M145" s="628"/>
      <c r="N145" s="628"/>
      <c r="O145" s="628"/>
      <c r="P145" s="628"/>
      <c r="Q145" s="628"/>
      <c r="R145" s="628"/>
      <c r="S145" s="628"/>
      <c r="T145" s="628"/>
      <c r="U145" s="628"/>
      <c r="V145" s="628"/>
      <c r="W145" s="628"/>
      <c r="X145" s="628"/>
      <c r="Y145" s="628"/>
      <c r="Z145" s="628"/>
      <c r="AA145" s="628"/>
      <c r="AB145" s="628"/>
      <c r="AC145" s="628"/>
      <c r="AD145" s="628"/>
      <c r="AE145" s="628"/>
      <c r="AF145" s="628"/>
      <c r="AG145" s="628"/>
      <c r="AH145" s="628"/>
      <c r="AI145" s="628"/>
      <c r="AJ145" s="628"/>
      <c r="AK145" s="628"/>
      <c r="AL145" s="628"/>
      <c r="AM145" s="628"/>
      <c r="AN145" s="628"/>
      <c r="AO145" s="628"/>
      <c r="AP145" s="628"/>
      <c r="AQ145" s="628"/>
      <c r="AR145" s="628"/>
      <c r="AS145" s="628"/>
      <c r="AT145" s="399"/>
      <c r="AU145" s="399"/>
      <c r="AV145" s="628"/>
      <c r="AW145" s="628"/>
      <c r="AX145" s="628"/>
      <c r="AY145" s="628"/>
      <c r="AZ145" s="628"/>
      <c r="BA145" s="628"/>
      <c r="BB145" s="628"/>
      <c r="BC145" s="628"/>
      <c r="BD145" s="628"/>
      <c r="BE145" s="628"/>
      <c r="BF145" s="628"/>
      <c r="BG145" s="628"/>
      <c r="BH145" s="628"/>
      <c r="BI145" s="628"/>
      <c r="BJ145" s="628"/>
      <c r="BK145" s="628"/>
      <c r="BL145" s="628"/>
      <c r="BM145" s="628"/>
      <c r="BN145" s="628"/>
      <c r="BO145" s="628"/>
      <c r="BP145" s="628"/>
      <c r="BQ145" s="628"/>
      <c r="BR145" s="628"/>
      <c r="BS145" s="628"/>
      <c r="BT145" s="628"/>
      <c r="BU145" s="628"/>
      <c r="BV145" s="628"/>
      <c r="BW145" s="628"/>
      <c r="BX145" s="628"/>
      <c r="BY145" s="628"/>
      <c r="BZ145" s="628"/>
      <c r="CA145" s="628"/>
      <c r="CB145" s="628"/>
      <c r="CC145" s="628"/>
      <c r="CD145" s="628"/>
      <c r="CE145" s="628"/>
      <c r="CF145" s="628"/>
      <c r="CG145" s="628"/>
      <c r="CH145" s="628"/>
      <c r="CI145" s="628"/>
      <c r="CJ145" s="628"/>
      <c r="CK145" s="628"/>
      <c r="CL145" s="628"/>
      <c r="CM145" s="628"/>
    </row>
    <row r="146" spans="2:91" ht="5.0999999999999996" customHeight="1">
      <c r="B146" s="628"/>
      <c r="C146" s="628"/>
      <c r="D146" s="628"/>
      <c r="E146" s="628"/>
      <c r="F146" s="628"/>
      <c r="G146" s="628"/>
      <c r="H146" s="628"/>
      <c r="I146" s="628"/>
      <c r="J146" s="628"/>
      <c r="K146" s="628"/>
      <c r="L146" s="628"/>
      <c r="M146" s="628"/>
      <c r="N146" s="628"/>
      <c r="O146" s="628"/>
      <c r="P146" s="628"/>
      <c r="Q146" s="628"/>
      <c r="R146" s="628"/>
      <c r="S146" s="628"/>
      <c r="T146" s="628"/>
      <c r="U146" s="628"/>
      <c r="V146" s="628"/>
      <c r="W146" s="628"/>
      <c r="X146" s="628"/>
      <c r="Y146" s="628"/>
      <c r="Z146" s="628"/>
      <c r="AA146" s="628"/>
      <c r="AB146" s="628"/>
      <c r="AC146" s="628"/>
      <c r="AD146" s="628"/>
      <c r="AE146" s="628"/>
      <c r="AF146" s="628"/>
      <c r="AG146" s="628"/>
      <c r="AH146" s="628"/>
      <c r="AI146" s="628"/>
      <c r="AJ146" s="628"/>
      <c r="AK146" s="628"/>
      <c r="AL146" s="628"/>
      <c r="AM146" s="628"/>
      <c r="AN146" s="628"/>
      <c r="AO146" s="628"/>
      <c r="AP146" s="628"/>
      <c r="AQ146" s="628"/>
      <c r="AR146" s="628"/>
      <c r="AS146" s="628"/>
      <c r="AT146" s="399"/>
      <c r="AU146" s="399"/>
      <c r="AV146" s="628"/>
      <c r="AW146" s="628"/>
      <c r="AX146" s="628"/>
      <c r="AY146" s="628"/>
      <c r="AZ146" s="628"/>
      <c r="BA146" s="628"/>
      <c r="BB146" s="628"/>
      <c r="BC146" s="628"/>
      <c r="BD146" s="628"/>
      <c r="BE146" s="628"/>
      <c r="BF146" s="628"/>
      <c r="BG146" s="628"/>
      <c r="BH146" s="628"/>
      <c r="BI146" s="628"/>
      <c r="BJ146" s="628"/>
      <c r="BK146" s="628"/>
      <c r="BL146" s="628"/>
      <c r="BM146" s="628"/>
      <c r="BN146" s="628"/>
      <c r="BO146" s="628"/>
      <c r="BP146" s="628"/>
      <c r="BQ146" s="628"/>
      <c r="BR146" s="628"/>
      <c r="BS146" s="628"/>
      <c r="BT146" s="628"/>
      <c r="BU146" s="628"/>
      <c r="BV146" s="628"/>
      <c r="BW146" s="628"/>
      <c r="BX146" s="628"/>
      <c r="BY146" s="628"/>
      <c r="BZ146" s="628"/>
      <c r="CA146" s="628"/>
      <c r="CB146" s="628"/>
      <c r="CC146" s="628"/>
      <c r="CD146" s="628"/>
      <c r="CE146" s="628"/>
      <c r="CF146" s="628"/>
      <c r="CG146" s="628"/>
      <c r="CH146" s="628"/>
      <c r="CI146" s="628"/>
      <c r="CJ146" s="628"/>
      <c r="CK146" s="628"/>
      <c r="CL146" s="628"/>
      <c r="CM146" s="628"/>
    </row>
    <row r="147" spans="2:91" ht="5.0999999999999996" customHeight="1">
      <c r="B147" s="628"/>
      <c r="C147" s="628"/>
      <c r="D147" s="628"/>
      <c r="E147" s="628"/>
      <c r="F147" s="628"/>
      <c r="G147" s="628"/>
      <c r="H147" s="628"/>
      <c r="I147" s="628"/>
      <c r="J147" s="628"/>
      <c r="K147" s="628"/>
      <c r="L147" s="628"/>
      <c r="M147" s="628"/>
      <c r="N147" s="628"/>
      <c r="O147" s="628"/>
      <c r="P147" s="628"/>
      <c r="Q147" s="628"/>
      <c r="R147" s="628"/>
      <c r="S147" s="628"/>
      <c r="T147" s="628"/>
      <c r="U147" s="628"/>
      <c r="V147" s="628"/>
      <c r="W147" s="628"/>
      <c r="X147" s="628"/>
      <c r="Y147" s="628"/>
      <c r="Z147" s="628"/>
      <c r="AA147" s="628"/>
      <c r="AB147" s="628"/>
      <c r="AC147" s="628"/>
      <c r="AD147" s="628"/>
      <c r="AE147" s="628"/>
      <c r="AF147" s="628"/>
      <c r="AG147" s="628"/>
      <c r="AH147" s="628"/>
      <c r="AI147" s="628"/>
      <c r="AJ147" s="628"/>
      <c r="AK147" s="628"/>
      <c r="AL147" s="628"/>
      <c r="AM147" s="628"/>
      <c r="AN147" s="628"/>
      <c r="AO147" s="628"/>
      <c r="AP147" s="628"/>
      <c r="AQ147" s="628"/>
      <c r="AR147" s="628"/>
      <c r="AS147" s="628"/>
      <c r="AT147" s="399"/>
      <c r="AU147" s="399"/>
      <c r="AV147" s="628"/>
      <c r="AW147" s="628"/>
      <c r="AX147" s="628"/>
      <c r="AY147" s="628"/>
      <c r="AZ147" s="628"/>
      <c r="BA147" s="628"/>
      <c r="BB147" s="628"/>
      <c r="BC147" s="628"/>
      <c r="BD147" s="628"/>
      <c r="BE147" s="628"/>
      <c r="BF147" s="628"/>
      <c r="BG147" s="628"/>
      <c r="BH147" s="628"/>
      <c r="BI147" s="628"/>
      <c r="BJ147" s="628"/>
      <c r="BK147" s="628"/>
      <c r="BL147" s="628"/>
      <c r="BM147" s="628"/>
      <c r="BN147" s="628"/>
      <c r="BO147" s="628"/>
      <c r="BP147" s="628"/>
      <c r="BQ147" s="628"/>
      <c r="BR147" s="628"/>
      <c r="BS147" s="628"/>
      <c r="BT147" s="628"/>
      <c r="BU147" s="628"/>
      <c r="BV147" s="628"/>
      <c r="BW147" s="628"/>
      <c r="BX147" s="628"/>
      <c r="BY147" s="628"/>
      <c r="BZ147" s="628"/>
      <c r="CA147" s="628"/>
      <c r="CB147" s="628"/>
      <c r="CC147" s="628"/>
      <c r="CD147" s="628"/>
      <c r="CE147" s="628"/>
      <c r="CF147" s="628"/>
      <c r="CG147" s="628"/>
      <c r="CH147" s="628"/>
      <c r="CI147" s="628"/>
      <c r="CJ147" s="628"/>
      <c r="CK147" s="628"/>
      <c r="CL147" s="628"/>
      <c r="CM147" s="628"/>
    </row>
    <row r="148" spans="2:91" ht="5.0999999999999996" customHeight="1">
      <c r="B148" s="628"/>
      <c r="C148" s="628"/>
      <c r="D148" s="628"/>
      <c r="E148" s="628"/>
      <c r="F148" s="628"/>
      <c r="G148" s="628"/>
      <c r="H148" s="628"/>
      <c r="I148" s="628"/>
      <c r="J148" s="628"/>
      <c r="K148" s="628"/>
      <c r="L148" s="628"/>
      <c r="M148" s="628"/>
      <c r="N148" s="628"/>
      <c r="O148" s="628"/>
      <c r="P148" s="628"/>
      <c r="Q148" s="628"/>
      <c r="R148" s="628"/>
      <c r="S148" s="628"/>
      <c r="T148" s="628"/>
      <c r="U148" s="628"/>
      <c r="V148" s="628"/>
      <c r="W148" s="628"/>
      <c r="X148" s="628"/>
      <c r="Y148" s="628"/>
      <c r="Z148" s="628"/>
      <c r="AA148" s="628"/>
      <c r="AB148" s="628"/>
      <c r="AC148" s="628"/>
      <c r="AD148" s="628"/>
      <c r="AE148" s="628"/>
      <c r="AF148" s="628"/>
      <c r="AG148" s="628"/>
      <c r="AH148" s="628"/>
      <c r="AI148" s="628"/>
      <c r="AJ148" s="628"/>
      <c r="AK148" s="628"/>
      <c r="AL148" s="628"/>
      <c r="AM148" s="628"/>
      <c r="AN148" s="628"/>
      <c r="AO148" s="628"/>
      <c r="AP148" s="628"/>
      <c r="AQ148" s="628"/>
      <c r="AR148" s="628"/>
      <c r="AS148" s="628"/>
      <c r="AT148" s="399"/>
      <c r="AU148" s="399"/>
      <c r="AV148" s="628"/>
      <c r="AW148" s="628"/>
      <c r="AX148" s="628"/>
      <c r="AY148" s="628"/>
      <c r="AZ148" s="628"/>
      <c r="BA148" s="628"/>
      <c r="BB148" s="628"/>
      <c r="BC148" s="628"/>
      <c r="BD148" s="628"/>
      <c r="BE148" s="628"/>
      <c r="BF148" s="628"/>
      <c r="BG148" s="628"/>
      <c r="BH148" s="628"/>
      <c r="BI148" s="628"/>
      <c r="BJ148" s="628"/>
      <c r="BK148" s="628"/>
      <c r="BL148" s="628"/>
      <c r="BM148" s="628"/>
      <c r="BN148" s="628"/>
      <c r="BO148" s="628"/>
      <c r="BP148" s="628"/>
      <c r="BQ148" s="628"/>
      <c r="BR148" s="628"/>
      <c r="BS148" s="628"/>
      <c r="BT148" s="628"/>
      <c r="BU148" s="628"/>
      <c r="BV148" s="628"/>
      <c r="BW148" s="628"/>
      <c r="BX148" s="628"/>
      <c r="BY148" s="628"/>
      <c r="BZ148" s="628"/>
      <c r="CA148" s="628"/>
      <c r="CB148" s="628"/>
      <c r="CC148" s="628"/>
      <c r="CD148" s="628"/>
      <c r="CE148" s="628"/>
      <c r="CF148" s="628"/>
      <c r="CG148" s="628"/>
      <c r="CH148" s="628"/>
      <c r="CI148" s="628"/>
      <c r="CJ148" s="628"/>
      <c r="CK148" s="628"/>
      <c r="CL148" s="628"/>
      <c r="CM148" s="628"/>
    </row>
    <row r="149" spans="2:91" ht="5.0999999999999996" customHeight="1">
      <c r="B149" s="628"/>
      <c r="C149" s="628"/>
      <c r="D149" s="628"/>
      <c r="E149" s="628"/>
      <c r="F149" s="628"/>
      <c r="G149" s="628"/>
      <c r="H149" s="628"/>
      <c r="I149" s="628"/>
      <c r="J149" s="628"/>
      <c r="K149" s="628"/>
      <c r="L149" s="628"/>
      <c r="M149" s="628"/>
      <c r="N149" s="628"/>
      <c r="O149" s="628"/>
      <c r="P149" s="628"/>
      <c r="Q149" s="628"/>
      <c r="R149" s="628"/>
      <c r="S149" s="628"/>
      <c r="T149" s="628"/>
      <c r="U149" s="628"/>
      <c r="V149" s="628"/>
      <c r="W149" s="628"/>
      <c r="X149" s="628"/>
      <c r="Y149" s="628"/>
      <c r="Z149" s="628"/>
      <c r="AA149" s="628"/>
      <c r="AB149" s="628"/>
      <c r="AC149" s="628"/>
      <c r="AD149" s="628"/>
      <c r="AE149" s="628"/>
      <c r="AF149" s="628"/>
      <c r="AG149" s="628"/>
      <c r="AH149" s="628"/>
      <c r="AI149" s="628"/>
      <c r="AJ149" s="628"/>
      <c r="AK149" s="628"/>
      <c r="AL149" s="628"/>
      <c r="AM149" s="628"/>
      <c r="AN149" s="628"/>
      <c r="AO149" s="628"/>
      <c r="AP149" s="628"/>
      <c r="AQ149" s="628"/>
      <c r="AR149" s="628"/>
      <c r="AS149" s="628"/>
      <c r="AT149" s="399"/>
      <c r="AU149" s="399"/>
      <c r="AV149" s="628"/>
      <c r="AW149" s="628"/>
      <c r="AX149" s="628"/>
      <c r="AY149" s="628"/>
      <c r="AZ149" s="628"/>
      <c r="BA149" s="628"/>
      <c r="BB149" s="628"/>
      <c r="BC149" s="628"/>
      <c r="BD149" s="628"/>
      <c r="BE149" s="628"/>
      <c r="BF149" s="628"/>
      <c r="BG149" s="628"/>
      <c r="BH149" s="628"/>
      <c r="BI149" s="628"/>
      <c r="BJ149" s="628"/>
      <c r="BK149" s="628"/>
      <c r="BL149" s="628"/>
      <c r="BM149" s="628"/>
      <c r="BN149" s="628"/>
      <c r="BO149" s="628"/>
      <c r="BP149" s="628"/>
      <c r="BQ149" s="628"/>
      <c r="BR149" s="628"/>
      <c r="BS149" s="628"/>
      <c r="BT149" s="628"/>
      <c r="BU149" s="628"/>
      <c r="BV149" s="628"/>
      <c r="BW149" s="628"/>
      <c r="BX149" s="628"/>
      <c r="BY149" s="628"/>
      <c r="BZ149" s="628"/>
      <c r="CA149" s="628"/>
      <c r="CB149" s="628"/>
      <c r="CC149" s="628"/>
      <c r="CD149" s="628"/>
      <c r="CE149" s="628"/>
      <c r="CF149" s="628"/>
      <c r="CG149" s="628"/>
      <c r="CH149" s="628"/>
      <c r="CI149" s="628"/>
      <c r="CJ149" s="628"/>
      <c r="CK149" s="628"/>
      <c r="CL149" s="628"/>
      <c r="CM149" s="628"/>
    </row>
    <row r="150" spans="2:91" ht="5.0999999999999996" customHeight="1">
      <c r="B150" s="628"/>
      <c r="C150" s="628"/>
      <c r="D150" s="628"/>
      <c r="E150" s="628"/>
      <c r="F150" s="628"/>
      <c r="G150" s="628"/>
      <c r="H150" s="628"/>
      <c r="I150" s="628"/>
      <c r="J150" s="628"/>
      <c r="K150" s="628"/>
      <c r="L150" s="628"/>
      <c r="M150" s="628"/>
      <c r="N150" s="628"/>
      <c r="O150" s="628"/>
      <c r="P150" s="628"/>
      <c r="Q150" s="628"/>
      <c r="R150" s="628"/>
      <c r="S150" s="628"/>
      <c r="T150" s="628"/>
      <c r="U150" s="628"/>
      <c r="V150" s="628"/>
      <c r="W150" s="628"/>
      <c r="X150" s="628"/>
      <c r="Y150" s="628"/>
      <c r="Z150" s="628"/>
      <c r="AA150" s="628"/>
      <c r="AB150" s="628"/>
      <c r="AC150" s="628"/>
      <c r="AD150" s="628"/>
      <c r="AE150" s="628"/>
      <c r="AF150" s="628"/>
      <c r="AG150" s="628"/>
      <c r="AH150" s="628"/>
      <c r="AI150" s="628"/>
      <c r="AJ150" s="628"/>
      <c r="AK150" s="628"/>
      <c r="AL150" s="628"/>
      <c r="AM150" s="628"/>
      <c r="AN150" s="628"/>
      <c r="AO150" s="628"/>
      <c r="AP150" s="628"/>
      <c r="AQ150" s="628"/>
      <c r="AR150" s="628"/>
      <c r="AS150" s="628"/>
      <c r="AT150" s="399"/>
      <c r="AU150" s="399"/>
      <c r="AV150" s="628"/>
      <c r="AW150" s="628"/>
      <c r="AX150" s="628"/>
      <c r="AY150" s="628"/>
      <c r="AZ150" s="628"/>
      <c r="BA150" s="628"/>
      <c r="BB150" s="628"/>
      <c r="BC150" s="628"/>
      <c r="BD150" s="628"/>
      <c r="BE150" s="628"/>
      <c r="BF150" s="628"/>
      <c r="BG150" s="628"/>
      <c r="BH150" s="628"/>
      <c r="BI150" s="628"/>
      <c r="BJ150" s="628"/>
      <c r="BK150" s="628"/>
      <c r="BL150" s="628"/>
      <c r="BM150" s="628"/>
      <c r="BN150" s="628"/>
      <c r="BO150" s="628"/>
      <c r="BP150" s="628"/>
      <c r="BQ150" s="628"/>
      <c r="BR150" s="628"/>
      <c r="BS150" s="628"/>
      <c r="BT150" s="628"/>
      <c r="BU150" s="628"/>
      <c r="BV150" s="628"/>
      <c r="BW150" s="628"/>
      <c r="BX150" s="628"/>
      <c r="BY150" s="628"/>
      <c r="BZ150" s="628"/>
      <c r="CA150" s="628"/>
      <c r="CB150" s="628"/>
      <c r="CC150" s="628"/>
      <c r="CD150" s="628"/>
      <c r="CE150" s="628"/>
      <c r="CF150" s="628"/>
      <c r="CG150" s="628"/>
      <c r="CH150" s="628"/>
      <c r="CI150" s="628"/>
      <c r="CJ150" s="628"/>
      <c r="CK150" s="628"/>
      <c r="CL150" s="628"/>
      <c r="CM150" s="628"/>
    </row>
    <row r="151" spans="2:91" ht="5.0999999999999996" customHeight="1">
      <c r="B151" s="628"/>
      <c r="C151" s="628"/>
      <c r="D151" s="628"/>
      <c r="E151" s="628"/>
      <c r="F151" s="628"/>
      <c r="G151" s="628"/>
      <c r="H151" s="628"/>
      <c r="I151" s="628"/>
      <c r="J151" s="628"/>
      <c r="K151" s="628"/>
      <c r="L151" s="628"/>
      <c r="M151" s="628"/>
      <c r="N151" s="628"/>
      <c r="O151" s="628"/>
      <c r="P151" s="628"/>
      <c r="Q151" s="628"/>
      <c r="R151" s="628"/>
      <c r="S151" s="628"/>
      <c r="T151" s="628"/>
      <c r="U151" s="628"/>
      <c r="V151" s="628"/>
      <c r="W151" s="628"/>
      <c r="X151" s="628"/>
      <c r="Y151" s="628"/>
      <c r="Z151" s="628"/>
      <c r="AA151" s="628"/>
      <c r="AB151" s="628"/>
      <c r="AC151" s="628"/>
      <c r="AD151" s="628"/>
      <c r="AE151" s="628"/>
      <c r="AF151" s="628"/>
      <c r="AG151" s="628"/>
      <c r="AH151" s="628"/>
      <c r="AI151" s="628"/>
      <c r="AJ151" s="628"/>
      <c r="AK151" s="628"/>
      <c r="AL151" s="628"/>
      <c r="AM151" s="628"/>
      <c r="AN151" s="628"/>
      <c r="AO151" s="628"/>
      <c r="AP151" s="628"/>
      <c r="AQ151" s="628"/>
      <c r="AR151" s="628"/>
      <c r="AS151" s="628"/>
      <c r="AT151" s="399"/>
      <c r="AU151" s="399"/>
      <c r="AV151" s="628"/>
      <c r="AW151" s="628"/>
      <c r="AX151" s="628"/>
      <c r="AY151" s="628"/>
      <c r="AZ151" s="628"/>
      <c r="BA151" s="628"/>
      <c r="BB151" s="628"/>
      <c r="BC151" s="628"/>
      <c r="BD151" s="628"/>
      <c r="BE151" s="628"/>
      <c r="BF151" s="628"/>
      <c r="BG151" s="628"/>
      <c r="BH151" s="628"/>
      <c r="BI151" s="628"/>
      <c r="BJ151" s="628"/>
      <c r="BK151" s="628"/>
      <c r="BL151" s="628"/>
      <c r="BM151" s="628"/>
      <c r="BN151" s="628"/>
      <c r="BO151" s="628"/>
      <c r="BP151" s="628"/>
      <c r="BQ151" s="628"/>
      <c r="BR151" s="628"/>
      <c r="BS151" s="628"/>
      <c r="BT151" s="628"/>
      <c r="BU151" s="628"/>
      <c r="BV151" s="628"/>
      <c r="BW151" s="628"/>
      <c r="BX151" s="628"/>
      <c r="BY151" s="628"/>
      <c r="BZ151" s="628"/>
      <c r="CA151" s="628"/>
      <c r="CB151" s="628"/>
      <c r="CC151" s="628"/>
      <c r="CD151" s="628"/>
      <c r="CE151" s="628"/>
      <c r="CF151" s="628"/>
      <c r="CG151" s="628"/>
      <c r="CH151" s="628"/>
      <c r="CI151" s="628"/>
      <c r="CJ151" s="628"/>
      <c r="CK151" s="628"/>
      <c r="CL151" s="628"/>
      <c r="CM151" s="628"/>
    </row>
    <row r="152" spans="2:91" ht="5.0999999999999996" customHeight="1">
      <c r="B152" s="631" t="s">
        <v>475</v>
      </c>
      <c r="C152" s="632"/>
      <c r="D152" s="632"/>
      <c r="E152" s="632"/>
      <c r="F152" s="632"/>
      <c r="G152" s="632"/>
      <c r="H152" s="633"/>
      <c r="I152" s="668" t="str">
        <f>IF($I$208="","",$I$208)</f>
        <v>　</v>
      </c>
      <c r="J152" s="669"/>
      <c r="K152" s="669"/>
      <c r="L152" s="669"/>
      <c r="M152" s="669"/>
      <c r="N152" s="669"/>
      <c r="O152" s="669"/>
      <c r="P152" s="669"/>
      <c r="Q152" s="669"/>
      <c r="R152" s="669"/>
      <c r="S152" s="669"/>
      <c r="T152" s="669"/>
      <c r="U152" s="669"/>
      <c r="V152" s="669"/>
      <c r="W152" s="669"/>
      <c r="X152" s="669"/>
      <c r="Y152" s="669"/>
      <c r="Z152" s="669"/>
      <c r="AA152" s="669"/>
      <c r="AB152" s="669"/>
      <c r="AC152" s="669"/>
      <c r="AD152" s="669"/>
      <c r="AE152" s="669"/>
      <c r="AF152" s="669"/>
      <c r="AG152" s="669"/>
      <c r="AH152" s="669"/>
      <c r="AI152" s="669"/>
      <c r="AJ152" s="669"/>
      <c r="AK152" s="669"/>
      <c r="AL152" s="669"/>
      <c r="AM152" s="669"/>
      <c r="AN152" s="669"/>
      <c r="AO152" s="669"/>
      <c r="AP152" s="669"/>
      <c r="AQ152" s="669"/>
      <c r="AR152" s="669"/>
      <c r="AS152" s="670"/>
      <c r="AT152" s="399"/>
      <c r="AU152" s="399"/>
      <c r="AV152" s="631" t="s">
        <v>475</v>
      </c>
      <c r="AW152" s="632"/>
      <c r="AX152" s="632"/>
      <c r="AY152" s="632"/>
      <c r="AZ152" s="632"/>
      <c r="BA152" s="632"/>
      <c r="BB152" s="633"/>
      <c r="BC152" s="668" t="str">
        <f>IF($I$208="","",$I$208)</f>
        <v>　</v>
      </c>
      <c r="BD152" s="669"/>
      <c r="BE152" s="669"/>
      <c r="BF152" s="669"/>
      <c r="BG152" s="669"/>
      <c r="BH152" s="669"/>
      <c r="BI152" s="669"/>
      <c r="BJ152" s="669"/>
      <c r="BK152" s="669"/>
      <c r="BL152" s="669"/>
      <c r="BM152" s="669"/>
      <c r="BN152" s="669"/>
      <c r="BO152" s="669"/>
      <c r="BP152" s="669"/>
      <c r="BQ152" s="669"/>
      <c r="BR152" s="669"/>
      <c r="BS152" s="669"/>
      <c r="BT152" s="669"/>
      <c r="BU152" s="669"/>
      <c r="BV152" s="669"/>
      <c r="BW152" s="669"/>
      <c r="BX152" s="669"/>
      <c r="BY152" s="669"/>
      <c r="BZ152" s="669"/>
      <c r="CA152" s="669"/>
      <c r="CB152" s="669"/>
      <c r="CC152" s="669"/>
      <c r="CD152" s="669"/>
      <c r="CE152" s="669"/>
      <c r="CF152" s="669"/>
      <c r="CG152" s="669"/>
      <c r="CH152" s="669"/>
      <c r="CI152" s="669"/>
      <c r="CJ152" s="669"/>
      <c r="CK152" s="669"/>
      <c r="CL152" s="669"/>
      <c r="CM152" s="670"/>
    </row>
    <row r="153" spans="2:91" ht="5.0999999999999996" customHeight="1">
      <c r="B153" s="634"/>
      <c r="C153" s="635"/>
      <c r="D153" s="635"/>
      <c r="E153" s="635"/>
      <c r="F153" s="635"/>
      <c r="G153" s="636"/>
      <c r="H153" s="637"/>
      <c r="I153" s="671"/>
      <c r="J153" s="672"/>
      <c r="K153" s="672"/>
      <c r="L153" s="672"/>
      <c r="M153" s="672"/>
      <c r="N153" s="672"/>
      <c r="O153" s="672"/>
      <c r="P153" s="672"/>
      <c r="Q153" s="672"/>
      <c r="R153" s="672"/>
      <c r="S153" s="672"/>
      <c r="T153" s="672"/>
      <c r="U153" s="672"/>
      <c r="V153" s="672"/>
      <c r="W153" s="672"/>
      <c r="X153" s="672"/>
      <c r="Y153" s="672"/>
      <c r="Z153" s="672"/>
      <c r="AA153" s="672"/>
      <c r="AB153" s="672"/>
      <c r="AC153" s="672"/>
      <c r="AD153" s="672"/>
      <c r="AE153" s="672"/>
      <c r="AF153" s="672"/>
      <c r="AG153" s="672"/>
      <c r="AH153" s="672"/>
      <c r="AI153" s="672"/>
      <c r="AJ153" s="672"/>
      <c r="AK153" s="672"/>
      <c r="AL153" s="672"/>
      <c r="AM153" s="672"/>
      <c r="AN153" s="672"/>
      <c r="AO153" s="672"/>
      <c r="AP153" s="672"/>
      <c r="AQ153" s="672"/>
      <c r="AR153" s="672"/>
      <c r="AS153" s="673"/>
      <c r="AT153" s="399"/>
      <c r="AU153" s="399"/>
      <c r="AV153" s="634"/>
      <c r="AW153" s="635"/>
      <c r="AX153" s="635"/>
      <c r="AY153" s="635"/>
      <c r="AZ153" s="635"/>
      <c r="BA153" s="636"/>
      <c r="BB153" s="637"/>
      <c r="BC153" s="671"/>
      <c r="BD153" s="672"/>
      <c r="BE153" s="672"/>
      <c r="BF153" s="672"/>
      <c r="BG153" s="672"/>
      <c r="BH153" s="672"/>
      <c r="BI153" s="672"/>
      <c r="BJ153" s="672"/>
      <c r="BK153" s="672"/>
      <c r="BL153" s="672"/>
      <c r="BM153" s="672"/>
      <c r="BN153" s="672"/>
      <c r="BO153" s="672"/>
      <c r="BP153" s="672"/>
      <c r="BQ153" s="672"/>
      <c r="BR153" s="672"/>
      <c r="BS153" s="672"/>
      <c r="BT153" s="672"/>
      <c r="BU153" s="672"/>
      <c r="BV153" s="672"/>
      <c r="BW153" s="672"/>
      <c r="BX153" s="672"/>
      <c r="BY153" s="672"/>
      <c r="BZ153" s="672"/>
      <c r="CA153" s="672"/>
      <c r="CB153" s="672"/>
      <c r="CC153" s="672"/>
      <c r="CD153" s="672"/>
      <c r="CE153" s="672"/>
      <c r="CF153" s="672"/>
      <c r="CG153" s="672"/>
      <c r="CH153" s="672"/>
      <c r="CI153" s="672"/>
      <c r="CJ153" s="672"/>
      <c r="CK153" s="672"/>
      <c r="CL153" s="672"/>
      <c r="CM153" s="673"/>
    </row>
    <row r="154" spans="2:91" ht="5.0999999999999996" customHeight="1">
      <c r="B154" s="634"/>
      <c r="C154" s="635"/>
      <c r="D154" s="635"/>
      <c r="E154" s="635"/>
      <c r="F154" s="635"/>
      <c r="G154" s="636"/>
      <c r="H154" s="637"/>
      <c r="I154" s="671"/>
      <c r="J154" s="672"/>
      <c r="K154" s="672"/>
      <c r="L154" s="672"/>
      <c r="M154" s="672"/>
      <c r="N154" s="672"/>
      <c r="O154" s="672"/>
      <c r="P154" s="672"/>
      <c r="Q154" s="672"/>
      <c r="R154" s="672"/>
      <c r="S154" s="672"/>
      <c r="T154" s="672"/>
      <c r="U154" s="672"/>
      <c r="V154" s="672"/>
      <c r="W154" s="672"/>
      <c r="X154" s="672"/>
      <c r="Y154" s="672"/>
      <c r="Z154" s="672"/>
      <c r="AA154" s="672"/>
      <c r="AB154" s="672"/>
      <c r="AC154" s="672"/>
      <c r="AD154" s="672"/>
      <c r="AE154" s="672"/>
      <c r="AF154" s="672"/>
      <c r="AG154" s="672"/>
      <c r="AH154" s="672"/>
      <c r="AI154" s="672"/>
      <c r="AJ154" s="672"/>
      <c r="AK154" s="672"/>
      <c r="AL154" s="672"/>
      <c r="AM154" s="672"/>
      <c r="AN154" s="672"/>
      <c r="AO154" s="672"/>
      <c r="AP154" s="672"/>
      <c r="AQ154" s="672"/>
      <c r="AR154" s="672"/>
      <c r="AS154" s="673"/>
      <c r="AT154" s="399"/>
      <c r="AU154" s="399"/>
      <c r="AV154" s="634"/>
      <c r="AW154" s="635"/>
      <c r="AX154" s="635"/>
      <c r="AY154" s="635"/>
      <c r="AZ154" s="635"/>
      <c r="BA154" s="636"/>
      <c r="BB154" s="637"/>
      <c r="BC154" s="671"/>
      <c r="BD154" s="672"/>
      <c r="BE154" s="672"/>
      <c r="BF154" s="672"/>
      <c r="BG154" s="672"/>
      <c r="BH154" s="672"/>
      <c r="BI154" s="672"/>
      <c r="BJ154" s="672"/>
      <c r="BK154" s="672"/>
      <c r="BL154" s="672"/>
      <c r="BM154" s="672"/>
      <c r="BN154" s="672"/>
      <c r="BO154" s="672"/>
      <c r="BP154" s="672"/>
      <c r="BQ154" s="672"/>
      <c r="BR154" s="672"/>
      <c r="BS154" s="672"/>
      <c r="BT154" s="672"/>
      <c r="BU154" s="672"/>
      <c r="BV154" s="672"/>
      <c r="BW154" s="672"/>
      <c r="BX154" s="672"/>
      <c r="BY154" s="672"/>
      <c r="BZ154" s="672"/>
      <c r="CA154" s="672"/>
      <c r="CB154" s="672"/>
      <c r="CC154" s="672"/>
      <c r="CD154" s="672"/>
      <c r="CE154" s="672"/>
      <c r="CF154" s="672"/>
      <c r="CG154" s="672"/>
      <c r="CH154" s="672"/>
      <c r="CI154" s="672"/>
      <c r="CJ154" s="672"/>
      <c r="CK154" s="672"/>
      <c r="CL154" s="672"/>
      <c r="CM154" s="673"/>
    </row>
    <row r="155" spans="2:91" ht="5.0999999999999996" customHeight="1">
      <c r="B155" s="634"/>
      <c r="C155" s="635"/>
      <c r="D155" s="635"/>
      <c r="E155" s="635"/>
      <c r="F155" s="635"/>
      <c r="G155" s="636"/>
      <c r="H155" s="637"/>
      <c r="I155" s="671"/>
      <c r="J155" s="672"/>
      <c r="K155" s="672"/>
      <c r="L155" s="672"/>
      <c r="M155" s="672"/>
      <c r="N155" s="672"/>
      <c r="O155" s="672"/>
      <c r="P155" s="672"/>
      <c r="Q155" s="672"/>
      <c r="R155" s="672"/>
      <c r="S155" s="672"/>
      <c r="T155" s="672"/>
      <c r="U155" s="672"/>
      <c r="V155" s="672"/>
      <c r="W155" s="672"/>
      <c r="X155" s="672"/>
      <c r="Y155" s="672"/>
      <c r="Z155" s="672"/>
      <c r="AA155" s="672"/>
      <c r="AB155" s="672"/>
      <c r="AC155" s="672"/>
      <c r="AD155" s="672"/>
      <c r="AE155" s="672"/>
      <c r="AF155" s="672"/>
      <c r="AG155" s="672"/>
      <c r="AH155" s="672"/>
      <c r="AI155" s="672"/>
      <c r="AJ155" s="672"/>
      <c r="AK155" s="672"/>
      <c r="AL155" s="672"/>
      <c r="AM155" s="672"/>
      <c r="AN155" s="672"/>
      <c r="AO155" s="672"/>
      <c r="AP155" s="672"/>
      <c r="AQ155" s="672"/>
      <c r="AR155" s="672"/>
      <c r="AS155" s="673"/>
      <c r="AT155" s="399"/>
      <c r="AU155" s="399"/>
      <c r="AV155" s="634"/>
      <c r="AW155" s="635"/>
      <c r="AX155" s="635"/>
      <c r="AY155" s="635"/>
      <c r="AZ155" s="635"/>
      <c r="BA155" s="636"/>
      <c r="BB155" s="637"/>
      <c r="BC155" s="671"/>
      <c r="BD155" s="672"/>
      <c r="BE155" s="672"/>
      <c r="BF155" s="672"/>
      <c r="BG155" s="672"/>
      <c r="BH155" s="672"/>
      <c r="BI155" s="672"/>
      <c r="BJ155" s="672"/>
      <c r="BK155" s="672"/>
      <c r="BL155" s="672"/>
      <c r="BM155" s="672"/>
      <c r="BN155" s="672"/>
      <c r="BO155" s="672"/>
      <c r="BP155" s="672"/>
      <c r="BQ155" s="672"/>
      <c r="BR155" s="672"/>
      <c r="BS155" s="672"/>
      <c r="BT155" s="672"/>
      <c r="BU155" s="672"/>
      <c r="BV155" s="672"/>
      <c r="BW155" s="672"/>
      <c r="BX155" s="672"/>
      <c r="BY155" s="672"/>
      <c r="BZ155" s="672"/>
      <c r="CA155" s="672"/>
      <c r="CB155" s="672"/>
      <c r="CC155" s="672"/>
      <c r="CD155" s="672"/>
      <c r="CE155" s="672"/>
      <c r="CF155" s="672"/>
      <c r="CG155" s="672"/>
      <c r="CH155" s="672"/>
      <c r="CI155" s="672"/>
      <c r="CJ155" s="672"/>
      <c r="CK155" s="672"/>
      <c r="CL155" s="672"/>
      <c r="CM155" s="673"/>
    </row>
    <row r="156" spans="2:91" ht="5.0999999999999996" customHeight="1">
      <c r="B156" s="634"/>
      <c r="C156" s="635"/>
      <c r="D156" s="635"/>
      <c r="E156" s="635"/>
      <c r="F156" s="635"/>
      <c r="G156" s="636"/>
      <c r="H156" s="637"/>
      <c r="I156" s="671"/>
      <c r="J156" s="672"/>
      <c r="K156" s="672"/>
      <c r="L156" s="672"/>
      <c r="M156" s="672"/>
      <c r="N156" s="672"/>
      <c r="O156" s="672"/>
      <c r="P156" s="672"/>
      <c r="Q156" s="672"/>
      <c r="R156" s="672"/>
      <c r="S156" s="672"/>
      <c r="T156" s="672"/>
      <c r="U156" s="672"/>
      <c r="V156" s="672"/>
      <c r="W156" s="672"/>
      <c r="X156" s="672"/>
      <c r="Y156" s="672"/>
      <c r="Z156" s="672"/>
      <c r="AA156" s="672"/>
      <c r="AB156" s="672"/>
      <c r="AC156" s="672"/>
      <c r="AD156" s="672"/>
      <c r="AE156" s="672"/>
      <c r="AF156" s="672"/>
      <c r="AG156" s="672"/>
      <c r="AH156" s="672"/>
      <c r="AI156" s="672"/>
      <c r="AJ156" s="672"/>
      <c r="AK156" s="672"/>
      <c r="AL156" s="672"/>
      <c r="AM156" s="672"/>
      <c r="AN156" s="672"/>
      <c r="AO156" s="672"/>
      <c r="AP156" s="672"/>
      <c r="AQ156" s="672"/>
      <c r="AR156" s="672"/>
      <c r="AS156" s="673"/>
      <c r="AT156" s="399"/>
      <c r="AU156" s="399"/>
      <c r="AV156" s="634"/>
      <c r="AW156" s="635"/>
      <c r="AX156" s="635"/>
      <c r="AY156" s="635"/>
      <c r="AZ156" s="635"/>
      <c r="BA156" s="636"/>
      <c r="BB156" s="637"/>
      <c r="BC156" s="671"/>
      <c r="BD156" s="672"/>
      <c r="BE156" s="672"/>
      <c r="BF156" s="672"/>
      <c r="BG156" s="672"/>
      <c r="BH156" s="672"/>
      <c r="BI156" s="672"/>
      <c r="BJ156" s="672"/>
      <c r="BK156" s="672"/>
      <c r="BL156" s="672"/>
      <c r="BM156" s="672"/>
      <c r="BN156" s="672"/>
      <c r="BO156" s="672"/>
      <c r="BP156" s="672"/>
      <c r="BQ156" s="672"/>
      <c r="BR156" s="672"/>
      <c r="BS156" s="672"/>
      <c r="BT156" s="672"/>
      <c r="BU156" s="672"/>
      <c r="BV156" s="672"/>
      <c r="BW156" s="672"/>
      <c r="BX156" s="672"/>
      <c r="BY156" s="672"/>
      <c r="BZ156" s="672"/>
      <c r="CA156" s="672"/>
      <c r="CB156" s="672"/>
      <c r="CC156" s="672"/>
      <c r="CD156" s="672"/>
      <c r="CE156" s="672"/>
      <c r="CF156" s="672"/>
      <c r="CG156" s="672"/>
      <c r="CH156" s="672"/>
      <c r="CI156" s="672"/>
      <c r="CJ156" s="672"/>
      <c r="CK156" s="672"/>
      <c r="CL156" s="672"/>
      <c r="CM156" s="673"/>
    </row>
    <row r="157" spans="2:91" ht="5.0999999999999996" customHeight="1">
      <c r="B157" s="634"/>
      <c r="C157" s="635"/>
      <c r="D157" s="635"/>
      <c r="E157" s="635"/>
      <c r="F157" s="635"/>
      <c r="G157" s="636"/>
      <c r="H157" s="637"/>
      <c r="I157" s="671"/>
      <c r="J157" s="672"/>
      <c r="K157" s="672"/>
      <c r="L157" s="672"/>
      <c r="M157" s="672"/>
      <c r="N157" s="672"/>
      <c r="O157" s="672"/>
      <c r="P157" s="672"/>
      <c r="Q157" s="672"/>
      <c r="R157" s="672"/>
      <c r="S157" s="672"/>
      <c r="T157" s="672"/>
      <c r="U157" s="672"/>
      <c r="V157" s="672"/>
      <c r="W157" s="672"/>
      <c r="X157" s="672"/>
      <c r="Y157" s="672"/>
      <c r="Z157" s="672"/>
      <c r="AA157" s="672"/>
      <c r="AB157" s="672"/>
      <c r="AC157" s="672"/>
      <c r="AD157" s="672"/>
      <c r="AE157" s="672"/>
      <c r="AF157" s="672"/>
      <c r="AG157" s="672"/>
      <c r="AH157" s="672"/>
      <c r="AI157" s="672"/>
      <c r="AJ157" s="672"/>
      <c r="AK157" s="672"/>
      <c r="AL157" s="672"/>
      <c r="AM157" s="672"/>
      <c r="AN157" s="672"/>
      <c r="AO157" s="672"/>
      <c r="AP157" s="672"/>
      <c r="AQ157" s="672"/>
      <c r="AR157" s="672"/>
      <c r="AS157" s="673"/>
      <c r="AT157" s="399"/>
      <c r="AU157" s="399"/>
      <c r="AV157" s="634"/>
      <c r="AW157" s="635"/>
      <c r="AX157" s="635"/>
      <c r="AY157" s="635"/>
      <c r="AZ157" s="635"/>
      <c r="BA157" s="636"/>
      <c r="BB157" s="637"/>
      <c r="BC157" s="671"/>
      <c r="BD157" s="672"/>
      <c r="BE157" s="672"/>
      <c r="BF157" s="672"/>
      <c r="BG157" s="672"/>
      <c r="BH157" s="672"/>
      <c r="BI157" s="672"/>
      <c r="BJ157" s="672"/>
      <c r="BK157" s="672"/>
      <c r="BL157" s="672"/>
      <c r="BM157" s="672"/>
      <c r="BN157" s="672"/>
      <c r="BO157" s="672"/>
      <c r="BP157" s="672"/>
      <c r="BQ157" s="672"/>
      <c r="BR157" s="672"/>
      <c r="BS157" s="672"/>
      <c r="BT157" s="672"/>
      <c r="BU157" s="672"/>
      <c r="BV157" s="672"/>
      <c r="BW157" s="672"/>
      <c r="BX157" s="672"/>
      <c r="BY157" s="672"/>
      <c r="BZ157" s="672"/>
      <c r="CA157" s="672"/>
      <c r="CB157" s="672"/>
      <c r="CC157" s="672"/>
      <c r="CD157" s="672"/>
      <c r="CE157" s="672"/>
      <c r="CF157" s="672"/>
      <c r="CG157" s="672"/>
      <c r="CH157" s="672"/>
      <c r="CI157" s="672"/>
      <c r="CJ157" s="672"/>
      <c r="CK157" s="672"/>
      <c r="CL157" s="672"/>
      <c r="CM157" s="673"/>
    </row>
    <row r="158" spans="2:91" ht="5.0999999999999996" customHeight="1">
      <c r="B158" s="634"/>
      <c r="C158" s="635"/>
      <c r="D158" s="635"/>
      <c r="E158" s="635"/>
      <c r="F158" s="635"/>
      <c r="G158" s="636"/>
      <c r="H158" s="637"/>
      <c r="I158" s="671"/>
      <c r="J158" s="672"/>
      <c r="K158" s="672"/>
      <c r="L158" s="672"/>
      <c r="M158" s="672"/>
      <c r="N158" s="672"/>
      <c r="O158" s="672"/>
      <c r="P158" s="672"/>
      <c r="Q158" s="672"/>
      <c r="R158" s="672"/>
      <c r="S158" s="672"/>
      <c r="T158" s="672"/>
      <c r="U158" s="672"/>
      <c r="V158" s="672"/>
      <c r="W158" s="672"/>
      <c r="X158" s="672"/>
      <c r="Y158" s="672"/>
      <c r="Z158" s="672"/>
      <c r="AA158" s="672"/>
      <c r="AB158" s="672"/>
      <c r="AC158" s="672"/>
      <c r="AD158" s="672"/>
      <c r="AE158" s="672"/>
      <c r="AF158" s="672"/>
      <c r="AG158" s="672"/>
      <c r="AH158" s="672"/>
      <c r="AI158" s="672"/>
      <c r="AJ158" s="672"/>
      <c r="AK158" s="672"/>
      <c r="AL158" s="672"/>
      <c r="AM158" s="672"/>
      <c r="AN158" s="672"/>
      <c r="AO158" s="672"/>
      <c r="AP158" s="672"/>
      <c r="AQ158" s="672"/>
      <c r="AR158" s="672"/>
      <c r="AS158" s="673"/>
      <c r="AT158" s="399"/>
      <c r="AU158" s="399"/>
      <c r="AV158" s="634"/>
      <c r="AW158" s="635"/>
      <c r="AX158" s="635"/>
      <c r="AY158" s="635"/>
      <c r="AZ158" s="635"/>
      <c r="BA158" s="636"/>
      <c r="BB158" s="637"/>
      <c r="BC158" s="671"/>
      <c r="BD158" s="672"/>
      <c r="BE158" s="672"/>
      <c r="BF158" s="672"/>
      <c r="BG158" s="672"/>
      <c r="BH158" s="672"/>
      <c r="BI158" s="672"/>
      <c r="BJ158" s="672"/>
      <c r="BK158" s="672"/>
      <c r="BL158" s="672"/>
      <c r="BM158" s="672"/>
      <c r="BN158" s="672"/>
      <c r="BO158" s="672"/>
      <c r="BP158" s="672"/>
      <c r="BQ158" s="672"/>
      <c r="BR158" s="672"/>
      <c r="BS158" s="672"/>
      <c r="BT158" s="672"/>
      <c r="BU158" s="672"/>
      <c r="BV158" s="672"/>
      <c r="BW158" s="672"/>
      <c r="BX158" s="672"/>
      <c r="BY158" s="672"/>
      <c r="BZ158" s="672"/>
      <c r="CA158" s="672"/>
      <c r="CB158" s="672"/>
      <c r="CC158" s="672"/>
      <c r="CD158" s="672"/>
      <c r="CE158" s="672"/>
      <c r="CF158" s="672"/>
      <c r="CG158" s="672"/>
      <c r="CH158" s="672"/>
      <c r="CI158" s="672"/>
      <c r="CJ158" s="672"/>
      <c r="CK158" s="672"/>
      <c r="CL158" s="672"/>
      <c r="CM158" s="673"/>
    </row>
    <row r="159" spans="2:91" ht="5.0999999999999996" customHeight="1">
      <c r="B159" s="638"/>
      <c r="C159" s="639"/>
      <c r="D159" s="639"/>
      <c r="E159" s="639"/>
      <c r="F159" s="639"/>
      <c r="G159" s="639"/>
      <c r="H159" s="640"/>
      <c r="I159" s="674"/>
      <c r="J159" s="675"/>
      <c r="K159" s="675"/>
      <c r="L159" s="675"/>
      <c r="M159" s="675"/>
      <c r="N159" s="675"/>
      <c r="O159" s="675"/>
      <c r="P159" s="675"/>
      <c r="Q159" s="675"/>
      <c r="R159" s="675"/>
      <c r="S159" s="675"/>
      <c r="T159" s="675"/>
      <c r="U159" s="675"/>
      <c r="V159" s="675"/>
      <c r="W159" s="675"/>
      <c r="X159" s="675"/>
      <c r="Y159" s="675"/>
      <c r="Z159" s="675"/>
      <c r="AA159" s="675"/>
      <c r="AB159" s="675"/>
      <c r="AC159" s="675"/>
      <c r="AD159" s="675"/>
      <c r="AE159" s="675"/>
      <c r="AF159" s="675"/>
      <c r="AG159" s="675"/>
      <c r="AH159" s="675"/>
      <c r="AI159" s="675"/>
      <c r="AJ159" s="675"/>
      <c r="AK159" s="675"/>
      <c r="AL159" s="675"/>
      <c r="AM159" s="675"/>
      <c r="AN159" s="675"/>
      <c r="AO159" s="675"/>
      <c r="AP159" s="675"/>
      <c r="AQ159" s="675"/>
      <c r="AR159" s="675"/>
      <c r="AS159" s="676"/>
      <c r="AT159" s="399"/>
      <c r="AU159" s="399"/>
      <c r="AV159" s="638"/>
      <c r="AW159" s="639"/>
      <c r="AX159" s="639"/>
      <c r="AY159" s="639"/>
      <c r="AZ159" s="639"/>
      <c r="BA159" s="639"/>
      <c r="BB159" s="640"/>
      <c r="BC159" s="674"/>
      <c r="BD159" s="675"/>
      <c r="BE159" s="675"/>
      <c r="BF159" s="675"/>
      <c r="BG159" s="675"/>
      <c r="BH159" s="675"/>
      <c r="BI159" s="675"/>
      <c r="BJ159" s="675"/>
      <c r="BK159" s="675"/>
      <c r="BL159" s="675"/>
      <c r="BM159" s="675"/>
      <c r="BN159" s="675"/>
      <c r="BO159" s="675"/>
      <c r="BP159" s="675"/>
      <c r="BQ159" s="675"/>
      <c r="BR159" s="675"/>
      <c r="BS159" s="675"/>
      <c r="BT159" s="675"/>
      <c r="BU159" s="675"/>
      <c r="BV159" s="675"/>
      <c r="BW159" s="675"/>
      <c r="BX159" s="675"/>
      <c r="BY159" s="675"/>
      <c r="BZ159" s="675"/>
      <c r="CA159" s="675"/>
      <c r="CB159" s="675"/>
      <c r="CC159" s="675"/>
      <c r="CD159" s="675"/>
      <c r="CE159" s="675"/>
      <c r="CF159" s="675"/>
      <c r="CG159" s="675"/>
      <c r="CH159" s="675"/>
      <c r="CI159" s="675"/>
      <c r="CJ159" s="675"/>
      <c r="CK159" s="675"/>
      <c r="CL159" s="675"/>
      <c r="CM159" s="676"/>
    </row>
    <row r="160" spans="2:91" ht="5.0999999999999996" customHeight="1">
      <c r="B160" s="677" t="s">
        <v>476</v>
      </c>
      <c r="C160" s="677"/>
      <c r="D160" s="677"/>
      <c r="E160" s="677"/>
      <c r="F160" s="677"/>
      <c r="G160" s="677"/>
      <c r="H160" s="677"/>
      <c r="I160" s="677"/>
      <c r="J160" s="677"/>
      <c r="K160" s="677"/>
      <c r="L160" s="677"/>
      <c r="M160" s="677"/>
      <c r="N160" s="677"/>
      <c r="O160" s="677"/>
      <c r="P160" s="677"/>
      <c r="Q160" s="677"/>
      <c r="R160" s="677"/>
      <c r="S160" s="677"/>
      <c r="T160" s="677"/>
      <c r="U160" s="677"/>
      <c r="V160" s="677"/>
      <c r="W160" s="677"/>
      <c r="X160" s="677"/>
      <c r="Y160" s="677"/>
      <c r="Z160" s="677"/>
      <c r="AA160" s="677"/>
      <c r="AB160" s="677"/>
      <c r="AC160" s="677"/>
      <c r="AD160" s="677"/>
      <c r="AE160" s="677"/>
      <c r="AF160" s="677"/>
      <c r="AG160" s="677"/>
      <c r="AH160" s="677"/>
      <c r="AI160" s="677"/>
      <c r="AJ160" s="677"/>
      <c r="AK160" s="677"/>
      <c r="AL160" s="677"/>
      <c r="AM160" s="677"/>
      <c r="AN160" s="677"/>
      <c r="AO160" s="677"/>
      <c r="AP160" s="677"/>
      <c r="AQ160" s="677"/>
      <c r="AR160" s="677"/>
      <c r="AS160" s="677"/>
      <c r="AT160" s="399"/>
      <c r="AU160" s="399"/>
      <c r="AV160" s="677" t="s">
        <v>476</v>
      </c>
      <c r="AW160" s="677"/>
      <c r="AX160" s="677"/>
      <c r="AY160" s="677"/>
      <c r="AZ160" s="677"/>
      <c r="BA160" s="677"/>
      <c r="BB160" s="677"/>
      <c r="BC160" s="677"/>
      <c r="BD160" s="677"/>
      <c r="BE160" s="677"/>
      <c r="BF160" s="677"/>
      <c r="BG160" s="677"/>
      <c r="BH160" s="677"/>
      <c r="BI160" s="677"/>
      <c r="BJ160" s="677"/>
      <c r="BK160" s="677"/>
      <c r="BL160" s="677"/>
      <c r="BM160" s="677"/>
      <c r="BN160" s="677"/>
      <c r="BO160" s="677"/>
      <c r="BP160" s="677"/>
      <c r="BQ160" s="677"/>
      <c r="BR160" s="677"/>
      <c r="BS160" s="677"/>
      <c r="BT160" s="677"/>
      <c r="BU160" s="677"/>
      <c r="BV160" s="677"/>
      <c r="BW160" s="677"/>
      <c r="BX160" s="677"/>
      <c r="BY160" s="677"/>
      <c r="BZ160" s="677"/>
      <c r="CA160" s="677"/>
      <c r="CB160" s="677"/>
      <c r="CC160" s="677"/>
      <c r="CD160" s="677"/>
      <c r="CE160" s="677"/>
      <c r="CF160" s="677"/>
      <c r="CG160" s="677"/>
      <c r="CH160" s="677"/>
      <c r="CI160" s="677"/>
      <c r="CJ160" s="677"/>
      <c r="CK160" s="677"/>
      <c r="CL160" s="677"/>
      <c r="CM160" s="677"/>
    </row>
    <row r="161" spans="1:92" ht="5.0999999999999996" customHeight="1">
      <c r="B161" s="678"/>
      <c r="C161" s="678"/>
      <c r="D161" s="678"/>
      <c r="E161" s="678"/>
      <c r="F161" s="678"/>
      <c r="G161" s="678"/>
      <c r="H161" s="678"/>
      <c r="I161" s="678"/>
      <c r="J161" s="678"/>
      <c r="K161" s="678"/>
      <c r="L161" s="678"/>
      <c r="M161" s="678"/>
      <c r="N161" s="678"/>
      <c r="O161" s="678"/>
      <c r="P161" s="678"/>
      <c r="Q161" s="678"/>
      <c r="R161" s="678"/>
      <c r="S161" s="678"/>
      <c r="T161" s="678"/>
      <c r="U161" s="678"/>
      <c r="V161" s="678"/>
      <c r="W161" s="678"/>
      <c r="X161" s="678"/>
      <c r="Y161" s="678"/>
      <c r="Z161" s="678"/>
      <c r="AA161" s="678"/>
      <c r="AB161" s="678"/>
      <c r="AC161" s="678"/>
      <c r="AD161" s="678"/>
      <c r="AE161" s="678"/>
      <c r="AF161" s="678"/>
      <c r="AG161" s="678"/>
      <c r="AH161" s="678"/>
      <c r="AI161" s="678"/>
      <c r="AJ161" s="678"/>
      <c r="AK161" s="678"/>
      <c r="AL161" s="678"/>
      <c r="AM161" s="678"/>
      <c r="AN161" s="678"/>
      <c r="AO161" s="678"/>
      <c r="AP161" s="678"/>
      <c r="AQ161" s="678"/>
      <c r="AR161" s="678"/>
      <c r="AS161" s="678"/>
      <c r="AT161" s="399"/>
      <c r="AU161" s="399"/>
      <c r="AV161" s="678"/>
      <c r="AW161" s="678"/>
      <c r="AX161" s="678"/>
      <c r="AY161" s="678"/>
      <c r="AZ161" s="678"/>
      <c r="BA161" s="678"/>
      <c r="BB161" s="678"/>
      <c r="BC161" s="678"/>
      <c r="BD161" s="678"/>
      <c r="BE161" s="678"/>
      <c r="BF161" s="678"/>
      <c r="BG161" s="678"/>
      <c r="BH161" s="678"/>
      <c r="BI161" s="678"/>
      <c r="BJ161" s="678"/>
      <c r="BK161" s="678"/>
      <c r="BL161" s="678"/>
      <c r="BM161" s="678"/>
      <c r="BN161" s="678"/>
      <c r="BO161" s="678"/>
      <c r="BP161" s="678"/>
      <c r="BQ161" s="678"/>
      <c r="BR161" s="678"/>
      <c r="BS161" s="678"/>
      <c r="BT161" s="678"/>
      <c r="BU161" s="678"/>
      <c r="BV161" s="678"/>
      <c r="BW161" s="678"/>
      <c r="BX161" s="678"/>
      <c r="BY161" s="678"/>
      <c r="BZ161" s="678"/>
      <c r="CA161" s="678"/>
      <c r="CB161" s="678"/>
      <c r="CC161" s="678"/>
      <c r="CD161" s="678"/>
      <c r="CE161" s="678"/>
      <c r="CF161" s="678"/>
      <c r="CG161" s="678"/>
      <c r="CH161" s="678"/>
      <c r="CI161" s="678"/>
      <c r="CJ161" s="678"/>
      <c r="CK161" s="678"/>
      <c r="CL161" s="678"/>
      <c r="CM161" s="678"/>
    </row>
    <row r="162" spans="1:92" ht="5.0999999999999996" customHeight="1">
      <c r="B162" s="678"/>
      <c r="C162" s="678"/>
      <c r="D162" s="678"/>
      <c r="E162" s="678"/>
      <c r="F162" s="678"/>
      <c r="G162" s="678"/>
      <c r="H162" s="678"/>
      <c r="I162" s="678"/>
      <c r="J162" s="678"/>
      <c r="K162" s="678"/>
      <c r="L162" s="678"/>
      <c r="M162" s="678"/>
      <c r="N162" s="678"/>
      <c r="O162" s="678"/>
      <c r="P162" s="678"/>
      <c r="Q162" s="678"/>
      <c r="R162" s="678"/>
      <c r="S162" s="678"/>
      <c r="T162" s="678"/>
      <c r="U162" s="678"/>
      <c r="V162" s="678"/>
      <c r="W162" s="678"/>
      <c r="X162" s="678"/>
      <c r="Y162" s="678"/>
      <c r="Z162" s="678"/>
      <c r="AA162" s="678"/>
      <c r="AB162" s="678"/>
      <c r="AC162" s="678"/>
      <c r="AD162" s="678"/>
      <c r="AE162" s="678"/>
      <c r="AF162" s="678"/>
      <c r="AG162" s="678"/>
      <c r="AH162" s="678"/>
      <c r="AI162" s="678"/>
      <c r="AJ162" s="678"/>
      <c r="AK162" s="678"/>
      <c r="AL162" s="678"/>
      <c r="AM162" s="678"/>
      <c r="AN162" s="678"/>
      <c r="AO162" s="678"/>
      <c r="AP162" s="678"/>
      <c r="AQ162" s="678"/>
      <c r="AR162" s="678"/>
      <c r="AS162" s="678"/>
      <c r="AT162" s="399"/>
      <c r="AU162" s="399"/>
      <c r="AV162" s="678"/>
      <c r="AW162" s="678"/>
      <c r="AX162" s="678"/>
      <c r="AY162" s="678"/>
      <c r="AZ162" s="678"/>
      <c r="BA162" s="678"/>
      <c r="BB162" s="678"/>
      <c r="BC162" s="678"/>
      <c r="BD162" s="678"/>
      <c r="BE162" s="678"/>
      <c r="BF162" s="678"/>
      <c r="BG162" s="678"/>
      <c r="BH162" s="678"/>
      <c r="BI162" s="678"/>
      <c r="BJ162" s="678"/>
      <c r="BK162" s="678"/>
      <c r="BL162" s="678"/>
      <c r="BM162" s="678"/>
      <c r="BN162" s="678"/>
      <c r="BO162" s="678"/>
      <c r="BP162" s="678"/>
      <c r="BQ162" s="678"/>
      <c r="BR162" s="678"/>
      <c r="BS162" s="678"/>
      <c r="BT162" s="678"/>
      <c r="BU162" s="678"/>
      <c r="BV162" s="678"/>
      <c r="BW162" s="678"/>
      <c r="BX162" s="678"/>
      <c r="BY162" s="678"/>
      <c r="BZ162" s="678"/>
      <c r="CA162" s="678"/>
      <c r="CB162" s="678"/>
      <c r="CC162" s="678"/>
      <c r="CD162" s="678"/>
      <c r="CE162" s="678"/>
      <c r="CF162" s="678"/>
      <c r="CG162" s="678"/>
      <c r="CH162" s="678"/>
      <c r="CI162" s="678"/>
      <c r="CJ162" s="678"/>
      <c r="CK162" s="678"/>
      <c r="CL162" s="678"/>
      <c r="CM162" s="678"/>
    </row>
    <row r="163" spans="1:92" s="406" customFormat="1" ht="5.0999999999999996" customHeight="1">
      <c r="B163" s="678"/>
      <c r="C163" s="678"/>
      <c r="D163" s="678"/>
      <c r="E163" s="678"/>
      <c r="F163" s="678"/>
      <c r="G163" s="678"/>
      <c r="H163" s="678"/>
      <c r="I163" s="678"/>
      <c r="J163" s="678"/>
      <c r="K163" s="678"/>
      <c r="L163" s="678"/>
      <c r="M163" s="678"/>
      <c r="N163" s="678"/>
      <c r="O163" s="678"/>
      <c r="P163" s="678"/>
      <c r="Q163" s="678"/>
      <c r="R163" s="678"/>
      <c r="S163" s="678"/>
      <c r="T163" s="678"/>
      <c r="U163" s="678"/>
      <c r="V163" s="678"/>
      <c r="W163" s="678"/>
      <c r="X163" s="678"/>
      <c r="Y163" s="678"/>
      <c r="Z163" s="678"/>
      <c r="AA163" s="678"/>
      <c r="AB163" s="678"/>
      <c r="AC163" s="678"/>
      <c r="AD163" s="678"/>
      <c r="AE163" s="678"/>
      <c r="AF163" s="678"/>
      <c r="AG163" s="678"/>
      <c r="AH163" s="678"/>
      <c r="AI163" s="678"/>
      <c r="AJ163" s="678"/>
      <c r="AK163" s="678"/>
      <c r="AL163" s="678"/>
      <c r="AM163" s="678"/>
      <c r="AN163" s="678"/>
      <c r="AO163" s="678"/>
      <c r="AP163" s="678"/>
      <c r="AQ163" s="678"/>
      <c r="AR163" s="678"/>
      <c r="AS163" s="678"/>
      <c r="AT163" s="399"/>
      <c r="AU163" s="399"/>
      <c r="AV163" s="678"/>
      <c r="AW163" s="678"/>
      <c r="AX163" s="678"/>
      <c r="AY163" s="678"/>
      <c r="AZ163" s="678"/>
      <c r="BA163" s="678"/>
      <c r="BB163" s="678"/>
      <c r="BC163" s="678"/>
      <c r="BD163" s="678"/>
      <c r="BE163" s="678"/>
      <c r="BF163" s="678"/>
      <c r="BG163" s="678"/>
      <c r="BH163" s="678"/>
      <c r="BI163" s="678"/>
      <c r="BJ163" s="678"/>
      <c r="BK163" s="678"/>
      <c r="BL163" s="678"/>
      <c r="BM163" s="678"/>
      <c r="BN163" s="678"/>
      <c r="BO163" s="678"/>
      <c r="BP163" s="678"/>
      <c r="BQ163" s="678"/>
      <c r="BR163" s="678"/>
      <c r="BS163" s="678"/>
      <c r="BT163" s="678"/>
      <c r="BU163" s="678"/>
      <c r="BV163" s="678"/>
      <c r="BW163" s="678"/>
      <c r="BX163" s="678"/>
      <c r="BY163" s="678"/>
      <c r="BZ163" s="678"/>
      <c r="CA163" s="678"/>
      <c r="CB163" s="678"/>
      <c r="CC163" s="678"/>
      <c r="CD163" s="678"/>
      <c r="CE163" s="678"/>
      <c r="CF163" s="678"/>
      <c r="CG163" s="678"/>
      <c r="CH163" s="678"/>
      <c r="CI163" s="678"/>
      <c r="CJ163" s="678"/>
      <c r="CK163" s="678"/>
      <c r="CL163" s="678"/>
      <c r="CM163" s="678"/>
    </row>
    <row r="164" spans="1:92" s="406" customFormat="1" ht="4.5" customHeight="1"/>
    <row r="165" spans="1:92" ht="13.5" customHeight="1">
      <c r="A165" s="396"/>
      <c r="B165" s="399"/>
      <c r="C165" s="399"/>
      <c r="D165" s="399"/>
      <c r="E165" s="399"/>
      <c r="F165" s="399"/>
      <c r="G165" s="399"/>
      <c r="H165" s="399"/>
      <c r="I165" s="399"/>
      <c r="J165" s="399"/>
      <c r="K165" s="399"/>
      <c r="L165" s="399"/>
      <c r="M165" s="399"/>
      <c r="N165" s="399"/>
      <c r="O165" s="399"/>
      <c r="P165" s="399"/>
      <c r="Q165" s="399"/>
      <c r="R165" s="399"/>
      <c r="S165" s="399"/>
      <c r="T165" s="399"/>
      <c r="U165" s="399"/>
      <c r="V165" s="399"/>
      <c r="W165" s="399"/>
      <c r="X165" s="399"/>
      <c r="Y165" s="399"/>
      <c r="Z165" s="399"/>
      <c r="AA165" s="399"/>
      <c r="AB165" s="399"/>
      <c r="AC165" s="399"/>
      <c r="AD165" s="399"/>
      <c r="AE165" s="399"/>
      <c r="AF165" s="399"/>
      <c r="AG165" s="399"/>
      <c r="AH165" s="399"/>
      <c r="AI165" s="399"/>
      <c r="AJ165" s="399"/>
      <c r="AK165" s="399"/>
      <c r="AL165" s="399"/>
      <c r="AM165" s="399"/>
      <c r="AN165" s="399"/>
      <c r="AO165" s="399"/>
      <c r="AP165" s="399"/>
      <c r="AQ165" s="399"/>
      <c r="AR165" s="399"/>
      <c r="AS165" s="399"/>
      <c r="AT165" s="404"/>
      <c r="AU165" s="405"/>
      <c r="AV165" s="399"/>
      <c r="AW165" s="399"/>
      <c r="AX165" s="399"/>
      <c r="AY165" s="399"/>
      <c r="AZ165" s="399"/>
      <c r="BA165" s="399"/>
      <c r="BB165" s="399"/>
      <c r="BC165" s="399"/>
      <c r="BD165" s="399"/>
      <c r="BE165" s="399"/>
      <c r="BF165" s="399"/>
      <c r="BG165" s="399"/>
      <c r="BH165" s="399"/>
      <c r="BI165" s="399"/>
      <c r="BJ165" s="399"/>
      <c r="BK165" s="399"/>
      <c r="BL165" s="399"/>
      <c r="BM165" s="399"/>
      <c r="BN165" s="399"/>
      <c r="BO165" s="399"/>
      <c r="BP165" s="399"/>
      <c r="BQ165" s="399"/>
      <c r="BR165" s="399"/>
      <c r="BS165" s="399"/>
      <c r="BT165" s="399"/>
      <c r="BU165" s="399"/>
      <c r="BV165" s="399"/>
      <c r="BW165" s="399"/>
      <c r="BX165" s="399"/>
      <c r="BY165" s="399"/>
      <c r="BZ165" s="399"/>
      <c r="CA165" s="399"/>
      <c r="CB165" s="399"/>
      <c r="CC165" s="399"/>
      <c r="CD165" s="399"/>
      <c r="CE165" s="399"/>
      <c r="CF165" s="399"/>
      <c r="CG165" s="399"/>
      <c r="CH165" s="399"/>
      <c r="CI165" s="399"/>
      <c r="CJ165" s="399"/>
      <c r="CK165" s="399"/>
      <c r="CL165" s="399"/>
      <c r="CM165" s="399"/>
      <c r="CN165" s="397"/>
    </row>
    <row r="166" spans="1:92" ht="13.5" customHeight="1">
      <c r="A166" s="398"/>
      <c r="B166" s="399"/>
      <c r="C166" s="399"/>
      <c r="D166" s="399"/>
      <c r="E166" s="399"/>
      <c r="F166" s="399"/>
      <c r="G166" s="399"/>
      <c r="H166" s="399"/>
      <c r="I166" s="399"/>
      <c r="J166" s="399"/>
      <c r="K166" s="399"/>
      <c r="L166" s="399"/>
      <c r="M166" s="399"/>
      <c r="N166" s="399"/>
      <c r="O166" s="399"/>
      <c r="P166" s="399"/>
      <c r="Q166" s="399"/>
      <c r="R166" s="399"/>
      <c r="S166" s="399"/>
      <c r="T166" s="399"/>
      <c r="U166" s="399"/>
      <c r="V166" s="399"/>
      <c r="W166" s="399"/>
      <c r="X166" s="399"/>
      <c r="Y166" s="399"/>
      <c r="Z166" s="399"/>
      <c r="AA166" s="399"/>
      <c r="AB166" s="399"/>
      <c r="AC166" s="399"/>
      <c r="AD166" s="399"/>
      <c r="AE166" s="399"/>
      <c r="AF166" s="399"/>
      <c r="AG166" s="399"/>
      <c r="AH166" s="399"/>
      <c r="AI166" s="399"/>
      <c r="AJ166" s="399"/>
      <c r="AK166" s="399"/>
      <c r="AL166" s="399"/>
      <c r="AM166" s="399"/>
      <c r="AN166" s="399"/>
      <c r="AO166" s="399"/>
      <c r="AP166" s="399"/>
      <c r="AQ166" s="399"/>
      <c r="AR166" s="399"/>
      <c r="AS166" s="399"/>
      <c r="AT166" s="400"/>
      <c r="AU166" s="401"/>
      <c r="AV166" s="399"/>
      <c r="AW166" s="399"/>
      <c r="AX166" s="399"/>
      <c r="AY166" s="399"/>
      <c r="AZ166" s="399"/>
      <c r="BA166" s="399"/>
      <c r="BB166" s="399"/>
      <c r="BC166" s="399"/>
      <c r="BD166" s="399"/>
      <c r="BE166" s="399"/>
      <c r="BF166" s="399"/>
      <c r="BG166" s="399"/>
      <c r="BH166" s="399"/>
      <c r="BI166" s="399"/>
      <c r="BJ166" s="399"/>
      <c r="BK166" s="399"/>
      <c r="BL166" s="399"/>
      <c r="BM166" s="399"/>
      <c r="BN166" s="399"/>
      <c r="BO166" s="399"/>
      <c r="BP166" s="399"/>
      <c r="BQ166" s="399"/>
      <c r="BR166" s="399"/>
      <c r="BS166" s="399"/>
      <c r="BT166" s="399"/>
      <c r="BU166" s="399"/>
      <c r="BV166" s="399"/>
      <c r="BW166" s="399"/>
      <c r="BX166" s="399"/>
      <c r="BY166" s="399"/>
      <c r="BZ166" s="399"/>
      <c r="CA166" s="399"/>
      <c r="CB166" s="399"/>
      <c r="CC166" s="399"/>
      <c r="CD166" s="399"/>
      <c r="CE166" s="399"/>
      <c r="CF166" s="399"/>
      <c r="CG166" s="399"/>
      <c r="CH166" s="399"/>
      <c r="CI166" s="399"/>
      <c r="CJ166" s="399"/>
      <c r="CK166" s="399"/>
      <c r="CL166" s="399"/>
      <c r="CM166" s="399"/>
      <c r="CN166" s="402"/>
    </row>
    <row r="167" spans="1:92" ht="13.5" customHeight="1">
      <c r="A167" s="396"/>
      <c r="AT167" s="397"/>
      <c r="AU167" s="396"/>
      <c r="CN167" s="397"/>
    </row>
    <row r="168" spans="1:92" ht="13.5" customHeight="1">
      <c r="A168" s="398"/>
      <c r="B168" s="399"/>
      <c r="C168" s="399"/>
      <c r="D168" s="399"/>
      <c r="E168" s="399"/>
      <c r="F168" s="399"/>
      <c r="G168" s="399"/>
      <c r="H168" s="399"/>
      <c r="I168" s="399"/>
      <c r="J168" s="399"/>
      <c r="K168" s="399"/>
      <c r="L168" s="399"/>
      <c r="M168" s="399"/>
      <c r="N168" s="399"/>
      <c r="O168" s="399"/>
      <c r="P168" s="399"/>
      <c r="Q168" s="399"/>
      <c r="R168" s="399"/>
      <c r="S168" s="399"/>
      <c r="T168" s="399"/>
      <c r="U168" s="399"/>
      <c r="V168" s="399"/>
      <c r="W168" s="399"/>
      <c r="X168" s="399"/>
      <c r="Y168" s="399"/>
      <c r="Z168" s="399"/>
      <c r="AA168" s="399"/>
      <c r="AB168" s="399"/>
      <c r="AC168" s="399"/>
      <c r="AD168" s="399"/>
      <c r="AE168" s="399"/>
      <c r="AF168" s="399"/>
      <c r="AG168" s="399"/>
      <c r="AH168" s="399"/>
      <c r="AI168" s="399"/>
      <c r="AJ168" s="399"/>
      <c r="AK168" s="399"/>
      <c r="AL168" s="399"/>
      <c r="AM168" s="399"/>
      <c r="AN168" s="399"/>
      <c r="AO168" s="399"/>
      <c r="AP168" s="399"/>
      <c r="AQ168" s="399"/>
      <c r="AR168" s="399"/>
      <c r="AS168" s="399"/>
      <c r="AT168" s="400"/>
      <c r="AU168" s="401"/>
      <c r="AV168" s="399"/>
      <c r="AW168" s="399"/>
      <c r="AX168" s="399"/>
      <c r="AY168" s="399"/>
      <c r="AZ168" s="399"/>
      <c r="BA168" s="399"/>
      <c r="BB168" s="399"/>
      <c r="BC168" s="399"/>
      <c r="BD168" s="399"/>
      <c r="BE168" s="399"/>
      <c r="BF168" s="399"/>
      <c r="BG168" s="399"/>
      <c r="BH168" s="399"/>
      <c r="BI168" s="399"/>
      <c r="BJ168" s="399"/>
      <c r="BK168" s="399"/>
      <c r="BL168" s="399"/>
      <c r="BM168" s="399"/>
      <c r="BN168" s="399"/>
      <c r="BO168" s="399"/>
      <c r="BP168" s="399"/>
      <c r="BQ168" s="399"/>
      <c r="BR168" s="399"/>
      <c r="BS168" s="399"/>
      <c r="BT168" s="399"/>
      <c r="BU168" s="399"/>
      <c r="BV168" s="399"/>
      <c r="BW168" s="399"/>
      <c r="BX168" s="399"/>
      <c r="BY168" s="399"/>
      <c r="BZ168" s="399"/>
      <c r="CA168" s="399"/>
      <c r="CB168" s="399"/>
      <c r="CC168" s="399"/>
      <c r="CD168" s="399"/>
      <c r="CE168" s="399"/>
      <c r="CF168" s="399"/>
      <c r="CG168" s="399"/>
      <c r="CH168" s="399"/>
      <c r="CI168" s="399"/>
      <c r="CJ168" s="399"/>
      <c r="CK168" s="399"/>
      <c r="CL168" s="399"/>
      <c r="CM168" s="399"/>
      <c r="CN168" s="402"/>
    </row>
    <row r="169" spans="1:92" ht="5.0999999999999996" customHeight="1">
      <c r="B169" s="399"/>
      <c r="C169" s="399"/>
      <c r="D169" s="399"/>
      <c r="E169" s="399"/>
      <c r="F169" s="399"/>
      <c r="G169" s="399"/>
      <c r="H169" s="399"/>
      <c r="I169" s="399"/>
      <c r="J169" s="399"/>
      <c r="K169" s="399"/>
      <c r="L169" s="399"/>
      <c r="M169" s="399"/>
      <c r="N169" s="399"/>
      <c r="O169" s="399"/>
      <c r="P169" s="399"/>
      <c r="Q169" s="399"/>
      <c r="R169" s="399"/>
      <c r="S169" s="399"/>
      <c r="T169" s="399"/>
      <c r="U169" s="399"/>
      <c r="V169" s="399"/>
      <c r="W169" s="399"/>
      <c r="X169" s="399"/>
      <c r="Y169" s="399"/>
      <c r="Z169" s="399"/>
      <c r="AA169" s="399"/>
      <c r="AB169" s="399"/>
      <c r="AC169" s="399"/>
      <c r="AD169" s="399"/>
      <c r="AE169" s="399"/>
      <c r="AF169" s="399"/>
      <c r="AG169" s="399"/>
      <c r="AH169" s="399"/>
      <c r="AI169" s="399"/>
      <c r="AJ169" s="399"/>
      <c r="AK169" s="399"/>
      <c r="AL169" s="399"/>
      <c r="AM169" s="399"/>
      <c r="AN169" s="399"/>
      <c r="AO169" s="399"/>
      <c r="AP169" s="399"/>
      <c r="AQ169" s="399"/>
      <c r="AR169" s="399"/>
      <c r="AS169" s="399"/>
      <c r="AT169" s="399"/>
      <c r="AU169" s="399"/>
      <c r="AV169" s="399"/>
      <c r="AW169" s="399"/>
      <c r="AX169" s="399"/>
      <c r="AY169" s="399"/>
      <c r="AZ169" s="399"/>
      <c r="BA169" s="399"/>
      <c r="BB169" s="399"/>
      <c r="BC169" s="399"/>
      <c r="BD169" s="399"/>
      <c r="BE169" s="399"/>
      <c r="BF169" s="399"/>
      <c r="BG169" s="399"/>
      <c r="BH169" s="399"/>
      <c r="BI169" s="399"/>
      <c r="BJ169" s="399"/>
      <c r="BK169" s="399"/>
      <c r="BL169" s="399"/>
      <c r="BM169" s="399"/>
      <c r="BN169" s="399"/>
      <c r="BO169" s="399"/>
      <c r="BP169" s="399"/>
      <c r="BQ169" s="399"/>
      <c r="BR169" s="399"/>
      <c r="BS169" s="399"/>
      <c r="BT169" s="399"/>
      <c r="BU169" s="399"/>
      <c r="BV169" s="399"/>
      <c r="BW169" s="399"/>
      <c r="BX169" s="399"/>
      <c r="BY169" s="399"/>
      <c r="BZ169" s="399"/>
      <c r="CA169" s="399"/>
      <c r="CB169" s="399"/>
      <c r="CC169" s="399"/>
      <c r="CD169" s="399"/>
      <c r="CE169" s="399"/>
      <c r="CF169" s="399"/>
      <c r="CG169" s="399"/>
      <c r="CH169" s="399"/>
      <c r="CI169" s="399"/>
      <c r="CJ169" s="399"/>
      <c r="CK169" s="399"/>
      <c r="CL169" s="399"/>
      <c r="CM169" s="399"/>
    </row>
    <row r="170" spans="1:92" ht="5.0999999999999996" customHeight="1">
      <c r="B170" s="629" t="s">
        <v>469</v>
      </c>
      <c r="C170" s="629"/>
      <c r="D170" s="629"/>
      <c r="E170" s="629"/>
      <c r="F170" s="629"/>
      <c r="G170" s="629"/>
      <c r="H170" s="629"/>
      <c r="I170" s="629"/>
      <c r="J170" s="629"/>
      <c r="K170" s="629"/>
      <c r="L170" s="629"/>
      <c r="M170" s="629"/>
      <c r="N170" s="629"/>
      <c r="O170" s="629"/>
      <c r="P170" s="629"/>
      <c r="Q170" s="629"/>
      <c r="R170" s="629"/>
      <c r="S170" s="629"/>
      <c r="T170" s="629"/>
      <c r="U170" s="629"/>
      <c r="V170" s="629"/>
      <c r="W170" s="629"/>
      <c r="X170" s="629"/>
      <c r="Y170" s="629"/>
      <c r="Z170" s="629"/>
      <c r="AA170" s="629"/>
      <c r="AB170" s="629"/>
      <c r="AC170" s="629"/>
      <c r="AD170" s="629"/>
      <c r="AE170" s="629"/>
      <c r="AF170" s="629"/>
      <c r="AG170" s="629"/>
      <c r="AH170" s="629"/>
      <c r="AI170" s="629"/>
      <c r="AJ170" s="629"/>
      <c r="AK170" s="629"/>
      <c r="AL170" s="629"/>
      <c r="AM170" s="629"/>
      <c r="AN170" s="629"/>
      <c r="AO170" s="629"/>
      <c r="AP170" s="629"/>
      <c r="AQ170" s="629"/>
      <c r="AR170" s="629"/>
      <c r="AS170" s="629"/>
      <c r="AT170" s="399"/>
      <c r="AU170" s="399"/>
      <c r="AV170" s="629" t="s">
        <v>469</v>
      </c>
      <c r="AW170" s="629"/>
      <c r="AX170" s="629"/>
      <c r="AY170" s="629"/>
      <c r="AZ170" s="629"/>
      <c r="BA170" s="629"/>
      <c r="BB170" s="629"/>
      <c r="BC170" s="629"/>
      <c r="BD170" s="629"/>
      <c r="BE170" s="629"/>
      <c r="BF170" s="629"/>
      <c r="BG170" s="629"/>
      <c r="BH170" s="629"/>
      <c r="BI170" s="629"/>
      <c r="BJ170" s="629"/>
      <c r="BK170" s="629"/>
      <c r="BL170" s="629"/>
      <c r="BM170" s="629"/>
      <c r="BN170" s="629"/>
      <c r="BO170" s="629"/>
      <c r="BP170" s="629"/>
      <c r="BQ170" s="629"/>
      <c r="BR170" s="629"/>
      <c r="BS170" s="629"/>
      <c r="BT170" s="629"/>
      <c r="BU170" s="629"/>
      <c r="BV170" s="629"/>
      <c r="BW170" s="629"/>
      <c r="BX170" s="629"/>
      <c r="BY170" s="629"/>
      <c r="BZ170" s="629"/>
      <c r="CA170" s="629"/>
      <c r="CB170" s="629"/>
      <c r="CC170" s="629"/>
      <c r="CD170" s="629"/>
      <c r="CE170" s="629"/>
      <c r="CF170" s="629"/>
      <c r="CG170" s="629"/>
      <c r="CH170" s="629"/>
      <c r="CI170" s="629"/>
      <c r="CJ170" s="629"/>
      <c r="CK170" s="629"/>
      <c r="CL170" s="629"/>
      <c r="CM170" s="629"/>
    </row>
    <row r="171" spans="1:92" ht="5.0999999999999996" customHeight="1">
      <c r="B171" s="629"/>
      <c r="C171" s="629"/>
      <c r="D171" s="629"/>
      <c r="E171" s="629"/>
      <c r="F171" s="629"/>
      <c r="G171" s="629"/>
      <c r="H171" s="629"/>
      <c r="I171" s="629"/>
      <c r="J171" s="629"/>
      <c r="K171" s="629"/>
      <c r="L171" s="629"/>
      <c r="M171" s="629"/>
      <c r="N171" s="629"/>
      <c r="O171" s="629"/>
      <c r="P171" s="629"/>
      <c r="Q171" s="629"/>
      <c r="R171" s="629"/>
      <c r="S171" s="629"/>
      <c r="T171" s="629"/>
      <c r="U171" s="629"/>
      <c r="V171" s="629"/>
      <c r="W171" s="629"/>
      <c r="X171" s="629"/>
      <c r="Y171" s="629"/>
      <c r="Z171" s="629"/>
      <c r="AA171" s="629"/>
      <c r="AB171" s="629"/>
      <c r="AC171" s="629"/>
      <c r="AD171" s="629"/>
      <c r="AE171" s="629"/>
      <c r="AF171" s="629"/>
      <c r="AG171" s="629"/>
      <c r="AH171" s="629"/>
      <c r="AI171" s="629"/>
      <c r="AJ171" s="629"/>
      <c r="AK171" s="629"/>
      <c r="AL171" s="629"/>
      <c r="AM171" s="629"/>
      <c r="AN171" s="629"/>
      <c r="AO171" s="629"/>
      <c r="AP171" s="629"/>
      <c r="AQ171" s="629"/>
      <c r="AR171" s="629"/>
      <c r="AS171" s="629"/>
      <c r="AT171" s="399"/>
      <c r="AU171" s="399"/>
      <c r="AV171" s="629"/>
      <c r="AW171" s="629"/>
      <c r="AX171" s="629"/>
      <c r="AY171" s="629"/>
      <c r="AZ171" s="629"/>
      <c r="BA171" s="629"/>
      <c r="BB171" s="629"/>
      <c r="BC171" s="629"/>
      <c r="BD171" s="629"/>
      <c r="BE171" s="629"/>
      <c r="BF171" s="629"/>
      <c r="BG171" s="629"/>
      <c r="BH171" s="629"/>
      <c r="BI171" s="629"/>
      <c r="BJ171" s="629"/>
      <c r="BK171" s="629"/>
      <c r="BL171" s="629"/>
      <c r="BM171" s="629"/>
      <c r="BN171" s="629"/>
      <c r="BO171" s="629"/>
      <c r="BP171" s="629"/>
      <c r="BQ171" s="629"/>
      <c r="BR171" s="629"/>
      <c r="BS171" s="629"/>
      <c r="BT171" s="629"/>
      <c r="BU171" s="629"/>
      <c r="BV171" s="629"/>
      <c r="BW171" s="629"/>
      <c r="BX171" s="629"/>
      <c r="BY171" s="629"/>
      <c r="BZ171" s="629"/>
      <c r="CA171" s="629"/>
      <c r="CB171" s="629"/>
      <c r="CC171" s="629"/>
      <c r="CD171" s="629"/>
      <c r="CE171" s="629"/>
      <c r="CF171" s="629"/>
      <c r="CG171" s="629"/>
      <c r="CH171" s="629"/>
      <c r="CI171" s="629"/>
      <c r="CJ171" s="629"/>
      <c r="CK171" s="629"/>
      <c r="CL171" s="629"/>
      <c r="CM171" s="629"/>
    </row>
    <row r="172" spans="1:92" ht="5.0999999999999996" customHeight="1">
      <c r="B172" s="629"/>
      <c r="C172" s="629"/>
      <c r="D172" s="629"/>
      <c r="E172" s="629"/>
      <c r="F172" s="629"/>
      <c r="G172" s="629"/>
      <c r="H172" s="629"/>
      <c r="I172" s="629"/>
      <c r="J172" s="629"/>
      <c r="K172" s="629"/>
      <c r="L172" s="629"/>
      <c r="M172" s="629"/>
      <c r="N172" s="629"/>
      <c r="O172" s="629"/>
      <c r="P172" s="629"/>
      <c r="Q172" s="629"/>
      <c r="R172" s="629"/>
      <c r="S172" s="629"/>
      <c r="T172" s="629"/>
      <c r="U172" s="629"/>
      <c r="V172" s="629"/>
      <c r="W172" s="629"/>
      <c r="X172" s="629"/>
      <c r="Y172" s="629"/>
      <c r="Z172" s="629"/>
      <c r="AA172" s="629"/>
      <c r="AB172" s="629"/>
      <c r="AC172" s="629"/>
      <c r="AD172" s="629"/>
      <c r="AE172" s="629"/>
      <c r="AF172" s="629"/>
      <c r="AG172" s="629"/>
      <c r="AH172" s="629"/>
      <c r="AI172" s="629"/>
      <c r="AJ172" s="629"/>
      <c r="AK172" s="629"/>
      <c r="AL172" s="629"/>
      <c r="AM172" s="629"/>
      <c r="AN172" s="629"/>
      <c r="AO172" s="629"/>
      <c r="AP172" s="629"/>
      <c r="AQ172" s="629"/>
      <c r="AR172" s="629"/>
      <c r="AS172" s="629"/>
      <c r="AT172" s="399"/>
      <c r="AU172" s="399"/>
      <c r="AV172" s="629"/>
      <c r="AW172" s="629"/>
      <c r="AX172" s="629"/>
      <c r="AY172" s="629"/>
      <c r="AZ172" s="629"/>
      <c r="BA172" s="629"/>
      <c r="BB172" s="629"/>
      <c r="BC172" s="629"/>
      <c r="BD172" s="629"/>
      <c r="BE172" s="629"/>
      <c r="BF172" s="629"/>
      <c r="BG172" s="629"/>
      <c r="BH172" s="629"/>
      <c r="BI172" s="629"/>
      <c r="BJ172" s="629"/>
      <c r="BK172" s="629"/>
      <c r="BL172" s="629"/>
      <c r="BM172" s="629"/>
      <c r="BN172" s="629"/>
      <c r="BO172" s="629"/>
      <c r="BP172" s="629"/>
      <c r="BQ172" s="629"/>
      <c r="BR172" s="629"/>
      <c r="BS172" s="629"/>
      <c r="BT172" s="629"/>
      <c r="BU172" s="629"/>
      <c r="BV172" s="629"/>
      <c r="BW172" s="629"/>
      <c r="BX172" s="629"/>
      <c r="BY172" s="629"/>
      <c r="BZ172" s="629"/>
      <c r="CA172" s="629"/>
      <c r="CB172" s="629"/>
      <c r="CC172" s="629"/>
      <c r="CD172" s="629"/>
      <c r="CE172" s="629"/>
      <c r="CF172" s="629"/>
      <c r="CG172" s="629"/>
      <c r="CH172" s="629"/>
      <c r="CI172" s="629"/>
      <c r="CJ172" s="629"/>
      <c r="CK172" s="629"/>
      <c r="CL172" s="629"/>
      <c r="CM172" s="629"/>
    </row>
    <row r="173" spans="1:92" ht="5.0999999999999996" customHeight="1">
      <c r="B173" s="629"/>
      <c r="C173" s="629"/>
      <c r="D173" s="629"/>
      <c r="E173" s="629"/>
      <c r="F173" s="629"/>
      <c r="G173" s="629"/>
      <c r="H173" s="629"/>
      <c r="I173" s="629"/>
      <c r="J173" s="629"/>
      <c r="K173" s="629"/>
      <c r="L173" s="629"/>
      <c r="M173" s="629"/>
      <c r="N173" s="629"/>
      <c r="O173" s="629"/>
      <c r="P173" s="629"/>
      <c r="Q173" s="629"/>
      <c r="R173" s="629"/>
      <c r="S173" s="629"/>
      <c r="T173" s="629"/>
      <c r="U173" s="629"/>
      <c r="V173" s="629"/>
      <c r="W173" s="629"/>
      <c r="X173" s="629"/>
      <c r="Y173" s="629"/>
      <c r="Z173" s="629"/>
      <c r="AA173" s="629"/>
      <c r="AB173" s="629"/>
      <c r="AC173" s="629"/>
      <c r="AD173" s="629"/>
      <c r="AE173" s="629"/>
      <c r="AF173" s="629"/>
      <c r="AG173" s="629"/>
      <c r="AH173" s="629"/>
      <c r="AI173" s="629"/>
      <c r="AJ173" s="629"/>
      <c r="AK173" s="629"/>
      <c r="AL173" s="629"/>
      <c r="AM173" s="629"/>
      <c r="AN173" s="629"/>
      <c r="AO173" s="629"/>
      <c r="AP173" s="629"/>
      <c r="AQ173" s="629"/>
      <c r="AR173" s="629"/>
      <c r="AS173" s="629"/>
      <c r="AT173" s="399"/>
      <c r="AU173" s="399"/>
      <c r="AV173" s="629"/>
      <c r="AW173" s="629"/>
      <c r="AX173" s="629"/>
      <c r="AY173" s="629"/>
      <c r="AZ173" s="629"/>
      <c r="BA173" s="629"/>
      <c r="BB173" s="629"/>
      <c r="BC173" s="629"/>
      <c r="BD173" s="629"/>
      <c r="BE173" s="629"/>
      <c r="BF173" s="629"/>
      <c r="BG173" s="629"/>
      <c r="BH173" s="629"/>
      <c r="BI173" s="629"/>
      <c r="BJ173" s="629"/>
      <c r="BK173" s="629"/>
      <c r="BL173" s="629"/>
      <c r="BM173" s="629"/>
      <c r="BN173" s="629"/>
      <c r="BO173" s="629"/>
      <c r="BP173" s="629"/>
      <c r="BQ173" s="629"/>
      <c r="BR173" s="629"/>
      <c r="BS173" s="629"/>
      <c r="BT173" s="629"/>
      <c r="BU173" s="629"/>
      <c r="BV173" s="629"/>
      <c r="BW173" s="629"/>
      <c r="BX173" s="629"/>
      <c r="BY173" s="629"/>
      <c r="BZ173" s="629"/>
      <c r="CA173" s="629"/>
      <c r="CB173" s="629"/>
      <c r="CC173" s="629"/>
      <c r="CD173" s="629"/>
      <c r="CE173" s="629"/>
      <c r="CF173" s="629"/>
      <c r="CG173" s="629"/>
      <c r="CH173" s="629"/>
      <c r="CI173" s="629"/>
      <c r="CJ173" s="629"/>
      <c r="CK173" s="629"/>
      <c r="CL173" s="629"/>
      <c r="CM173" s="629"/>
    </row>
    <row r="174" spans="1:92" ht="5.0999999999999996" customHeight="1">
      <c r="B174" s="630"/>
      <c r="C174" s="630"/>
      <c r="D174" s="630"/>
      <c r="E174" s="630"/>
      <c r="F174" s="630"/>
      <c r="G174" s="630"/>
      <c r="H174" s="630"/>
      <c r="I174" s="630"/>
      <c r="J174" s="630"/>
      <c r="K174" s="630"/>
      <c r="L174" s="630"/>
      <c r="M174" s="630"/>
      <c r="N174" s="630"/>
      <c r="O174" s="630"/>
      <c r="P174" s="630"/>
      <c r="Q174" s="630"/>
      <c r="R174" s="630"/>
      <c r="S174" s="630"/>
      <c r="T174" s="630"/>
      <c r="U174" s="630"/>
      <c r="V174" s="630"/>
      <c r="W174" s="630"/>
      <c r="X174" s="630"/>
      <c r="Y174" s="630"/>
      <c r="Z174" s="630"/>
      <c r="AA174" s="630"/>
      <c r="AB174" s="630"/>
      <c r="AC174" s="630"/>
      <c r="AD174" s="630"/>
      <c r="AE174" s="630"/>
      <c r="AF174" s="630"/>
      <c r="AG174" s="630"/>
      <c r="AH174" s="630"/>
      <c r="AI174" s="630"/>
      <c r="AJ174" s="630"/>
      <c r="AK174" s="630"/>
      <c r="AL174" s="630"/>
      <c r="AM174" s="630"/>
      <c r="AN174" s="630"/>
      <c r="AO174" s="630"/>
      <c r="AP174" s="630"/>
      <c r="AQ174" s="630"/>
      <c r="AR174" s="630"/>
      <c r="AS174" s="630"/>
      <c r="AT174" s="399"/>
      <c r="AU174" s="399"/>
      <c r="AV174" s="630"/>
      <c r="AW174" s="630"/>
      <c r="AX174" s="630"/>
      <c r="AY174" s="630"/>
      <c r="AZ174" s="630"/>
      <c r="BA174" s="630"/>
      <c r="BB174" s="630"/>
      <c r="BC174" s="630"/>
      <c r="BD174" s="630"/>
      <c r="BE174" s="630"/>
      <c r="BF174" s="630"/>
      <c r="BG174" s="630"/>
      <c r="BH174" s="630"/>
      <c r="BI174" s="630"/>
      <c r="BJ174" s="630"/>
      <c r="BK174" s="630"/>
      <c r="BL174" s="630"/>
      <c r="BM174" s="630"/>
      <c r="BN174" s="630"/>
      <c r="BO174" s="630"/>
      <c r="BP174" s="630"/>
      <c r="BQ174" s="630"/>
      <c r="BR174" s="630"/>
      <c r="BS174" s="630"/>
      <c r="BT174" s="630"/>
      <c r="BU174" s="630"/>
      <c r="BV174" s="630"/>
      <c r="BW174" s="630"/>
      <c r="BX174" s="630"/>
      <c r="BY174" s="630"/>
      <c r="BZ174" s="630"/>
      <c r="CA174" s="630"/>
      <c r="CB174" s="630"/>
      <c r="CC174" s="630"/>
      <c r="CD174" s="630"/>
      <c r="CE174" s="630"/>
      <c r="CF174" s="630"/>
      <c r="CG174" s="630"/>
      <c r="CH174" s="630"/>
      <c r="CI174" s="630"/>
      <c r="CJ174" s="630"/>
      <c r="CK174" s="630"/>
      <c r="CL174" s="630"/>
      <c r="CM174" s="630"/>
    </row>
    <row r="175" spans="1:92" ht="5.0999999999999996" customHeight="1">
      <c r="B175" s="631" t="s">
        <v>470</v>
      </c>
      <c r="C175" s="632"/>
      <c r="D175" s="632"/>
      <c r="E175" s="632"/>
      <c r="F175" s="632"/>
      <c r="G175" s="632"/>
      <c r="H175" s="632"/>
      <c r="I175" s="632"/>
      <c r="J175" s="632"/>
      <c r="K175" s="632"/>
      <c r="L175" s="632"/>
      <c r="M175" s="633"/>
      <c r="N175" s="641" t="str">
        <f>'メンバー表(提出)'!B98</f>
        <v>佐久市立浅間中学校</v>
      </c>
      <c r="O175" s="642"/>
      <c r="P175" s="642"/>
      <c r="Q175" s="642"/>
      <c r="R175" s="642"/>
      <c r="S175" s="642"/>
      <c r="T175" s="642"/>
      <c r="U175" s="642"/>
      <c r="V175" s="642"/>
      <c r="W175" s="642"/>
      <c r="X175" s="642"/>
      <c r="Y175" s="642"/>
      <c r="Z175" s="642"/>
      <c r="AA175" s="642"/>
      <c r="AB175" s="642"/>
      <c r="AC175" s="642"/>
      <c r="AD175" s="642"/>
      <c r="AE175" s="642"/>
      <c r="AF175" s="642"/>
      <c r="AG175" s="642"/>
      <c r="AH175" s="642"/>
      <c r="AI175" s="642"/>
      <c r="AJ175" s="642"/>
      <c r="AK175" s="642"/>
      <c r="AL175" s="642"/>
      <c r="AM175" s="642"/>
      <c r="AN175" s="642"/>
      <c r="AO175" s="642"/>
      <c r="AP175" s="642"/>
      <c r="AQ175" s="642"/>
      <c r="AR175" s="642"/>
      <c r="AS175" s="643"/>
      <c r="AT175" s="399"/>
      <c r="AU175" s="399"/>
      <c r="AV175" s="631" t="s">
        <v>470</v>
      </c>
      <c r="AW175" s="632"/>
      <c r="AX175" s="632"/>
      <c r="AY175" s="632"/>
      <c r="AZ175" s="632"/>
      <c r="BA175" s="632"/>
      <c r="BB175" s="632"/>
      <c r="BC175" s="632"/>
      <c r="BD175" s="632"/>
      <c r="BE175" s="632"/>
      <c r="BF175" s="632"/>
      <c r="BG175" s="633"/>
      <c r="BH175" s="650" t="str">
        <f>'メンバー表(提出)'!L98</f>
        <v>松川町立松川中学校</v>
      </c>
      <c r="BI175" s="651"/>
      <c r="BJ175" s="651"/>
      <c r="BK175" s="651"/>
      <c r="BL175" s="651"/>
      <c r="BM175" s="651"/>
      <c r="BN175" s="651"/>
      <c r="BO175" s="651"/>
      <c r="BP175" s="651"/>
      <c r="BQ175" s="651"/>
      <c r="BR175" s="651"/>
      <c r="BS175" s="651"/>
      <c r="BT175" s="651"/>
      <c r="BU175" s="651"/>
      <c r="BV175" s="651"/>
      <c r="BW175" s="651"/>
      <c r="BX175" s="651"/>
      <c r="BY175" s="651"/>
      <c r="BZ175" s="651"/>
      <c r="CA175" s="651"/>
      <c r="CB175" s="651"/>
      <c r="CC175" s="651"/>
      <c r="CD175" s="651"/>
      <c r="CE175" s="651"/>
      <c r="CF175" s="651"/>
      <c r="CG175" s="651"/>
      <c r="CH175" s="651"/>
      <c r="CI175" s="651"/>
      <c r="CJ175" s="651"/>
      <c r="CK175" s="651"/>
      <c r="CL175" s="651"/>
      <c r="CM175" s="652"/>
    </row>
    <row r="176" spans="1:92" ht="5.0999999999999996" customHeight="1">
      <c r="B176" s="634"/>
      <c r="C176" s="635"/>
      <c r="D176" s="635"/>
      <c r="E176" s="635"/>
      <c r="F176" s="635"/>
      <c r="G176" s="635"/>
      <c r="H176" s="635"/>
      <c r="I176" s="635"/>
      <c r="J176" s="635"/>
      <c r="K176" s="636"/>
      <c r="L176" s="636"/>
      <c r="M176" s="637"/>
      <c r="N176" s="644"/>
      <c r="O176" s="645"/>
      <c r="P176" s="645"/>
      <c r="Q176" s="645"/>
      <c r="R176" s="645"/>
      <c r="S176" s="645"/>
      <c r="T176" s="645"/>
      <c r="U176" s="645"/>
      <c r="V176" s="645"/>
      <c r="W176" s="645"/>
      <c r="X176" s="645"/>
      <c r="Y176" s="645"/>
      <c r="Z176" s="645"/>
      <c r="AA176" s="645"/>
      <c r="AB176" s="645"/>
      <c r="AC176" s="645"/>
      <c r="AD176" s="645"/>
      <c r="AE176" s="645"/>
      <c r="AF176" s="645"/>
      <c r="AG176" s="645"/>
      <c r="AH176" s="645"/>
      <c r="AI176" s="645"/>
      <c r="AJ176" s="645"/>
      <c r="AK176" s="645"/>
      <c r="AL176" s="645"/>
      <c r="AM176" s="645"/>
      <c r="AN176" s="645"/>
      <c r="AO176" s="645"/>
      <c r="AP176" s="645"/>
      <c r="AQ176" s="645"/>
      <c r="AR176" s="645"/>
      <c r="AS176" s="646"/>
      <c r="AT176" s="399"/>
      <c r="AU176" s="399"/>
      <c r="AV176" s="634"/>
      <c r="AW176" s="635"/>
      <c r="AX176" s="635"/>
      <c r="AY176" s="635"/>
      <c r="AZ176" s="635"/>
      <c r="BA176" s="635"/>
      <c r="BB176" s="635"/>
      <c r="BC176" s="635"/>
      <c r="BD176" s="635"/>
      <c r="BE176" s="636"/>
      <c r="BF176" s="636"/>
      <c r="BG176" s="637"/>
      <c r="BH176" s="653"/>
      <c r="BI176" s="654"/>
      <c r="BJ176" s="654"/>
      <c r="BK176" s="654"/>
      <c r="BL176" s="654"/>
      <c r="BM176" s="654"/>
      <c r="BN176" s="654"/>
      <c r="BO176" s="654"/>
      <c r="BP176" s="654"/>
      <c r="BQ176" s="654"/>
      <c r="BR176" s="654"/>
      <c r="BS176" s="654"/>
      <c r="BT176" s="654"/>
      <c r="BU176" s="654"/>
      <c r="BV176" s="654"/>
      <c r="BW176" s="654"/>
      <c r="BX176" s="654"/>
      <c r="BY176" s="654"/>
      <c r="BZ176" s="654"/>
      <c r="CA176" s="654"/>
      <c r="CB176" s="654"/>
      <c r="CC176" s="654"/>
      <c r="CD176" s="654"/>
      <c r="CE176" s="654"/>
      <c r="CF176" s="654"/>
      <c r="CG176" s="654"/>
      <c r="CH176" s="654"/>
      <c r="CI176" s="654"/>
      <c r="CJ176" s="654"/>
      <c r="CK176" s="654"/>
      <c r="CL176" s="654"/>
      <c r="CM176" s="655"/>
    </row>
    <row r="177" spans="2:91" ht="5.0999999999999996" customHeight="1">
      <c r="B177" s="634"/>
      <c r="C177" s="635"/>
      <c r="D177" s="635"/>
      <c r="E177" s="635"/>
      <c r="F177" s="635"/>
      <c r="G177" s="635"/>
      <c r="H177" s="635"/>
      <c r="I177" s="635"/>
      <c r="J177" s="635"/>
      <c r="K177" s="636"/>
      <c r="L177" s="636"/>
      <c r="M177" s="637"/>
      <c r="N177" s="644"/>
      <c r="O177" s="645"/>
      <c r="P177" s="645"/>
      <c r="Q177" s="645"/>
      <c r="R177" s="645"/>
      <c r="S177" s="645"/>
      <c r="T177" s="645"/>
      <c r="U177" s="645"/>
      <c r="V177" s="645"/>
      <c r="W177" s="645"/>
      <c r="X177" s="645"/>
      <c r="Y177" s="645"/>
      <c r="Z177" s="645"/>
      <c r="AA177" s="645"/>
      <c r="AB177" s="645"/>
      <c r="AC177" s="645"/>
      <c r="AD177" s="645"/>
      <c r="AE177" s="645"/>
      <c r="AF177" s="645"/>
      <c r="AG177" s="645"/>
      <c r="AH177" s="645"/>
      <c r="AI177" s="645"/>
      <c r="AJ177" s="645"/>
      <c r="AK177" s="645"/>
      <c r="AL177" s="645"/>
      <c r="AM177" s="645"/>
      <c r="AN177" s="645"/>
      <c r="AO177" s="645"/>
      <c r="AP177" s="645"/>
      <c r="AQ177" s="645"/>
      <c r="AR177" s="645"/>
      <c r="AS177" s="646"/>
      <c r="AT177" s="399"/>
      <c r="AU177" s="399"/>
      <c r="AV177" s="634"/>
      <c r="AW177" s="635"/>
      <c r="AX177" s="635"/>
      <c r="AY177" s="635"/>
      <c r="AZ177" s="635"/>
      <c r="BA177" s="635"/>
      <c r="BB177" s="635"/>
      <c r="BC177" s="635"/>
      <c r="BD177" s="635"/>
      <c r="BE177" s="636"/>
      <c r="BF177" s="636"/>
      <c r="BG177" s="637"/>
      <c r="BH177" s="653"/>
      <c r="BI177" s="654"/>
      <c r="BJ177" s="654"/>
      <c r="BK177" s="654"/>
      <c r="BL177" s="654"/>
      <c r="BM177" s="654"/>
      <c r="BN177" s="654"/>
      <c r="BO177" s="654"/>
      <c r="BP177" s="654"/>
      <c r="BQ177" s="654"/>
      <c r="BR177" s="654"/>
      <c r="BS177" s="654"/>
      <c r="BT177" s="654"/>
      <c r="BU177" s="654"/>
      <c r="BV177" s="654"/>
      <c r="BW177" s="654"/>
      <c r="BX177" s="654"/>
      <c r="BY177" s="654"/>
      <c r="BZ177" s="654"/>
      <c r="CA177" s="654"/>
      <c r="CB177" s="654"/>
      <c r="CC177" s="654"/>
      <c r="CD177" s="654"/>
      <c r="CE177" s="654"/>
      <c r="CF177" s="654"/>
      <c r="CG177" s="654"/>
      <c r="CH177" s="654"/>
      <c r="CI177" s="654"/>
      <c r="CJ177" s="654"/>
      <c r="CK177" s="654"/>
      <c r="CL177" s="654"/>
      <c r="CM177" s="655"/>
    </row>
    <row r="178" spans="2:91" ht="5.0999999999999996" customHeight="1">
      <c r="B178" s="634"/>
      <c r="C178" s="635"/>
      <c r="D178" s="635"/>
      <c r="E178" s="635"/>
      <c r="F178" s="635"/>
      <c r="G178" s="635"/>
      <c r="H178" s="635"/>
      <c r="I178" s="635"/>
      <c r="J178" s="635"/>
      <c r="K178" s="636"/>
      <c r="L178" s="636"/>
      <c r="M178" s="637"/>
      <c r="N178" s="644"/>
      <c r="O178" s="645"/>
      <c r="P178" s="645"/>
      <c r="Q178" s="645"/>
      <c r="R178" s="645"/>
      <c r="S178" s="645"/>
      <c r="T178" s="645"/>
      <c r="U178" s="645"/>
      <c r="V178" s="645"/>
      <c r="W178" s="645"/>
      <c r="X178" s="645"/>
      <c r="Y178" s="645"/>
      <c r="Z178" s="645"/>
      <c r="AA178" s="645"/>
      <c r="AB178" s="645"/>
      <c r="AC178" s="645"/>
      <c r="AD178" s="645"/>
      <c r="AE178" s="645"/>
      <c r="AF178" s="645"/>
      <c r="AG178" s="645"/>
      <c r="AH178" s="645"/>
      <c r="AI178" s="645"/>
      <c r="AJ178" s="645"/>
      <c r="AK178" s="645"/>
      <c r="AL178" s="645"/>
      <c r="AM178" s="645"/>
      <c r="AN178" s="645"/>
      <c r="AO178" s="645"/>
      <c r="AP178" s="645"/>
      <c r="AQ178" s="645"/>
      <c r="AR178" s="645"/>
      <c r="AS178" s="646"/>
      <c r="AT178" s="399"/>
      <c r="AU178" s="399"/>
      <c r="AV178" s="634"/>
      <c r="AW178" s="635"/>
      <c r="AX178" s="635"/>
      <c r="AY178" s="635"/>
      <c r="AZ178" s="635"/>
      <c r="BA178" s="635"/>
      <c r="BB178" s="635"/>
      <c r="BC178" s="635"/>
      <c r="BD178" s="635"/>
      <c r="BE178" s="636"/>
      <c r="BF178" s="636"/>
      <c r="BG178" s="637"/>
      <c r="BH178" s="653"/>
      <c r="BI178" s="654"/>
      <c r="BJ178" s="654"/>
      <c r="BK178" s="654"/>
      <c r="BL178" s="654"/>
      <c r="BM178" s="654"/>
      <c r="BN178" s="654"/>
      <c r="BO178" s="654"/>
      <c r="BP178" s="654"/>
      <c r="BQ178" s="654"/>
      <c r="BR178" s="654"/>
      <c r="BS178" s="654"/>
      <c r="BT178" s="654"/>
      <c r="BU178" s="654"/>
      <c r="BV178" s="654"/>
      <c r="BW178" s="654"/>
      <c r="BX178" s="654"/>
      <c r="BY178" s="654"/>
      <c r="BZ178" s="654"/>
      <c r="CA178" s="654"/>
      <c r="CB178" s="654"/>
      <c r="CC178" s="654"/>
      <c r="CD178" s="654"/>
      <c r="CE178" s="654"/>
      <c r="CF178" s="654"/>
      <c r="CG178" s="654"/>
      <c r="CH178" s="654"/>
      <c r="CI178" s="654"/>
      <c r="CJ178" s="654"/>
      <c r="CK178" s="654"/>
      <c r="CL178" s="654"/>
      <c r="CM178" s="655"/>
    </row>
    <row r="179" spans="2:91" ht="5.0999999999999996" customHeight="1">
      <c r="B179" s="638"/>
      <c r="C179" s="639"/>
      <c r="D179" s="639"/>
      <c r="E179" s="639"/>
      <c r="F179" s="639"/>
      <c r="G179" s="639"/>
      <c r="H179" s="639"/>
      <c r="I179" s="639"/>
      <c r="J179" s="639"/>
      <c r="K179" s="639"/>
      <c r="L179" s="639"/>
      <c r="M179" s="640"/>
      <c r="N179" s="647"/>
      <c r="O179" s="648"/>
      <c r="P179" s="648"/>
      <c r="Q179" s="648"/>
      <c r="R179" s="648"/>
      <c r="S179" s="648"/>
      <c r="T179" s="648"/>
      <c r="U179" s="648"/>
      <c r="V179" s="648"/>
      <c r="W179" s="648"/>
      <c r="X179" s="648"/>
      <c r="Y179" s="648"/>
      <c r="Z179" s="648"/>
      <c r="AA179" s="648"/>
      <c r="AB179" s="648"/>
      <c r="AC179" s="648"/>
      <c r="AD179" s="648"/>
      <c r="AE179" s="648"/>
      <c r="AF179" s="648"/>
      <c r="AG179" s="648"/>
      <c r="AH179" s="648"/>
      <c r="AI179" s="648"/>
      <c r="AJ179" s="648"/>
      <c r="AK179" s="648"/>
      <c r="AL179" s="648"/>
      <c r="AM179" s="648"/>
      <c r="AN179" s="648"/>
      <c r="AO179" s="648"/>
      <c r="AP179" s="648"/>
      <c r="AQ179" s="648"/>
      <c r="AR179" s="648"/>
      <c r="AS179" s="649"/>
      <c r="AT179" s="399"/>
      <c r="AU179" s="399"/>
      <c r="AV179" s="638"/>
      <c r="AW179" s="639"/>
      <c r="AX179" s="639"/>
      <c r="AY179" s="639"/>
      <c r="AZ179" s="639"/>
      <c r="BA179" s="639"/>
      <c r="BB179" s="639"/>
      <c r="BC179" s="639"/>
      <c r="BD179" s="639"/>
      <c r="BE179" s="639"/>
      <c r="BF179" s="639"/>
      <c r="BG179" s="640"/>
      <c r="BH179" s="656"/>
      <c r="BI179" s="657"/>
      <c r="BJ179" s="657"/>
      <c r="BK179" s="657"/>
      <c r="BL179" s="657"/>
      <c r="BM179" s="657"/>
      <c r="BN179" s="657"/>
      <c r="BO179" s="657"/>
      <c r="BP179" s="657"/>
      <c r="BQ179" s="657"/>
      <c r="BR179" s="657"/>
      <c r="BS179" s="657"/>
      <c r="BT179" s="657"/>
      <c r="BU179" s="657"/>
      <c r="BV179" s="657"/>
      <c r="BW179" s="657"/>
      <c r="BX179" s="657"/>
      <c r="BY179" s="657"/>
      <c r="BZ179" s="657"/>
      <c r="CA179" s="657"/>
      <c r="CB179" s="657"/>
      <c r="CC179" s="657"/>
      <c r="CD179" s="657"/>
      <c r="CE179" s="657"/>
      <c r="CF179" s="657"/>
      <c r="CG179" s="657"/>
      <c r="CH179" s="657"/>
      <c r="CI179" s="657"/>
      <c r="CJ179" s="657"/>
      <c r="CK179" s="657"/>
      <c r="CL179" s="657"/>
      <c r="CM179" s="658"/>
    </row>
    <row r="180" spans="2:91" ht="5.0999999999999996" customHeight="1">
      <c r="B180" s="399"/>
      <c r="C180" s="399"/>
      <c r="D180" s="399"/>
      <c r="E180" s="399"/>
      <c r="F180" s="399"/>
      <c r="G180" s="399"/>
      <c r="H180" s="399"/>
      <c r="I180" s="399"/>
      <c r="J180" s="399"/>
      <c r="K180" s="399"/>
      <c r="L180" s="399"/>
      <c r="M180" s="399"/>
      <c r="N180" s="399"/>
      <c r="O180" s="399"/>
      <c r="P180" s="399"/>
      <c r="Q180" s="399"/>
      <c r="R180" s="399"/>
      <c r="S180" s="399"/>
      <c r="T180" s="399"/>
      <c r="U180" s="399"/>
      <c r="V180" s="399"/>
      <c r="W180" s="399"/>
      <c r="X180" s="399"/>
      <c r="Y180" s="399"/>
      <c r="Z180" s="399"/>
      <c r="AA180" s="399"/>
      <c r="AB180" s="399"/>
      <c r="AC180" s="399"/>
      <c r="AD180" s="399"/>
      <c r="AE180" s="399"/>
      <c r="AF180" s="399"/>
      <c r="AG180" s="399"/>
      <c r="AH180" s="399"/>
      <c r="AI180" s="399"/>
      <c r="AJ180" s="399"/>
      <c r="AK180" s="399"/>
      <c r="AL180" s="399"/>
      <c r="AM180" s="399"/>
      <c r="AN180" s="399"/>
      <c r="AO180" s="399"/>
      <c r="AP180" s="399"/>
      <c r="AQ180" s="399"/>
      <c r="AR180" s="399"/>
      <c r="AS180" s="399"/>
      <c r="AT180" s="399"/>
      <c r="AU180" s="399"/>
      <c r="AV180" s="399"/>
      <c r="AW180" s="399"/>
      <c r="AX180" s="399"/>
      <c r="AY180" s="399"/>
      <c r="AZ180" s="399"/>
      <c r="BA180" s="399"/>
      <c r="BB180" s="399"/>
      <c r="BC180" s="399"/>
      <c r="BD180" s="399"/>
      <c r="BE180" s="399"/>
      <c r="BF180" s="399"/>
      <c r="BG180" s="399"/>
      <c r="BH180" s="399"/>
      <c r="BI180" s="399"/>
      <c r="BJ180" s="399"/>
      <c r="BK180" s="399"/>
      <c r="BL180" s="399"/>
      <c r="BM180" s="399"/>
      <c r="BN180" s="399"/>
      <c r="BO180" s="399"/>
      <c r="BP180" s="399"/>
      <c r="BQ180" s="399"/>
      <c r="BR180" s="399"/>
      <c r="BS180" s="399"/>
      <c r="BT180" s="399"/>
      <c r="BU180" s="399"/>
      <c r="BV180" s="399"/>
      <c r="BW180" s="399"/>
      <c r="BX180" s="399"/>
      <c r="BY180" s="399"/>
      <c r="BZ180" s="399"/>
      <c r="CA180" s="399"/>
      <c r="CB180" s="399"/>
      <c r="CC180" s="399"/>
      <c r="CD180" s="399"/>
      <c r="CE180" s="399"/>
      <c r="CF180" s="399"/>
      <c r="CG180" s="399"/>
      <c r="CH180" s="399"/>
      <c r="CI180" s="399"/>
      <c r="CJ180" s="399"/>
      <c r="CK180" s="399"/>
      <c r="CL180" s="399"/>
      <c r="CM180" s="399"/>
    </row>
    <row r="181" spans="2:91" ht="5.0999999999999996" customHeight="1">
      <c r="B181" s="627" t="s">
        <v>471</v>
      </c>
      <c r="C181" s="628"/>
      <c r="D181" s="628"/>
      <c r="E181" s="628"/>
      <c r="F181" s="628"/>
      <c r="G181" s="628"/>
      <c r="H181" s="628"/>
      <c r="I181" s="628"/>
      <c r="J181" s="628"/>
      <c r="K181" s="628"/>
      <c r="L181" s="628"/>
      <c r="M181" s="628"/>
      <c r="N181" s="628"/>
      <c r="O181" s="628"/>
      <c r="P181" s="628"/>
      <c r="Q181" s="628"/>
      <c r="R181" s="628"/>
      <c r="S181" s="628"/>
      <c r="T181" s="628"/>
      <c r="U181" s="628"/>
      <c r="V181" s="628"/>
      <c r="W181" s="628"/>
      <c r="X181" s="628"/>
      <c r="Y181" s="628"/>
      <c r="Z181" s="628"/>
      <c r="AA181" s="628"/>
      <c r="AB181" s="628"/>
      <c r="AC181" s="628"/>
      <c r="AD181" s="628"/>
      <c r="AE181" s="628"/>
      <c r="AF181" s="628"/>
      <c r="AG181" s="628"/>
      <c r="AH181" s="628"/>
      <c r="AI181" s="628"/>
      <c r="AJ181" s="628"/>
      <c r="AK181" s="628"/>
      <c r="AL181" s="628"/>
      <c r="AM181" s="628"/>
      <c r="AN181" s="628"/>
      <c r="AO181" s="628"/>
      <c r="AP181" s="628"/>
      <c r="AQ181" s="628"/>
      <c r="AR181" s="628"/>
      <c r="AS181" s="628"/>
      <c r="AT181" s="399"/>
      <c r="AU181" s="399"/>
      <c r="AV181" s="627" t="s">
        <v>471</v>
      </c>
      <c r="AW181" s="628"/>
      <c r="AX181" s="628"/>
      <c r="AY181" s="628"/>
      <c r="AZ181" s="628"/>
      <c r="BA181" s="628"/>
      <c r="BB181" s="628"/>
      <c r="BC181" s="628"/>
      <c r="BD181" s="628"/>
      <c r="BE181" s="628"/>
      <c r="BF181" s="628"/>
      <c r="BG181" s="628"/>
      <c r="BH181" s="628"/>
      <c r="BI181" s="628"/>
      <c r="BJ181" s="628"/>
      <c r="BK181" s="628"/>
      <c r="BL181" s="628"/>
      <c r="BM181" s="628"/>
      <c r="BN181" s="628"/>
      <c r="BO181" s="628"/>
      <c r="BP181" s="628"/>
      <c r="BQ181" s="628"/>
      <c r="BR181" s="628"/>
      <c r="BS181" s="628"/>
      <c r="BT181" s="628"/>
      <c r="BU181" s="628"/>
      <c r="BV181" s="628"/>
      <c r="BW181" s="628"/>
      <c r="BX181" s="628"/>
      <c r="BY181" s="628"/>
      <c r="BZ181" s="628"/>
      <c r="CA181" s="628"/>
      <c r="CB181" s="628"/>
      <c r="CC181" s="628"/>
      <c r="CD181" s="628"/>
      <c r="CE181" s="628"/>
      <c r="CF181" s="628"/>
      <c r="CG181" s="628"/>
      <c r="CH181" s="628"/>
      <c r="CI181" s="628"/>
      <c r="CJ181" s="628"/>
      <c r="CK181" s="628"/>
      <c r="CL181" s="628"/>
      <c r="CM181" s="628"/>
    </row>
    <row r="182" spans="2:91" ht="5.0999999999999996" customHeight="1">
      <c r="B182" s="628"/>
      <c r="C182" s="628"/>
      <c r="D182" s="628"/>
      <c r="E182" s="628"/>
      <c r="F182" s="628"/>
      <c r="G182" s="628"/>
      <c r="H182" s="628"/>
      <c r="I182" s="628"/>
      <c r="J182" s="628"/>
      <c r="K182" s="628"/>
      <c r="L182" s="628"/>
      <c r="M182" s="628"/>
      <c r="N182" s="628"/>
      <c r="O182" s="628"/>
      <c r="P182" s="628"/>
      <c r="Q182" s="628"/>
      <c r="R182" s="628"/>
      <c r="S182" s="628"/>
      <c r="T182" s="628"/>
      <c r="U182" s="628"/>
      <c r="V182" s="628"/>
      <c r="W182" s="628"/>
      <c r="X182" s="628"/>
      <c r="Y182" s="628"/>
      <c r="Z182" s="628"/>
      <c r="AA182" s="628"/>
      <c r="AB182" s="628"/>
      <c r="AC182" s="628"/>
      <c r="AD182" s="628"/>
      <c r="AE182" s="628"/>
      <c r="AF182" s="628"/>
      <c r="AG182" s="628"/>
      <c r="AH182" s="628"/>
      <c r="AI182" s="628"/>
      <c r="AJ182" s="628"/>
      <c r="AK182" s="628"/>
      <c r="AL182" s="628"/>
      <c r="AM182" s="628"/>
      <c r="AN182" s="628"/>
      <c r="AO182" s="628"/>
      <c r="AP182" s="628"/>
      <c r="AQ182" s="628"/>
      <c r="AR182" s="628"/>
      <c r="AS182" s="628"/>
      <c r="AT182" s="399"/>
      <c r="AU182" s="399"/>
      <c r="AV182" s="628"/>
      <c r="AW182" s="628"/>
      <c r="AX182" s="628"/>
      <c r="AY182" s="628"/>
      <c r="AZ182" s="628"/>
      <c r="BA182" s="628"/>
      <c r="BB182" s="628"/>
      <c r="BC182" s="628"/>
      <c r="BD182" s="628"/>
      <c r="BE182" s="628"/>
      <c r="BF182" s="628"/>
      <c r="BG182" s="628"/>
      <c r="BH182" s="628"/>
      <c r="BI182" s="628"/>
      <c r="BJ182" s="628"/>
      <c r="BK182" s="628"/>
      <c r="BL182" s="628"/>
      <c r="BM182" s="628"/>
      <c r="BN182" s="628"/>
      <c r="BO182" s="628"/>
      <c r="BP182" s="628"/>
      <c r="BQ182" s="628"/>
      <c r="BR182" s="628"/>
      <c r="BS182" s="628"/>
      <c r="BT182" s="628"/>
      <c r="BU182" s="628"/>
      <c r="BV182" s="628"/>
      <c r="BW182" s="628"/>
      <c r="BX182" s="628"/>
      <c r="BY182" s="628"/>
      <c r="BZ182" s="628"/>
      <c r="CA182" s="628"/>
      <c r="CB182" s="628"/>
      <c r="CC182" s="628"/>
      <c r="CD182" s="628"/>
      <c r="CE182" s="628"/>
      <c r="CF182" s="628"/>
      <c r="CG182" s="628"/>
      <c r="CH182" s="628"/>
      <c r="CI182" s="628"/>
      <c r="CJ182" s="628"/>
      <c r="CK182" s="628"/>
      <c r="CL182" s="628"/>
      <c r="CM182" s="628"/>
    </row>
    <row r="183" spans="2:91" ht="5.0999999999999996" customHeight="1">
      <c r="B183" s="628"/>
      <c r="C183" s="628"/>
      <c r="D183" s="628"/>
      <c r="E183" s="628"/>
      <c r="F183" s="628"/>
      <c r="G183" s="628"/>
      <c r="H183" s="628"/>
      <c r="I183" s="628"/>
      <c r="J183" s="628"/>
      <c r="K183" s="628"/>
      <c r="L183" s="628"/>
      <c r="M183" s="628"/>
      <c r="N183" s="628"/>
      <c r="O183" s="628"/>
      <c r="P183" s="628"/>
      <c r="Q183" s="628"/>
      <c r="R183" s="628"/>
      <c r="S183" s="628"/>
      <c r="T183" s="628"/>
      <c r="U183" s="628"/>
      <c r="V183" s="628"/>
      <c r="W183" s="628"/>
      <c r="X183" s="628"/>
      <c r="Y183" s="628"/>
      <c r="Z183" s="628"/>
      <c r="AA183" s="628"/>
      <c r="AB183" s="628"/>
      <c r="AC183" s="628"/>
      <c r="AD183" s="628"/>
      <c r="AE183" s="628"/>
      <c r="AF183" s="628"/>
      <c r="AG183" s="628"/>
      <c r="AH183" s="628"/>
      <c r="AI183" s="628"/>
      <c r="AJ183" s="628"/>
      <c r="AK183" s="628"/>
      <c r="AL183" s="628"/>
      <c r="AM183" s="628"/>
      <c r="AN183" s="628"/>
      <c r="AO183" s="628"/>
      <c r="AP183" s="628"/>
      <c r="AQ183" s="628"/>
      <c r="AR183" s="628"/>
      <c r="AS183" s="628"/>
      <c r="AT183" s="399"/>
      <c r="AU183" s="399"/>
      <c r="AV183" s="628"/>
      <c r="AW183" s="628"/>
      <c r="AX183" s="628"/>
      <c r="AY183" s="628"/>
      <c r="AZ183" s="628"/>
      <c r="BA183" s="628"/>
      <c r="BB183" s="628"/>
      <c r="BC183" s="628"/>
      <c r="BD183" s="628"/>
      <c r="BE183" s="628"/>
      <c r="BF183" s="628"/>
      <c r="BG183" s="628"/>
      <c r="BH183" s="628"/>
      <c r="BI183" s="628"/>
      <c r="BJ183" s="628"/>
      <c r="BK183" s="628"/>
      <c r="BL183" s="628"/>
      <c r="BM183" s="628"/>
      <c r="BN183" s="628"/>
      <c r="BO183" s="628"/>
      <c r="BP183" s="628"/>
      <c r="BQ183" s="628"/>
      <c r="BR183" s="628"/>
      <c r="BS183" s="628"/>
      <c r="BT183" s="628"/>
      <c r="BU183" s="628"/>
      <c r="BV183" s="628"/>
      <c r="BW183" s="628"/>
      <c r="BX183" s="628"/>
      <c r="BY183" s="628"/>
      <c r="BZ183" s="628"/>
      <c r="CA183" s="628"/>
      <c r="CB183" s="628"/>
      <c r="CC183" s="628"/>
      <c r="CD183" s="628"/>
      <c r="CE183" s="628"/>
      <c r="CF183" s="628"/>
      <c r="CG183" s="628"/>
      <c r="CH183" s="628"/>
      <c r="CI183" s="628"/>
      <c r="CJ183" s="628"/>
      <c r="CK183" s="628"/>
      <c r="CL183" s="628"/>
      <c r="CM183" s="628"/>
    </row>
    <row r="184" spans="2:91" ht="5.0999999999999996" customHeight="1">
      <c r="B184" s="628"/>
      <c r="C184" s="628"/>
      <c r="D184" s="628"/>
      <c r="E184" s="628"/>
      <c r="F184" s="628"/>
      <c r="G184" s="628"/>
      <c r="H184" s="628"/>
      <c r="I184" s="628"/>
      <c r="J184" s="628"/>
      <c r="K184" s="628"/>
      <c r="L184" s="628"/>
      <c r="M184" s="628"/>
      <c r="N184" s="628"/>
      <c r="O184" s="628"/>
      <c r="P184" s="628"/>
      <c r="Q184" s="628"/>
      <c r="R184" s="628"/>
      <c r="S184" s="628"/>
      <c r="T184" s="628"/>
      <c r="U184" s="628"/>
      <c r="V184" s="628"/>
      <c r="W184" s="628"/>
      <c r="X184" s="628"/>
      <c r="Y184" s="628"/>
      <c r="Z184" s="628"/>
      <c r="AA184" s="628"/>
      <c r="AB184" s="628"/>
      <c r="AC184" s="628"/>
      <c r="AD184" s="628"/>
      <c r="AE184" s="628"/>
      <c r="AF184" s="628"/>
      <c r="AG184" s="628"/>
      <c r="AH184" s="628"/>
      <c r="AI184" s="628"/>
      <c r="AJ184" s="628"/>
      <c r="AK184" s="628"/>
      <c r="AL184" s="628"/>
      <c r="AM184" s="628"/>
      <c r="AN184" s="628"/>
      <c r="AO184" s="628"/>
      <c r="AP184" s="628"/>
      <c r="AQ184" s="628"/>
      <c r="AR184" s="628"/>
      <c r="AS184" s="628"/>
      <c r="AT184" s="399"/>
      <c r="AU184" s="399"/>
      <c r="AV184" s="628"/>
      <c r="AW184" s="628"/>
      <c r="AX184" s="628"/>
      <c r="AY184" s="628"/>
      <c r="AZ184" s="628"/>
      <c r="BA184" s="628"/>
      <c r="BB184" s="628"/>
      <c r="BC184" s="628"/>
      <c r="BD184" s="628"/>
      <c r="BE184" s="628"/>
      <c r="BF184" s="628"/>
      <c r="BG184" s="628"/>
      <c r="BH184" s="628"/>
      <c r="BI184" s="628"/>
      <c r="BJ184" s="628"/>
      <c r="BK184" s="628"/>
      <c r="BL184" s="628"/>
      <c r="BM184" s="628"/>
      <c r="BN184" s="628"/>
      <c r="BO184" s="628"/>
      <c r="BP184" s="628"/>
      <c r="BQ184" s="628"/>
      <c r="BR184" s="628"/>
      <c r="BS184" s="628"/>
      <c r="BT184" s="628"/>
      <c r="BU184" s="628"/>
      <c r="BV184" s="628"/>
      <c r="BW184" s="628"/>
      <c r="BX184" s="628"/>
      <c r="BY184" s="628"/>
      <c r="BZ184" s="628"/>
      <c r="CA184" s="628"/>
      <c r="CB184" s="628"/>
      <c r="CC184" s="628"/>
      <c r="CD184" s="628"/>
      <c r="CE184" s="628"/>
      <c r="CF184" s="628"/>
      <c r="CG184" s="628"/>
      <c r="CH184" s="628"/>
      <c r="CI184" s="628"/>
      <c r="CJ184" s="628"/>
      <c r="CK184" s="628"/>
      <c r="CL184" s="628"/>
      <c r="CM184" s="628"/>
    </row>
    <row r="185" spans="2:91" ht="5.0999999999999996" customHeight="1">
      <c r="B185" s="627" t="s">
        <v>472</v>
      </c>
      <c r="C185" s="628"/>
      <c r="D185" s="628"/>
      <c r="E185" s="628"/>
      <c r="F185" s="628"/>
      <c r="G185" s="628"/>
      <c r="H185" s="628"/>
      <c r="I185" s="628"/>
      <c r="J185" s="628"/>
      <c r="K185" s="628"/>
      <c r="L185" s="628"/>
      <c r="M185" s="628"/>
      <c r="N185" s="628"/>
      <c r="O185" s="628"/>
      <c r="P185" s="627" t="s">
        <v>473</v>
      </c>
      <c r="Q185" s="628"/>
      <c r="R185" s="628"/>
      <c r="S185" s="628"/>
      <c r="T185" s="628"/>
      <c r="U185" s="628"/>
      <c r="V185" s="628"/>
      <c r="W185" s="628"/>
      <c r="X185" s="628"/>
      <c r="Y185" s="628"/>
      <c r="Z185" s="628"/>
      <c r="AA185" s="628"/>
      <c r="AB185" s="628"/>
      <c r="AC185" s="628"/>
      <c r="AD185" s="628"/>
      <c r="AE185" s="628"/>
      <c r="AF185" s="628"/>
      <c r="AG185" s="628"/>
      <c r="AH185" s="628"/>
      <c r="AI185" s="628"/>
      <c r="AJ185" s="628"/>
      <c r="AK185" s="628"/>
      <c r="AL185" s="628"/>
      <c r="AM185" s="628"/>
      <c r="AN185" s="628"/>
      <c r="AO185" s="628"/>
      <c r="AP185" s="628"/>
      <c r="AQ185" s="628"/>
      <c r="AR185" s="628"/>
      <c r="AS185" s="628"/>
      <c r="AT185" s="399"/>
      <c r="AU185" s="399"/>
      <c r="AV185" s="627" t="s">
        <v>472</v>
      </c>
      <c r="AW185" s="628"/>
      <c r="AX185" s="628"/>
      <c r="AY185" s="628"/>
      <c r="AZ185" s="628"/>
      <c r="BA185" s="628"/>
      <c r="BB185" s="628"/>
      <c r="BC185" s="628"/>
      <c r="BD185" s="628"/>
      <c r="BE185" s="628"/>
      <c r="BF185" s="628"/>
      <c r="BG185" s="628"/>
      <c r="BH185" s="628"/>
      <c r="BI185" s="628"/>
      <c r="BJ185" s="627" t="s">
        <v>473</v>
      </c>
      <c r="BK185" s="628"/>
      <c r="BL185" s="628"/>
      <c r="BM185" s="628"/>
      <c r="BN185" s="628"/>
      <c r="BO185" s="628"/>
      <c r="BP185" s="628"/>
      <c r="BQ185" s="628"/>
      <c r="BR185" s="628"/>
      <c r="BS185" s="628"/>
      <c r="BT185" s="628"/>
      <c r="BU185" s="628"/>
      <c r="BV185" s="628"/>
      <c r="BW185" s="628"/>
      <c r="BX185" s="628"/>
      <c r="BY185" s="628"/>
      <c r="BZ185" s="628"/>
      <c r="CA185" s="628"/>
      <c r="CB185" s="628"/>
      <c r="CC185" s="628"/>
      <c r="CD185" s="628"/>
      <c r="CE185" s="628"/>
      <c r="CF185" s="628"/>
      <c r="CG185" s="628"/>
      <c r="CH185" s="628"/>
      <c r="CI185" s="628"/>
      <c r="CJ185" s="628"/>
      <c r="CK185" s="628"/>
      <c r="CL185" s="628"/>
      <c r="CM185" s="628"/>
    </row>
    <row r="186" spans="2:91" ht="5.0999999999999996" customHeight="1">
      <c r="B186" s="628"/>
      <c r="C186" s="628"/>
      <c r="D186" s="628"/>
      <c r="E186" s="628"/>
      <c r="F186" s="628"/>
      <c r="G186" s="628"/>
      <c r="H186" s="628"/>
      <c r="I186" s="628"/>
      <c r="J186" s="628"/>
      <c r="K186" s="628"/>
      <c r="L186" s="628"/>
      <c r="M186" s="628"/>
      <c r="N186" s="628"/>
      <c r="O186" s="628"/>
      <c r="P186" s="628"/>
      <c r="Q186" s="628"/>
      <c r="R186" s="628"/>
      <c r="S186" s="628"/>
      <c r="T186" s="628"/>
      <c r="U186" s="628"/>
      <c r="V186" s="628"/>
      <c r="W186" s="628"/>
      <c r="X186" s="628"/>
      <c r="Y186" s="628"/>
      <c r="Z186" s="628"/>
      <c r="AA186" s="628"/>
      <c r="AB186" s="628"/>
      <c r="AC186" s="628"/>
      <c r="AD186" s="628"/>
      <c r="AE186" s="628"/>
      <c r="AF186" s="628"/>
      <c r="AG186" s="628"/>
      <c r="AH186" s="628"/>
      <c r="AI186" s="628"/>
      <c r="AJ186" s="628"/>
      <c r="AK186" s="628"/>
      <c r="AL186" s="628"/>
      <c r="AM186" s="628"/>
      <c r="AN186" s="628"/>
      <c r="AO186" s="628"/>
      <c r="AP186" s="628"/>
      <c r="AQ186" s="628"/>
      <c r="AR186" s="628"/>
      <c r="AS186" s="628"/>
      <c r="AT186" s="399"/>
      <c r="AU186" s="399"/>
      <c r="AV186" s="628"/>
      <c r="AW186" s="628"/>
      <c r="AX186" s="628"/>
      <c r="AY186" s="628"/>
      <c r="AZ186" s="628"/>
      <c r="BA186" s="628"/>
      <c r="BB186" s="628"/>
      <c r="BC186" s="628"/>
      <c r="BD186" s="628"/>
      <c r="BE186" s="628"/>
      <c r="BF186" s="628"/>
      <c r="BG186" s="628"/>
      <c r="BH186" s="628"/>
      <c r="BI186" s="628"/>
      <c r="BJ186" s="628"/>
      <c r="BK186" s="628"/>
      <c r="BL186" s="628"/>
      <c r="BM186" s="628"/>
      <c r="BN186" s="628"/>
      <c r="BO186" s="628"/>
      <c r="BP186" s="628"/>
      <c r="BQ186" s="628"/>
      <c r="BR186" s="628"/>
      <c r="BS186" s="628"/>
      <c r="BT186" s="628"/>
      <c r="BU186" s="628"/>
      <c r="BV186" s="628"/>
      <c r="BW186" s="628"/>
      <c r="BX186" s="628"/>
      <c r="BY186" s="628"/>
      <c r="BZ186" s="628"/>
      <c r="CA186" s="628"/>
      <c r="CB186" s="628"/>
      <c r="CC186" s="628"/>
      <c r="CD186" s="628"/>
      <c r="CE186" s="628"/>
      <c r="CF186" s="628"/>
      <c r="CG186" s="628"/>
      <c r="CH186" s="628"/>
      <c r="CI186" s="628"/>
      <c r="CJ186" s="628"/>
      <c r="CK186" s="628"/>
      <c r="CL186" s="628"/>
      <c r="CM186" s="628"/>
    </row>
    <row r="187" spans="2:91" ht="5.0999999999999996" customHeight="1">
      <c r="B187" s="628"/>
      <c r="C187" s="628"/>
      <c r="D187" s="628"/>
      <c r="E187" s="628"/>
      <c r="F187" s="628"/>
      <c r="G187" s="628"/>
      <c r="H187" s="628"/>
      <c r="I187" s="628"/>
      <c r="J187" s="628"/>
      <c r="K187" s="628"/>
      <c r="L187" s="628"/>
      <c r="M187" s="628"/>
      <c r="N187" s="628"/>
      <c r="O187" s="628"/>
      <c r="P187" s="628"/>
      <c r="Q187" s="628"/>
      <c r="R187" s="628"/>
      <c r="S187" s="628"/>
      <c r="T187" s="628"/>
      <c r="U187" s="628"/>
      <c r="V187" s="628"/>
      <c r="W187" s="628"/>
      <c r="X187" s="628"/>
      <c r="Y187" s="628"/>
      <c r="Z187" s="628"/>
      <c r="AA187" s="628"/>
      <c r="AB187" s="628"/>
      <c r="AC187" s="628"/>
      <c r="AD187" s="628"/>
      <c r="AE187" s="628"/>
      <c r="AF187" s="628"/>
      <c r="AG187" s="628"/>
      <c r="AH187" s="628"/>
      <c r="AI187" s="628"/>
      <c r="AJ187" s="628"/>
      <c r="AK187" s="628"/>
      <c r="AL187" s="628"/>
      <c r="AM187" s="628"/>
      <c r="AN187" s="628"/>
      <c r="AO187" s="628"/>
      <c r="AP187" s="628"/>
      <c r="AQ187" s="628"/>
      <c r="AR187" s="628"/>
      <c r="AS187" s="628"/>
      <c r="AT187" s="399"/>
      <c r="AU187" s="399"/>
      <c r="AV187" s="628"/>
      <c r="AW187" s="628"/>
      <c r="AX187" s="628"/>
      <c r="AY187" s="628"/>
      <c r="AZ187" s="628"/>
      <c r="BA187" s="628"/>
      <c r="BB187" s="628"/>
      <c r="BC187" s="628"/>
      <c r="BD187" s="628"/>
      <c r="BE187" s="628"/>
      <c r="BF187" s="628"/>
      <c r="BG187" s="628"/>
      <c r="BH187" s="628"/>
      <c r="BI187" s="628"/>
      <c r="BJ187" s="628"/>
      <c r="BK187" s="628"/>
      <c r="BL187" s="628"/>
      <c r="BM187" s="628"/>
      <c r="BN187" s="628"/>
      <c r="BO187" s="628"/>
      <c r="BP187" s="628"/>
      <c r="BQ187" s="628"/>
      <c r="BR187" s="628"/>
      <c r="BS187" s="628"/>
      <c r="BT187" s="628"/>
      <c r="BU187" s="628"/>
      <c r="BV187" s="628"/>
      <c r="BW187" s="628"/>
      <c r="BX187" s="628"/>
      <c r="BY187" s="628"/>
      <c r="BZ187" s="628"/>
      <c r="CA187" s="628"/>
      <c r="CB187" s="628"/>
      <c r="CC187" s="628"/>
      <c r="CD187" s="628"/>
      <c r="CE187" s="628"/>
      <c r="CF187" s="628"/>
      <c r="CG187" s="628"/>
      <c r="CH187" s="628"/>
      <c r="CI187" s="628"/>
      <c r="CJ187" s="628"/>
      <c r="CK187" s="628"/>
      <c r="CL187" s="628"/>
      <c r="CM187" s="628"/>
    </row>
    <row r="188" spans="2:91" ht="5.0999999999999996" customHeight="1">
      <c r="B188" s="628"/>
      <c r="C188" s="628"/>
      <c r="D188" s="628"/>
      <c r="E188" s="628"/>
      <c r="F188" s="628"/>
      <c r="G188" s="628"/>
      <c r="H188" s="628"/>
      <c r="I188" s="628"/>
      <c r="J188" s="628"/>
      <c r="K188" s="628"/>
      <c r="L188" s="628"/>
      <c r="M188" s="628"/>
      <c r="N188" s="628"/>
      <c r="O188" s="628"/>
      <c r="P188" s="628"/>
      <c r="Q188" s="628"/>
      <c r="R188" s="628"/>
      <c r="S188" s="628"/>
      <c r="T188" s="628"/>
      <c r="U188" s="628"/>
      <c r="V188" s="628"/>
      <c r="W188" s="628"/>
      <c r="X188" s="628"/>
      <c r="Y188" s="628"/>
      <c r="Z188" s="628"/>
      <c r="AA188" s="628"/>
      <c r="AB188" s="628"/>
      <c r="AC188" s="628"/>
      <c r="AD188" s="628"/>
      <c r="AE188" s="628"/>
      <c r="AF188" s="628"/>
      <c r="AG188" s="628"/>
      <c r="AH188" s="628"/>
      <c r="AI188" s="628"/>
      <c r="AJ188" s="628"/>
      <c r="AK188" s="628"/>
      <c r="AL188" s="628"/>
      <c r="AM188" s="628"/>
      <c r="AN188" s="628"/>
      <c r="AO188" s="628"/>
      <c r="AP188" s="628"/>
      <c r="AQ188" s="628"/>
      <c r="AR188" s="628"/>
      <c r="AS188" s="628"/>
      <c r="AT188" s="399"/>
      <c r="AU188" s="399"/>
      <c r="AV188" s="628"/>
      <c r="AW188" s="628"/>
      <c r="AX188" s="628"/>
      <c r="AY188" s="628"/>
      <c r="AZ188" s="628"/>
      <c r="BA188" s="628"/>
      <c r="BB188" s="628"/>
      <c r="BC188" s="628"/>
      <c r="BD188" s="628"/>
      <c r="BE188" s="628"/>
      <c r="BF188" s="628"/>
      <c r="BG188" s="628"/>
      <c r="BH188" s="628"/>
      <c r="BI188" s="628"/>
      <c r="BJ188" s="628"/>
      <c r="BK188" s="628"/>
      <c r="BL188" s="628"/>
      <c r="BM188" s="628"/>
      <c r="BN188" s="628"/>
      <c r="BO188" s="628"/>
      <c r="BP188" s="628"/>
      <c r="BQ188" s="628"/>
      <c r="BR188" s="628"/>
      <c r="BS188" s="628"/>
      <c r="BT188" s="628"/>
      <c r="BU188" s="628"/>
      <c r="BV188" s="628"/>
      <c r="BW188" s="628"/>
      <c r="BX188" s="628"/>
      <c r="BY188" s="628"/>
      <c r="BZ188" s="628"/>
      <c r="CA188" s="628"/>
      <c r="CB188" s="628"/>
      <c r="CC188" s="628"/>
      <c r="CD188" s="628"/>
      <c r="CE188" s="628"/>
      <c r="CF188" s="628"/>
      <c r="CG188" s="628"/>
      <c r="CH188" s="628"/>
      <c r="CI188" s="628"/>
      <c r="CJ188" s="628"/>
      <c r="CK188" s="628"/>
      <c r="CL188" s="628"/>
      <c r="CM188" s="628"/>
    </row>
    <row r="189" spans="2:91" ht="5.0999999999999996" customHeight="1">
      <c r="B189" s="628"/>
      <c r="C189" s="628"/>
      <c r="D189" s="628"/>
      <c r="E189" s="628"/>
      <c r="F189" s="628"/>
      <c r="G189" s="628"/>
      <c r="H189" s="628"/>
      <c r="I189" s="628"/>
      <c r="J189" s="628"/>
      <c r="K189" s="628"/>
      <c r="L189" s="628"/>
      <c r="M189" s="628"/>
      <c r="N189" s="628"/>
      <c r="O189" s="628"/>
      <c r="P189" s="628"/>
      <c r="Q189" s="628"/>
      <c r="R189" s="628"/>
      <c r="S189" s="628"/>
      <c r="T189" s="628"/>
      <c r="U189" s="628"/>
      <c r="V189" s="628"/>
      <c r="W189" s="628"/>
      <c r="X189" s="628"/>
      <c r="Y189" s="628"/>
      <c r="Z189" s="628"/>
      <c r="AA189" s="628"/>
      <c r="AB189" s="628"/>
      <c r="AC189" s="628"/>
      <c r="AD189" s="628"/>
      <c r="AE189" s="628"/>
      <c r="AF189" s="628"/>
      <c r="AG189" s="628"/>
      <c r="AH189" s="628"/>
      <c r="AI189" s="628"/>
      <c r="AJ189" s="628"/>
      <c r="AK189" s="628"/>
      <c r="AL189" s="628"/>
      <c r="AM189" s="628"/>
      <c r="AN189" s="628"/>
      <c r="AO189" s="628"/>
      <c r="AP189" s="628"/>
      <c r="AQ189" s="628"/>
      <c r="AR189" s="628"/>
      <c r="AS189" s="628"/>
      <c r="AT189" s="399"/>
      <c r="AU189" s="399"/>
      <c r="AV189" s="628"/>
      <c r="AW189" s="628"/>
      <c r="AX189" s="628"/>
      <c r="AY189" s="628"/>
      <c r="AZ189" s="628"/>
      <c r="BA189" s="628"/>
      <c r="BB189" s="628"/>
      <c r="BC189" s="628"/>
      <c r="BD189" s="628"/>
      <c r="BE189" s="628"/>
      <c r="BF189" s="628"/>
      <c r="BG189" s="628"/>
      <c r="BH189" s="628"/>
      <c r="BI189" s="628"/>
      <c r="BJ189" s="628"/>
      <c r="BK189" s="628"/>
      <c r="BL189" s="628"/>
      <c r="BM189" s="628"/>
      <c r="BN189" s="628"/>
      <c r="BO189" s="628"/>
      <c r="BP189" s="628"/>
      <c r="BQ189" s="628"/>
      <c r="BR189" s="628"/>
      <c r="BS189" s="628"/>
      <c r="BT189" s="628"/>
      <c r="BU189" s="628"/>
      <c r="BV189" s="628"/>
      <c r="BW189" s="628"/>
      <c r="BX189" s="628"/>
      <c r="BY189" s="628"/>
      <c r="BZ189" s="628"/>
      <c r="CA189" s="628"/>
      <c r="CB189" s="628"/>
      <c r="CC189" s="628"/>
      <c r="CD189" s="628"/>
      <c r="CE189" s="628"/>
      <c r="CF189" s="628"/>
      <c r="CG189" s="628"/>
      <c r="CH189" s="628"/>
      <c r="CI189" s="628"/>
      <c r="CJ189" s="628"/>
      <c r="CK189" s="628"/>
      <c r="CL189" s="628"/>
      <c r="CM189" s="628"/>
    </row>
    <row r="190" spans="2:91" ht="5.0999999999999996" customHeight="1">
      <c r="B190" s="628"/>
      <c r="C190" s="628"/>
      <c r="D190" s="628"/>
      <c r="E190" s="628"/>
      <c r="F190" s="628"/>
      <c r="G190" s="628"/>
      <c r="H190" s="628"/>
      <c r="I190" s="628"/>
      <c r="J190" s="628"/>
      <c r="K190" s="628"/>
      <c r="L190" s="628"/>
      <c r="M190" s="628"/>
      <c r="N190" s="628"/>
      <c r="O190" s="628"/>
      <c r="P190" s="628"/>
      <c r="Q190" s="628"/>
      <c r="R190" s="628"/>
      <c r="S190" s="628"/>
      <c r="T190" s="628"/>
      <c r="U190" s="628"/>
      <c r="V190" s="628"/>
      <c r="W190" s="628"/>
      <c r="X190" s="628"/>
      <c r="Y190" s="628"/>
      <c r="Z190" s="628"/>
      <c r="AA190" s="628"/>
      <c r="AB190" s="628"/>
      <c r="AC190" s="628"/>
      <c r="AD190" s="628"/>
      <c r="AE190" s="628"/>
      <c r="AF190" s="628"/>
      <c r="AG190" s="628"/>
      <c r="AH190" s="628"/>
      <c r="AI190" s="628"/>
      <c r="AJ190" s="628"/>
      <c r="AK190" s="628"/>
      <c r="AL190" s="628"/>
      <c r="AM190" s="628"/>
      <c r="AN190" s="628"/>
      <c r="AO190" s="628"/>
      <c r="AP190" s="628"/>
      <c r="AQ190" s="628"/>
      <c r="AR190" s="628"/>
      <c r="AS190" s="628"/>
      <c r="AT190" s="399"/>
      <c r="AU190" s="399"/>
      <c r="AV190" s="628"/>
      <c r="AW190" s="628"/>
      <c r="AX190" s="628"/>
      <c r="AY190" s="628"/>
      <c r="AZ190" s="628"/>
      <c r="BA190" s="628"/>
      <c r="BB190" s="628"/>
      <c r="BC190" s="628"/>
      <c r="BD190" s="628"/>
      <c r="BE190" s="628"/>
      <c r="BF190" s="628"/>
      <c r="BG190" s="628"/>
      <c r="BH190" s="628"/>
      <c r="BI190" s="628"/>
      <c r="BJ190" s="628"/>
      <c r="BK190" s="628"/>
      <c r="BL190" s="628"/>
      <c r="BM190" s="628"/>
      <c r="BN190" s="628"/>
      <c r="BO190" s="628"/>
      <c r="BP190" s="628"/>
      <c r="BQ190" s="628"/>
      <c r="BR190" s="628"/>
      <c r="BS190" s="628"/>
      <c r="BT190" s="628"/>
      <c r="BU190" s="628"/>
      <c r="BV190" s="628"/>
      <c r="BW190" s="628"/>
      <c r="BX190" s="628"/>
      <c r="BY190" s="628"/>
      <c r="BZ190" s="628"/>
      <c r="CA190" s="628"/>
      <c r="CB190" s="628"/>
      <c r="CC190" s="628"/>
      <c r="CD190" s="628"/>
      <c r="CE190" s="628"/>
      <c r="CF190" s="628"/>
      <c r="CG190" s="628"/>
      <c r="CH190" s="628"/>
      <c r="CI190" s="628"/>
      <c r="CJ190" s="628"/>
      <c r="CK190" s="628"/>
      <c r="CL190" s="628"/>
      <c r="CM190" s="628"/>
    </row>
    <row r="191" spans="2:91" ht="5.0999999999999996" customHeight="1">
      <c r="B191" s="628"/>
      <c r="C191" s="628"/>
      <c r="D191" s="628"/>
      <c r="E191" s="628"/>
      <c r="F191" s="628"/>
      <c r="G191" s="628"/>
      <c r="H191" s="628"/>
      <c r="I191" s="628"/>
      <c r="J191" s="628"/>
      <c r="K191" s="628"/>
      <c r="L191" s="628"/>
      <c r="M191" s="628"/>
      <c r="N191" s="628"/>
      <c r="O191" s="628"/>
      <c r="P191" s="628"/>
      <c r="Q191" s="628"/>
      <c r="R191" s="628"/>
      <c r="S191" s="628"/>
      <c r="T191" s="628"/>
      <c r="U191" s="628"/>
      <c r="V191" s="628"/>
      <c r="W191" s="628"/>
      <c r="X191" s="628"/>
      <c r="Y191" s="628"/>
      <c r="Z191" s="628"/>
      <c r="AA191" s="628"/>
      <c r="AB191" s="628"/>
      <c r="AC191" s="628"/>
      <c r="AD191" s="628"/>
      <c r="AE191" s="628"/>
      <c r="AF191" s="628"/>
      <c r="AG191" s="628"/>
      <c r="AH191" s="628"/>
      <c r="AI191" s="628"/>
      <c r="AJ191" s="628"/>
      <c r="AK191" s="628"/>
      <c r="AL191" s="628"/>
      <c r="AM191" s="628"/>
      <c r="AN191" s="628"/>
      <c r="AO191" s="628"/>
      <c r="AP191" s="628"/>
      <c r="AQ191" s="628"/>
      <c r="AR191" s="628"/>
      <c r="AS191" s="628"/>
      <c r="AT191" s="399"/>
      <c r="AU191" s="399"/>
      <c r="AV191" s="628"/>
      <c r="AW191" s="628"/>
      <c r="AX191" s="628"/>
      <c r="AY191" s="628"/>
      <c r="AZ191" s="628"/>
      <c r="BA191" s="628"/>
      <c r="BB191" s="628"/>
      <c r="BC191" s="628"/>
      <c r="BD191" s="628"/>
      <c r="BE191" s="628"/>
      <c r="BF191" s="628"/>
      <c r="BG191" s="628"/>
      <c r="BH191" s="628"/>
      <c r="BI191" s="628"/>
      <c r="BJ191" s="628"/>
      <c r="BK191" s="628"/>
      <c r="BL191" s="628"/>
      <c r="BM191" s="628"/>
      <c r="BN191" s="628"/>
      <c r="BO191" s="628"/>
      <c r="BP191" s="628"/>
      <c r="BQ191" s="628"/>
      <c r="BR191" s="628"/>
      <c r="BS191" s="628"/>
      <c r="BT191" s="628"/>
      <c r="BU191" s="628"/>
      <c r="BV191" s="628"/>
      <c r="BW191" s="628"/>
      <c r="BX191" s="628"/>
      <c r="BY191" s="628"/>
      <c r="BZ191" s="628"/>
      <c r="CA191" s="628"/>
      <c r="CB191" s="628"/>
      <c r="CC191" s="628"/>
      <c r="CD191" s="628"/>
      <c r="CE191" s="628"/>
      <c r="CF191" s="628"/>
      <c r="CG191" s="628"/>
      <c r="CH191" s="628"/>
      <c r="CI191" s="628"/>
      <c r="CJ191" s="628"/>
      <c r="CK191" s="628"/>
      <c r="CL191" s="628"/>
      <c r="CM191" s="628"/>
    </row>
    <row r="192" spans="2:91" ht="5.0999999999999996" customHeight="1">
      <c r="B192" s="628"/>
      <c r="C192" s="628"/>
      <c r="D192" s="628"/>
      <c r="E192" s="628"/>
      <c r="F192" s="628"/>
      <c r="G192" s="628"/>
      <c r="H192" s="628"/>
      <c r="I192" s="628"/>
      <c r="J192" s="628"/>
      <c r="K192" s="628"/>
      <c r="L192" s="628"/>
      <c r="M192" s="628"/>
      <c r="N192" s="628"/>
      <c r="O192" s="628"/>
      <c r="P192" s="628"/>
      <c r="Q192" s="628"/>
      <c r="R192" s="628"/>
      <c r="S192" s="628"/>
      <c r="T192" s="628"/>
      <c r="U192" s="628"/>
      <c r="V192" s="628"/>
      <c r="W192" s="628"/>
      <c r="X192" s="628"/>
      <c r="Y192" s="628"/>
      <c r="Z192" s="628"/>
      <c r="AA192" s="628"/>
      <c r="AB192" s="628"/>
      <c r="AC192" s="628"/>
      <c r="AD192" s="628"/>
      <c r="AE192" s="628"/>
      <c r="AF192" s="628"/>
      <c r="AG192" s="628"/>
      <c r="AH192" s="628"/>
      <c r="AI192" s="628"/>
      <c r="AJ192" s="628"/>
      <c r="AK192" s="628"/>
      <c r="AL192" s="628"/>
      <c r="AM192" s="628"/>
      <c r="AN192" s="628"/>
      <c r="AO192" s="628"/>
      <c r="AP192" s="628"/>
      <c r="AQ192" s="628"/>
      <c r="AR192" s="628"/>
      <c r="AS192" s="628"/>
      <c r="AT192" s="399"/>
      <c r="AU192" s="399"/>
      <c r="AV192" s="628"/>
      <c r="AW192" s="628"/>
      <c r="AX192" s="628"/>
      <c r="AY192" s="628"/>
      <c r="AZ192" s="628"/>
      <c r="BA192" s="628"/>
      <c r="BB192" s="628"/>
      <c r="BC192" s="628"/>
      <c r="BD192" s="628"/>
      <c r="BE192" s="628"/>
      <c r="BF192" s="628"/>
      <c r="BG192" s="628"/>
      <c r="BH192" s="628"/>
      <c r="BI192" s="628"/>
      <c r="BJ192" s="628"/>
      <c r="BK192" s="628"/>
      <c r="BL192" s="628"/>
      <c r="BM192" s="628"/>
      <c r="BN192" s="628"/>
      <c r="BO192" s="628"/>
      <c r="BP192" s="628"/>
      <c r="BQ192" s="628"/>
      <c r="BR192" s="628"/>
      <c r="BS192" s="628"/>
      <c r="BT192" s="628"/>
      <c r="BU192" s="628"/>
      <c r="BV192" s="628"/>
      <c r="BW192" s="628"/>
      <c r="BX192" s="628"/>
      <c r="BY192" s="628"/>
      <c r="BZ192" s="628"/>
      <c r="CA192" s="628"/>
      <c r="CB192" s="628"/>
      <c r="CC192" s="628"/>
      <c r="CD192" s="628"/>
      <c r="CE192" s="628"/>
      <c r="CF192" s="628"/>
      <c r="CG192" s="628"/>
      <c r="CH192" s="628"/>
      <c r="CI192" s="628"/>
      <c r="CJ192" s="628"/>
      <c r="CK192" s="628"/>
      <c r="CL192" s="628"/>
      <c r="CM192" s="628"/>
    </row>
    <row r="193" spans="2:91" ht="5.0999999999999996" customHeight="1">
      <c r="B193" s="628"/>
      <c r="C193" s="628"/>
      <c r="D193" s="628"/>
      <c r="E193" s="628"/>
      <c r="F193" s="628"/>
      <c r="G193" s="628"/>
      <c r="H193" s="628"/>
      <c r="I193" s="628"/>
      <c r="J193" s="628"/>
      <c r="K193" s="628"/>
      <c r="L193" s="628"/>
      <c r="M193" s="628"/>
      <c r="N193" s="628"/>
      <c r="O193" s="628"/>
      <c r="P193" s="628"/>
      <c r="Q193" s="628"/>
      <c r="R193" s="628"/>
      <c r="S193" s="628"/>
      <c r="T193" s="628"/>
      <c r="U193" s="628"/>
      <c r="V193" s="628"/>
      <c r="W193" s="628"/>
      <c r="X193" s="628"/>
      <c r="Y193" s="628"/>
      <c r="Z193" s="628"/>
      <c r="AA193" s="628"/>
      <c r="AB193" s="628"/>
      <c r="AC193" s="628"/>
      <c r="AD193" s="628"/>
      <c r="AE193" s="628"/>
      <c r="AF193" s="628"/>
      <c r="AG193" s="628"/>
      <c r="AH193" s="628"/>
      <c r="AI193" s="628"/>
      <c r="AJ193" s="628"/>
      <c r="AK193" s="628"/>
      <c r="AL193" s="628"/>
      <c r="AM193" s="628"/>
      <c r="AN193" s="628"/>
      <c r="AO193" s="628"/>
      <c r="AP193" s="628"/>
      <c r="AQ193" s="628"/>
      <c r="AR193" s="628"/>
      <c r="AS193" s="628"/>
      <c r="AT193" s="399"/>
      <c r="AU193" s="399"/>
      <c r="AV193" s="628"/>
      <c r="AW193" s="628"/>
      <c r="AX193" s="628"/>
      <c r="AY193" s="628"/>
      <c r="AZ193" s="628"/>
      <c r="BA193" s="628"/>
      <c r="BB193" s="628"/>
      <c r="BC193" s="628"/>
      <c r="BD193" s="628"/>
      <c r="BE193" s="628"/>
      <c r="BF193" s="628"/>
      <c r="BG193" s="628"/>
      <c r="BH193" s="628"/>
      <c r="BI193" s="628"/>
      <c r="BJ193" s="628"/>
      <c r="BK193" s="628"/>
      <c r="BL193" s="628"/>
      <c r="BM193" s="628"/>
      <c r="BN193" s="628"/>
      <c r="BO193" s="628"/>
      <c r="BP193" s="628"/>
      <c r="BQ193" s="628"/>
      <c r="BR193" s="628"/>
      <c r="BS193" s="628"/>
      <c r="BT193" s="628"/>
      <c r="BU193" s="628"/>
      <c r="BV193" s="628"/>
      <c r="BW193" s="628"/>
      <c r="BX193" s="628"/>
      <c r="BY193" s="628"/>
      <c r="BZ193" s="628"/>
      <c r="CA193" s="628"/>
      <c r="CB193" s="628"/>
      <c r="CC193" s="628"/>
      <c r="CD193" s="628"/>
      <c r="CE193" s="628"/>
      <c r="CF193" s="628"/>
      <c r="CG193" s="628"/>
      <c r="CH193" s="628"/>
      <c r="CI193" s="628"/>
      <c r="CJ193" s="628"/>
      <c r="CK193" s="628"/>
      <c r="CL193" s="628"/>
      <c r="CM193" s="628"/>
    </row>
    <row r="194" spans="2:91" ht="5.0999999999999996" customHeight="1">
      <c r="B194" s="628"/>
      <c r="C194" s="628"/>
      <c r="D194" s="628"/>
      <c r="E194" s="628"/>
      <c r="F194" s="628"/>
      <c r="G194" s="628"/>
      <c r="H194" s="628"/>
      <c r="I194" s="628"/>
      <c r="J194" s="628"/>
      <c r="K194" s="628"/>
      <c r="L194" s="628"/>
      <c r="M194" s="628"/>
      <c r="N194" s="628"/>
      <c r="O194" s="628"/>
      <c r="P194" s="628"/>
      <c r="Q194" s="628"/>
      <c r="R194" s="628"/>
      <c r="S194" s="628"/>
      <c r="T194" s="628"/>
      <c r="U194" s="628"/>
      <c r="V194" s="628"/>
      <c r="W194" s="628"/>
      <c r="X194" s="628"/>
      <c r="Y194" s="628"/>
      <c r="Z194" s="628"/>
      <c r="AA194" s="628"/>
      <c r="AB194" s="628"/>
      <c r="AC194" s="628"/>
      <c r="AD194" s="628"/>
      <c r="AE194" s="628"/>
      <c r="AF194" s="628"/>
      <c r="AG194" s="628"/>
      <c r="AH194" s="628"/>
      <c r="AI194" s="628"/>
      <c r="AJ194" s="628"/>
      <c r="AK194" s="628"/>
      <c r="AL194" s="628"/>
      <c r="AM194" s="628"/>
      <c r="AN194" s="628"/>
      <c r="AO194" s="628"/>
      <c r="AP194" s="628"/>
      <c r="AQ194" s="628"/>
      <c r="AR194" s="628"/>
      <c r="AS194" s="628"/>
      <c r="AT194" s="399"/>
      <c r="AU194" s="399"/>
      <c r="AV194" s="628"/>
      <c r="AW194" s="628"/>
      <c r="AX194" s="628"/>
      <c r="AY194" s="628"/>
      <c r="AZ194" s="628"/>
      <c r="BA194" s="628"/>
      <c r="BB194" s="628"/>
      <c r="BC194" s="628"/>
      <c r="BD194" s="628"/>
      <c r="BE194" s="628"/>
      <c r="BF194" s="628"/>
      <c r="BG194" s="628"/>
      <c r="BH194" s="628"/>
      <c r="BI194" s="628"/>
      <c r="BJ194" s="628"/>
      <c r="BK194" s="628"/>
      <c r="BL194" s="628"/>
      <c r="BM194" s="628"/>
      <c r="BN194" s="628"/>
      <c r="BO194" s="628"/>
      <c r="BP194" s="628"/>
      <c r="BQ194" s="628"/>
      <c r="BR194" s="628"/>
      <c r="BS194" s="628"/>
      <c r="BT194" s="628"/>
      <c r="BU194" s="628"/>
      <c r="BV194" s="628"/>
      <c r="BW194" s="628"/>
      <c r="BX194" s="628"/>
      <c r="BY194" s="628"/>
      <c r="BZ194" s="628"/>
      <c r="CA194" s="628"/>
      <c r="CB194" s="628"/>
      <c r="CC194" s="628"/>
      <c r="CD194" s="628"/>
      <c r="CE194" s="628"/>
      <c r="CF194" s="628"/>
      <c r="CG194" s="628"/>
      <c r="CH194" s="628"/>
      <c r="CI194" s="628"/>
      <c r="CJ194" s="628"/>
      <c r="CK194" s="628"/>
      <c r="CL194" s="628"/>
      <c r="CM194" s="628"/>
    </row>
    <row r="195" spans="2:91" ht="5.0999999999999996" customHeight="1">
      <c r="B195" s="627" t="s">
        <v>474</v>
      </c>
      <c r="C195" s="628"/>
      <c r="D195" s="628"/>
      <c r="E195" s="628"/>
      <c r="F195" s="628"/>
      <c r="G195" s="628"/>
      <c r="H195" s="628"/>
      <c r="I195" s="628"/>
      <c r="J195" s="628"/>
      <c r="K195" s="628"/>
      <c r="L195" s="628"/>
      <c r="M195" s="628"/>
      <c r="N195" s="628"/>
      <c r="O195" s="628"/>
      <c r="P195" s="628"/>
      <c r="Q195" s="628"/>
      <c r="R195" s="628"/>
      <c r="S195" s="628"/>
      <c r="T195" s="628"/>
      <c r="U195" s="628"/>
      <c r="V195" s="628"/>
      <c r="W195" s="628"/>
      <c r="X195" s="628"/>
      <c r="Y195" s="628"/>
      <c r="Z195" s="628"/>
      <c r="AA195" s="628"/>
      <c r="AB195" s="628"/>
      <c r="AC195" s="628"/>
      <c r="AD195" s="628"/>
      <c r="AE195" s="628"/>
      <c r="AF195" s="628"/>
      <c r="AG195" s="628"/>
      <c r="AH195" s="628"/>
      <c r="AI195" s="628"/>
      <c r="AJ195" s="628"/>
      <c r="AK195" s="628"/>
      <c r="AL195" s="628"/>
      <c r="AM195" s="628"/>
      <c r="AN195" s="628"/>
      <c r="AO195" s="628"/>
      <c r="AP195" s="628"/>
      <c r="AQ195" s="628"/>
      <c r="AR195" s="628"/>
      <c r="AS195" s="628"/>
      <c r="AT195" s="399"/>
      <c r="AU195" s="399"/>
      <c r="AV195" s="627" t="s">
        <v>474</v>
      </c>
      <c r="AW195" s="628"/>
      <c r="AX195" s="628"/>
      <c r="AY195" s="628"/>
      <c r="AZ195" s="628"/>
      <c r="BA195" s="628"/>
      <c r="BB195" s="628"/>
      <c r="BC195" s="628"/>
      <c r="BD195" s="628"/>
      <c r="BE195" s="628"/>
      <c r="BF195" s="628"/>
      <c r="BG195" s="628"/>
      <c r="BH195" s="628"/>
      <c r="BI195" s="628"/>
      <c r="BJ195" s="628"/>
      <c r="BK195" s="628"/>
      <c r="BL195" s="628"/>
      <c r="BM195" s="628"/>
      <c r="BN195" s="628"/>
      <c r="BO195" s="628"/>
      <c r="BP195" s="628"/>
      <c r="BQ195" s="628"/>
      <c r="BR195" s="628"/>
      <c r="BS195" s="628"/>
      <c r="BT195" s="628"/>
      <c r="BU195" s="628"/>
      <c r="BV195" s="628"/>
      <c r="BW195" s="628"/>
      <c r="BX195" s="628"/>
      <c r="BY195" s="628"/>
      <c r="BZ195" s="628"/>
      <c r="CA195" s="628"/>
      <c r="CB195" s="628"/>
      <c r="CC195" s="628"/>
      <c r="CD195" s="628"/>
      <c r="CE195" s="628"/>
      <c r="CF195" s="628"/>
      <c r="CG195" s="628"/>
      <c r="CH195" s="628"/>
      <c r="CI195" s="628"/>
      <c r="CJ195" s="628"/>
      <c r="CK195" s="628"/>
      <c r="CL195" s="628"/>
      <c r="CM195" s="628"/>
    </row>
    <row r="196" spans="2:91" ht="5.0999999999999996" customHeight="1">
      <c r="B196" s="628"/>
      <c r="C196" s="628"/>
      <c r="D196" s="628"/>
      <c r="E196" s="628"/>
      <c r="F196" s="628"/>
      <c r="G196" s="628"/>
      <c r="H196" s="628"/>
      <c r="I196" s="628"/>
      <c r="J196" s="628"/>
      <c r="K196" s="628"/>
      <c r="L196" s="628"/>
      <c r="M196" s="628"/>
      <c r="N196" s="628"/>
      <c r="O196" s="628"/>
      <c r="P196" s="628"/>
      <c r="Q196" s="628"/>
      <c r="R196" s="628"/>
      <c r="S196" s="628"/>
      <c r="T196" s="628"/>
      <c r="U196" s="628"/>
      <c r="V196" s="628"/>
      <c r="W196" s="628"/>
      <c r="X196" s="628"/>
      <c r="Y196" s="628"/>
      <c r="Z196" s="628"/>
      <c r="AA196" s="628"/>
      <c r="AB196" s="628"/>
      <c r="AC196" s="628"/>
      <c r="AD196" s="628"/>
      <c r="AE196" s="628"/>
      <c r="AF196" s="628"/>
      <c r="AG196" s="628"/>
      <c r="AH196" s="628"/>
      <c r="AI196" s="628"/>
      <c r="AJ196" s="628"/>
      <c r="AK196" s="628"/>
      <c r="AL196" s="628"/>
      <c r="AM196" s="628"/>
      <c r="AN196" s="628"/>
      <c r="AO196" s="628"/>
      <c r="AP196" s="628"/>
      <c r="AQ196" s="628"/>
      <c r="AR196" s="628"/>
      <c r="AS196" s="628"/>
      <c r="AT196" s="399"/>
      <c r="AU196" s="399"/>
      <c r="AV196" s="628"/>
      <c r="AW196" s="628"/>
      <c r="AX196" s="628"/>
      <c r="AY196" s="628"/>
      <c r="AZ196" s="628"/>
      <c r="BA196" s="628"/>
      <c r="BB196" s="628"/>
      <c r="BC196" s="628"/>
      <c r="BD196" s="628"/>
      <c r="BE196" s="628"/>
      <c r="BF196" s="628"/>
      <c r="BG196" s="628"/>
      <c r="BH196" s="628"/>
      <c r="BI196" s="628"/>
      <c r="BJ196" s="628"/>
      <c r="BK196" s="628"/>
      <c r="BL196" s="628"/>
      <c r="BM196" s="628"/>
      <c r="BN196" s="628"/>
      <c r="BO196" s="628"/>
      <c r="BP196" s="628"/>
      <c r="BQ196" s="628"/>
      <c r="BR196" s="628"/>
      <c r="BS196" s="628"/>
      <c r="BT196" s="628"/>
      <c r="BU196" s="628"/>
      <c r="BV196" s="628"/>
      <c r="BW196" s="628"/>
      <c r="BX196" s="628"/>
      <c r="BY196" s="628"/>
      <c r="BZ196" s="628"/>
      <c r="CA196" s="628"/>
      <c r="CB196" s="628"/>
      <c r="CC196" s="628"/>
      <c r="CD196" s="628"/>
      <c r="CE196" s="628"/>
      <c r="CF196" s="628"/>
      <c r="CG196" s="628"/>
      <c r="CH196" s="628"/>
      <c r="CI196" s="628"/>
      <c r="CJ196" s="628"/>
      <c r="CK196" s="628"/>
      <c r="CL196" s="628"/>
      <c r="CM196" s="628"/>
    </row>
    <row r="197" spans="2:91" ht="5.0999999999999996" customHeight="1">
      <c r="B197" s="628"/>
      <c r="C197" s="628"/>
      <c r="D197" s="628"/>
      <c r="E197" s="628"/>
      <c r="F197" s="628"/>
      <c r="G197" s="628"/>
      <c r="H197" s="628"/>
      <c r="I197" s="628"/>
      <c r="J197" s="628"/>
      <c r="K197" s="628"/>
      <c r="L197" s="628"/>
      <c r="M197" s="628"/>
      <c r="N197" s="628"/>
      <c r="O197" s="628"/>
      <c r="P197" s="628"/>
      <c r="Q197" s="628"/>
      <c r="R197" s="628"/>
      <c r="S197" s="628"/>
      <c r="T197" s="628"/>
      <c r="U197" s="628"/>
      <c r="V197" s="628"/>
      <c r="W197" s="628"/>
      <c r="X197" s="628"/>
      <c r="Y197" s="628"/>
      <c r="Z197" s="628"/>
      <c r="AA197" s="628"/>
      <c r="AB197" s="628"/>
      <c r="AC197" s="628"/>
      <c r="AD197" s="628"/>
      <c r="AE197" s="628"/>
      <c r="AF197" s="628"/>
      <c r="AG197" s="628"/>
      <c r="AH197" s="628"/>
      <c r="AI197" s="628"/>
      <c r="AJ197" s="628"/>
      <c r="AK197" s="628"/>
      <c r="AL197" s="628"/>
      <c r="AM197" s="628"/>
      <c r="AN197" s="628"/>
      <c r="AO197" s="628"/>
      <c r="AP197" s="628"/>
      <c r="AQ197" s="628"/>
      <c r="AR197" s="628"/>
      <c r="AS197" s="628"/>
      <c r="AT197" s="399"/>
      <c r="AU197" s="399"/>
      <c r="AV197" s="628"/>
      <c r="AW197" s="628"/>
      <c r="AX197" s="628"/>
      <c r="AY197" s="628"/>
      <c r="AZ197" s="628"/>
      <c r="BA197" s="628"/>
      <c r="BB197" s="628"/>
      <c r="BC197" s="628"/>
      <c r="BD197" s="628"/>
      <c r="BE197" s="628"/>
      <c r="BF197" s="628"/>
      <c r="BG197" s="628"/>
      <c r="BH197" s="628"/>
      <c r="BI197" s="628"/>
      <c r="BJ197" s="628"/>
      <c r="BK197" s="628"/>
      <c r="BL197" s="628"/>
      <c r="BM197" s="628"/>
      <c r="BN197" s="628"/>
      <c r="BO197" s="628"/>
      <c r="BP197" s="628"/>
      <c r="BQ197" s="628"/>
      <c r="BR197" s="628"/>
      <c r="BS197" s="628"/>
      <c r="BT197" s="628"/>
      <c r="BU197" s="628"/>
      <c r="BV197" s="628"/>
      <c r="BW197" s="628"/>
      <c r="BX197" s="628"/>
      <c r="BY197" s="628"/>
      <c r="BZ197" s="628"/>
      <c r="CA197" s="628"/>
      <c r="CB197" s="628"/>
      <c r="CC197" s="628"/>
      <c r="CD197" s="628"/>
      <c r="CE197" s="628"/>
      <c r="CF197" s="628"/>
      <c r="CG197" s="628"/>
      <c r="CH197" s="628"/>
      <c r="CI197" s="628"/>
      <c r="CJ197" s="628"/>
      <c r="CK197" s="628"/>
      <c r="CL197" s="628"/>
      <c r="CM197" s="628"/>
    </row>
    <row r="198" spans="2:91" ht="5.0999999999999996" customHeight="1">
      <c r="B198" s="628"/>
      <c r="C198" s="628"/>
      <c r="D198" s="628"/>
      <c r="E198" s="628"/>
      <c r="F198" s="628"/>
      <c r="G198" s="628"/>
      <c r="H198" s="628"/>
      <c r="I198" s="628"/>
      <c r="J198" s="628"/>
      <c r="K198" s="628"/>
      <c r="L198" s="628"/>
      <c r="M198" s="628"/>
      <c r="N198" s="628"/>
      <c r="O198" s="628"/>
      <c r="P198" s="628"/>
      <c r="Q198" s="628"/>
      <c r="R198" s="628"/>
      <c r="S198" s="628"/>
      <c r="T198" s="628"/>
      <c r="U198" s="628"/>
      <c r="V198" s="628"/>
      <c r="W198" s="628"/>
      <c r="X198" s="628"/>
      <c r="Y198" s="628"/>
      <c r="Z198" s="628"/>
      <c r="AA198" s="628"/>
      <c r="AB198" s="628"/>
      <c r="AC198" s="628"/>
      <c r="AD198" s="628"/>
      <c r="AE198" s="628"/>
      <c r="AF198" s="628"/>
      <c r="AG198" s="628"/>
      <c r="AH198" s="628"/>
      <c r="AI198" s="628"/>
      <c r="AJ198" s="628"/>
      <c r="AK198" s="628"/>
      <c r="AL198" s="628"/>
      <c r="AM198" s="628"/>
      <c r="AN198" s="628"/>
      <c r="AO198" s="628"/>
      <c r="AP198" s="628"/>
      <c r="AQ198" s="628"/>
      <c r="AR198" s="628"/>
      <c r="AS198" s="628"/>
      <c r="AT198" s="399"/>
      <c r="AU198" s="399"/>
      <c r="AV198" s="628"/>
      <c r="AW198" s="628"/>
      <c r="AX198" s="628"/>
      <c r="AY198" s="628"/>
      <c r="AZ198" s="628"/>
      <c r="BA198" s="628"/>
      <c r="BB198" s="628"/>
      <c r="BC198" s="628"/>
      <c r="BD198" s="628"/>
      <c r="BE198" s="628"/>
      <c r="BF198" s="628"/>
      <c r="BG198" s="628"/>
      <c r="BH198" s="628"/>
      <c r="BI198" s="628"/>
      <c r="BJ198" s="628"/>
      <c r="BK198" s="628"/>
      <c r="BL198" s="628"/>
      <c r="BM198" s="628"/>
      <c r="BN198" s="628"/>
      <c r="BO198" s="628"/>
      <c r="BP198" s="628"/>
      <c r="BQ198" s="628"/>
      <c r="BR198" s="628"/>
      <c r="BS198" s="628"/>
      <c r="BT198" s="628"/>
      <c r="BU198" s="628"/>
      <c r="BV198" s="628"/>
      <c r="BW198" s="628"/>
      <c r="BX198" s="628"/>
      <c r="BY198" s="628"/>
      <c r="BZ198" s="628"/>
      <c r="CA198" s="628"/>
      <c r="CB198" s="628"/>
      <c r="CC198" s="628"/>
      <c r="CD198" s="628"/>
      <c r="CE198" s="628"/>
      <c r="CF198" s="628"/>
      <c r="CG198" s="628"/>
      <c r="CH198" s="628"/>
      <c r="CI198" s="628"/>
      <c r="CJ198" s="628"/>
      <c r="CK198" s="628"/>
      <c r="CL198" s="628"/>
      <c r="CM198" s="628"/>
    </row>
    <row r="199" spans="2:91" ht="5.0999999999999996" customHeight="1">
      <c r="B199" s="627" t="s">
        <v>472</v>
      </c>
      <c r="C199" s="628"/>
      <c r="D199" s="628"/>
      <c r="E199" s="628"/>
      <c r="F199" s="628"/>
      <c r="G199" s="628"/>
      <c r="H199" s="628"/>
      <c r="I199" s="628"/>
      <c r="J199" s="628"/>
      <c r="K199" s="628"/>
      <c r="L199" s="628"/>
      <c r="M199" s="628"/>
      <c r="N199" s="628"/>
      <c r="O199" s="628"/>
      <c r="P199" s="627" t="s">
        <v>473</v>
      </c>
      <c r="Q199" s="628"/>
      <c r="R199" s="628"/>
      <c r="S199" s="628"/>
      <c r="T199" s="628"/>
      <c r="U199" s="628"/>
      <c r="V199" s="628"/>
      <c r="W199" s="628"/>
      <c r="X199" s="628"/>
      <c r="Y199" s="628"/>
      <c r="Z199" s="628"/>
      <c r="AA199" s="628"/>
      <c r="AB199" s="628"/>
      <c r="AC199" s="628"/>
      <c r="AD199" s="628"/>
      <c r="AE199" s="628"/>
      <c r="AF199" s="628"/>
      <c r="AG199" s="628"/>
      <c r="AH199" s="628"/>
      <c r="AI199" s="628"/>
      <c r="AJ199" s="628"/>
      <c r="AK199" s="628"/>
      <c r="AL199" s="628"/>
      <c r="AM199" s="628"/>
      <c r="AN199" s="628"/>
      <c r="AO199" s="628"/>
      <c r="AP199" s="628"/>
      <c r="AQ199" s="628"/>
      <c r="AR199" s="628"/>
      <c r="AS199" s="628"/>
      <c r="AT199" s="399"/>
      <c r="AU199" s="399"/>
      <c r="AV199" s="627" t="s">
        <v>472</v>
      </c>
      <c r="AW199" s="628"/>
      <c r="AX199" s="628"/>
      <c r="AY199" s="628"/>
      <c r="AZ199" s="628"/>
      <c r="BA199" s="628"/>
      <c r="BB199" s="628"/>
      <c r="BC199" s="628"/>
      <c r="BD199" s="628"/>
      <c r="BE199" s="628"/>
      <c r="BF199" s="628"/>
      <c r="BG199" s="628"/>
      <c r="BH199" s="628"/>
      <c r="BI199" s="628"/>
      <c r="BJ199" s="627" t="s">
        <v>473</v>
      </c>
      <c r="BK199" s="628"/>
      <c r="BL199" s="628"/>
      <c r="BM199" s="628"/>
      <c r="BN199" s="628"/>
      <c r="BO199" s="628"/>
      <c r="BP199" s="628"/>
      <c r="BQ199" s="628"/>
      <c r="BR199" s="628"/>
      <c r="BS199" s="628"/>
      <c r="BT199" s="628"/>
      <c r="BU199" s="628"/>
      <c r="BV199" s="628"/>
      <c r="BW199" s="628"/>
      <c r="BX199" s="628"/>
      <c r="BY199" s="628"/>
      <c r="BZ199" s="628"/>
      <c r="CA199" s="628"/>
      <c r="CB199" s="628"/>
      <c r="CC199" s="628"/>
      <c r="CD199" s="628"/>
      <c r="CE199" s="628"/>
      <c r="CF199" s="628"/>
      <c r="CG199" s="628"/>
      <c r="CH199" s="628"/>
      <c r="CI199" s="628"/>
      <c r="CJ199" s="628"/>
      <c r="CK199" s="628"/>
      <c r="CL199" s="628"/>
      <c r="CM199" s="628"/>
    </row>
    <row r="200" spans="2:91" ht="5.0999999999999996" customHeight="1">
      <c r="B200" s="628"/>
      <c r="C200" s="628"/>
      <c r="D200" s="628"/>
      <c r="E200" s="628"/>
      <c r="F200" s="628"/>
      <c r="G200" s="628"/>
      <c r="H200" s="628"/>
      <c r="I200" s="628"/>
      <c r="J200" s="628"/>
      <c r="K200" s="628"/>
      <c r="L200" s="628"/>
      <c r="M200" s="628"/>
      <c r="N200" s="628"/>
      <c r="O200" s="628"/>
      <c r="P200" s="628"/>
      <c r="Q200" s="628"/>
      <c r="R200" s="628"/>
      <c r="S200" s="628"/>
      <c r="T200" s="628"/>
      <c r="U200" s="628"/>
      <c r="V200" s="628"/>
      <c r="W200" s="628"/>
      <c r="X200" s="628"/>
      <c r="Y200" s="628"/>
      <c r="Z200" s="628"/>
      <c r="AA200" s="628"/>
      <c r="AB200" s="628"/>
      <c r="AC200" s="628"/>
      <c r="AD200" s="628"/>
      <c r="AE200" s="628"/>
      <c r="AF200" s="628"/>
      <c r="AG200" s="628"/>
      <c r="AH200" s="628"/>
      <c r="AI200" s="628"/>
      <c r="AJ200" s="628"/>
      <c r="AK200" s="628"/>
      <c r="AL200" s="628"/>
      <c r="AM200" s="628"/>
      <c r="AN200" s="628"/>
      <c r="AO200" s="628"/>
      <c r="AP200" s="628"/>
      <c r="AQ200" s="628"/>
      <c r="AR200" s="628"/>
      <c r="AS200" s="628"/>
      <c r="AT200" s="399"/>
      <c r="AU200" s="399"/>
      <c r="AV200" s="628"/>
      <c r="AW200" s="628"/>
      <c r="AX200" s="628"/>
      <c r="AY200" s="628"/>
      <c r="AZ200" s="628"/>
      <c r="BA200" s="628"/>
      <c r="BB200" s="628"/>
      <c r="BC200" s="628"/>
      <c r="BD200" s="628"/>
      <c r="BE200" s="628"/>
      <c r="BF200" s="628"/>
      <c r="BG200" s="628"/>
      <c r="BH200" s="628"/>
      <c r="BI200" s="628"/>
      <c r="BJ200" s="628"/>
      <c r="BK200" s="628"/>
      <c r="BL200" s="628"/>
      <c r="BM200" s="628"/>
      <c r="BN200" s="628"/>
      <c r="BO200" s="628"/>
      <c r="BP200" s="628"/>
      <c r="BQ200" s="628"/>
      <c r="BR200" s="628"/>
      <c r="BS200" s="628"/>
      <c r="BT200" s="628"/>
      <c r="BU200" s="628"/>
      <c r="BV200" s="628"/>
      <c r="BW200" s="628"/>
      <c r="BX200" s="628"/>
      <c r="BY200" s="628"/>
      <c r="BZ200" s="628"/>
      <c r="CA200" s="628"/>
      <c r="CB200" s="628"/>
      <c r="CC200" s="628"/>
      <c r="CD200" s="628"/>
      <c r="CE200" s="628"/>
      <c r="CF200" s="628"/>
      <c r="CG200" s="628"/>
      <c r="CH200" s="628"/>
      <c r="CI200" s="628"/>
      <c r="CJ200" s="628"/>
      <c r="CK200" s="628"/>
      <c r="CL200" s="628"/>
      <c r="CM200" s="628"/>
    </row>
    <row r="201" spans="2:91" ht="5.0999999999999996" customHeight="1">
      <c r="B201" s="628"/>
      <c r="C201" s="628"/>
      <c r="D201" s="628"/>
      <c r="E201" s="628"/>
      <c r="F201" s="628"/>
      <c r="G201" s="628"/>
      <c r="H201" s="628"/>
      <c r="I201" s="628"/>
      <c r="J201" s="628"/>
      <c r="K201" s="628"/>
      <c r="L201" s="628"/>
      <c r="M201" s="628"/>
      <c r="N201" s="628"/>
      <c r="O201" s="628"/>
      <c r="P201" s="628"/>
      <c r="Q201" s="628"/>
      <c r="R201" s="628"/>
      <c r="S201" s="628"/>
      <c r="T201" s="628"/>
      <c r="U201" s="628"/>
      <c r="V201" s="628"/>
      <c r="W201" s="628"/>
      <c r="X201" s="628"/>
      <c r="Y201" s="628"/>
      <c r="Z201" s="628"/>
      <c r="AA201" s="628"/>
      <c r="AB201" s="628"/>
      <c r="AC201" s="628"/>
      <c r="AD201" s="628"/>
      <c r="AE201" s="628"/>
      <c r="AF201" s="628"/>
      <c r="AG201" s="628"/>
      <c r="AH201" s="628"/>
      <c r="AI201" s="628"/>
      <c r="AJ201" s="628"/>
      <c r="AK201" s="628"/>
      <c r="AL201" s="628"/>
      <c r="AM201" s="628"/>
      <c r="AN201" s="628"/>
      <c r="AO201" s="628"/>
      <c r="AP201" s="628"/>
      <c r="AQ201" s="628"/>
      <c r="AR201" s="628"/>
      <c r="AS201" s="628"/>
      <c r="AT201" s="399"/>
      <c r="AU201" s="399"/>
      <c r="AV201" s="628"/>
      <c r="AW201" s="628"/>
      <c r="AX201" s="628"/>
      <c r="AY201" s="628"/>
      <c r="AZ201" s="628"/>
      <c r="BA201" s="628"/>
      <c r="BB201" s="628"/>
      <c r="BC201" s="628"/>
      <c r="BD201" s="628"/>
      <c r="BE201" s="628"/>
      <c r="BF201" s="628"/>
      <c r="BG201" s="628"/>
      <c r="BH201" s="628"/>
      <c r="BI201" s="628"/>
      <c r="BJ201" s="628"/>
      <c r="BK201" s="628"/>
      <c r="BL201" s="628"/>
      <c r="BM201" s="628"/>
      <c r="BN201" s="628"/>
      <c r="BO201" s="628"/>
      <c r="BP201" s="628"/>
      <c r="BQ201" s="628"/>
      <c r="BR201" s="628"/>
      <c r="BS201" s="628"/>
      <c r="BT201" s="628"/>
      <c r="BU201" s="628"/>
      <c r="BV201" s="628"/>
      <c r="BW201" s="628"/>
      <c r="BX201" s="628"/>
      <c r="BY201" s="628"/>
      <c r="BZ201" s="628"/>
      <c r="CA201" s="628"/>
      <c r="CB201" s="628"/>
      <c r="CC201" s="628"/>
      <c r="CD201" s="628"/>
      <c r="CE201" s="628"/>
      <c r="CF201" s="628"/>
      <c r="CG201" s="628"/>
      <c r="CH201" s="628"/>
      <c r="CI201" s="628"/>
      <c r="CJ201" s="628"/>
      <c r="CK201" s="628"/>
      <c r="CL201" s="628"/>
      <c r="CM201" s="628"/>
    </row>
    <row r="202" spans="2:91" ht="5.0999999999999996" customHeight="1">
      <c r="B202" s="628"/>
      <c r="C202" s="628"/>
      <c r="D202" s="628"/>
      <c r="E202" s="628"/>
      <c r="F202" s="628"/>
      <c r="G202" s="628"/>
      <c r="H202" s="628"/>
      <c r="I202" s="628"/>
      <c r="J202" s="628"/>
      <c r="K202" s="628"/>
      <c r="L202" s="628"/>
      <c r="M202" s="628"/>
      <c r="N202" s="628"/>
      <c r="O202" s="628"/>
      <c r="P202" s="628"/>
      <c r="Q202" s="628"/>
      <c r="R202" s="628"/>
      <c r="S202" s="628"/>
      <c r="T202" s="628"/>
      <c r="U202" s="628"/>
      <c r="V202" s="628"/>
      <c r="W202" s="628"/>
      <c r="X202" s="628"/>
      <c r="Y202" s="628"/>
      <c r="Z202" s="628"/>
      <c r="AA202" s="628"/>
      <c r="AB202" s="628"/>
      <c r="AC202" s="628"/>
      <c r="AD202" s="628"/>
      <c r="AE202" s="628"/>
      <c r="AF202" s="628"/>
      <c r="AG202" s="628"/>
      <c r="AH202" s="628"/>
      <c r="AI202" s="628"/>
      <c r="AJ202" s="628"/>
      <c r="AK202" s="628"/>
      <c r="AL202" s="628"/>
      <c r="AM202" s="628"/>
      <c r="AN202" s="628"/>
      <c r="AO202" s="628"/>
      <c r="AP202" s="628"/>
      <c r="AQ202" s="628"/>
      <c r="AR202" s="628"/>
      <c r="AS202" s="628"/>
      <c r="AT202" s="399"/>
      <c r="AU202" s="399"/>
      <c r="AV202" s="628"/>
      <c r="AW202" s="628"/>
      <c r="AX202" s="628"/>
      <c r="AY202" s="628"/>
      <c r="AZ202" s="628"/>
      <c r="BA202" s="628"/>
      <c r="BB202" s="628"/>
      <c r="BC202" s="628"/>
      <c r="BD202" s="628"/>
      <c r="BE202" s="628"/>
      <c r="BF202" s="628"/>
      <c r="BG202" s="628"/>
      <c r="BH202" s="628"/>
      <c r="BI202" s="628"/>
      <c r="BJ202" s="628"/>
      <c r="BK202" s="628"/>
      <c r="BL202" s="628"/>
      <c r="BM202" s="628"/>
      <c r="BN202" s="628"/>
      <c r="BO202" s="628"/>
      <c r="BP202" s="628"/>
      <c r="BQ202" s="628"/>
      <c r="BR202" s="628"/>
      <c r="BS202" s="628"/>
      <c r="BT202" s="628"/>
      <c r="BU202" s="628"/>
      <c r="BV202" s="628"/>
      <c r="BW202" s="628"/>
      <c r="BX202" s="628"/>
      <c r="BY202" s="628"/>
      <c r="BZ202" s="628"/>
      <c r="CA202" s="628"/>
      <c r="CB202" s="628"/>
      <c r="CC202" s="628"/>
      <c r="CD202" s="628"/>
      <c r="CE202" s="628"/>
      <c r="CF202" s="628"/>
      <c r="CG202" s="628"/>
      <c r="CH202" s="628"/>
      <c r="CI202" s="628"/>
      <c r="CJ202" s="628"/>
      <c r="CK202" s="628"/>
      <c r="CL202" s="628"/>
      <c r="CM202" s="628"/>
    </row>
    <row r="203" spans="2:91" ht="5.0999999999999996" customHeight="1">
      <c r="B203" s="628"/>
      <c r="C203" s="628"/>
      <c r="D203" s="628"/>
      <c r="E203" s="628"/>
      <c r="F203" s="628"/>
      <c r="G203" s="628"/>
      <c r="H203" s="628"/>
      <c r="I203" s="628"/>
      <c r="J203" s="628"/>
      <c r="K203" s="628"/>
      <c r="L203" s="628"/>
      <c r="M203" s="628"/>
      <c r="N203" s="628"/>
      <c r="O203" s="628"/>
      <c r="P203" s="628"/>
      <c r="Q203" s="628"/>
      <c r="R203" s="628"/>
      <c r="S203" s="628"/>
      <c r="T203" s="628"/>
      <c r="U203" s="628"/>
      <c r="V203" s="628"/>
      <c r="W203" s="628"/>
      <c r="X203" s="628"/>
      <c r="Y203" s="628"/>
      <c r="Z203" s="628"/>
      <c r="AA203" s="628"/>
      <c r="AB203" s="628"/>
      <c r="AC203" s="628"/>
      <c r="AD203" s="628"/>
      <c r="AE203" s="628"/>
      <c r="AF203" s="628"/>
      <c r="AG203" s="628"/>
      <c r="AH203" s="628"/>
      <c r="AI203" s="628"/>
      <c r="AJ203" s="628"/>
      <c r="AK203" s="628"/>
      <c r="AL203" s="628"/>
      <c r="AM203" s="628"/>
      <c r="AN203" s="628"/>
      <c r="AO203" s="628"/>
      <c r="AP203" s="628"/>
      <c r="AQ203" s="628"/>
      <c r="AR203" s="628"/>
      <c r="AS203" s="628"/>
      <c r="AT203" s="399"/>
      <c r="AU203" s="399"/>
      <c r="AV203" s="628"/>
      <c r="AW203" s="628"/>
      <c r="AX203" s="628"/>
      <c r="AY203" s="628"/>
      <c r="AZ203" s="628"/>
      <c r="BA203" s="628"/>
      <c r="BB203" s="628"/>
      <c r="BC203" s="628"/>
      <c r="BD203" s="628"/>
      <c r="BE203" s="628"/>
      <c r="BF203" s="628"/>
      <c r="BG203" s="628"/>
      <c r="BH203" s="628"/>
      <c r="BI203" s="628"/>
      <c r="BJ203" s="628"/>
      <c r="BK203" s="628"/>
      <c r="BL203" s="628"/>
      <c r="BM203" s="628"/>
      <c r="BN203" s="628"/>
      <c r="BO203" s="628"/>
      <c r="BP203" s="628"/>
      <c r="BQ203" s="628"/>
      <c r="BR203" s="628"/>
      <c r="BS203" s="628"/>
      <c r="BT203" s="628"/>
      <c r="BU203" s="628"/>
      <c r="BV203" s="628"/>
      <c r="BW203" s="628"/>
      <c r="BX203" s="628"/>
      <c r="BY203" s="628"/>
      <c r="BZ203" s="628"/>
      <c r="CA203" s="628"/>
      <c r="CB203" s="628"/>
      <c r="CC203" s="628"/>
      <c r="CD203" s="628"/>
      <c r="CE203" s="628"/>
      <c r="CF203" s="628"/>
      <c r="CG203" s="628"/>
      <c r="CH203" s="628"/>
      <c r="CI203" s="628"/>
      <c r="CJ203" s="628"/>
      <c r="CK203" s="628"/>
      <c r="CL203" s="628"/>
      <c r="CM203" s="628"/>
    </row>
    <row r="204" spans="2:91" ht="5.0999999999999996" customHeight="1">
      <c r="B204" s="628"/>
      <c r="C204" s="628"/>
      <c r="D204" s="628"/>
      <c r="E204" s="628"/>
      <c r="F204" s="628"/>
      <c r="G204" s="628"/>
      <c r="H204" s="628"/>
      <c r="I204" s="628"/>
      <c r="J204" s="628"/>
      <c r="K204" s="628"/>
      <c r="L204" s="628"/>
      <c r="M204" s="628"/>
      <c r="N204" s="628"/>
      <c r="O204" s="628"/>
      <c r="P204" s="628"/>
      <c r="Q204" s="628"/>
      <c r="R204" s="628"/>
      <c r="S204" s="628"/>
      <c r="T204" s="628"/>
      <c r="U204" s="628"/>
      <c r="V204" s="628"/>
      <c r="W204" s="628"/>
      <c r="X204" s="628"/>
      <c r="Y204" s="628"/>
      <c r="Z204" s="628"/>
      <c r="AA204" s="628"/>
      <c r="AB204" s="628"/>
      <c r="AC204" s="628"/>
      <c r="AD204" s="628"/>
      <c r="AE204" s="628"/>
      <c r="AF204" s="628"/>
      <c r="AG204" s="628"/>
      <c r="AH204" s="628"/>
      <c r="AI204" s="628"/>
      <c r="AJ204" s="628"/>
      <c r="AK204" s="628"/>
      <c r="AL204" s="628"/>
      <c r="AM204" s="628"/>
      <c r="AN204" s="628"/>
      <c r="AO204" s="628"/>
      <c r="AP204" s="628"/>
      <c r="AQ204" s="628"/>
      <c r="AR204" s="628"/>
      <c r="AS204" s="628"/>
      <c r="AT204" s="399"/>
      <c r="AU204" s="399"/>
      <c r="AV204" s="628"/>
      <c r="AW204" s="628"/>
      <c r="AX204" s="628"/>
      <c r="AY204" s="628"/>
      <c r="AZ204" s="628"/>
      <c r="BA204" s="628"/>
      <c r="BB204" s="628"/>
      <c r="BC204" s="628"/>
      <c r="BD204" s="628"/>
      <c r="BE204" s="628"/>
      <c r="BF204" s="628"/>
      <c r="BG204" s="628"/>
      <c r="BH204" s="628"/>
      <c r="BI204" s="628"/>
      <c r="BJ204" s="628"/>
      <c r="BK204" s="628"/>
      <c r="BL204" s="628"/>
      <c r="BM204" s="628"/>
      <c r="BN204" s="628"/>
      <c r="BO204" s="628"/>
      <c r="BP204" s="628"/>
      <c r="BQ204" s="628"/>
      <c r="BR204" s="628"/>
      <c r="BS204" s="628"/>
      <c r="BT204" s="628"/>
      <c r="BU204" s="628"/>
      <c r="BV204" s="628"/>
      <c r="BW204" s="628"/>
      <c r="BX204" s="628"/>
      <c r="BY204" s="628"/>
      <c r="BZ204" s="628"/>
      <c r="CA204" s="628"/>
      <c r="CB204" s="628"/>
      <c r="CC204" s="628"/>
      <c r="CD204" s="628"/>
      <c r="CE204" s="628"/>
      <c r="CF204" s="628"/>
      <c r="CG204" s="628"/>
      <c r="CH204" s="628"/>
      <c r="CI204" s="628"/>
      <c r="CJ204" s="628"/>
      <c r="CK204" s="628"/>
      <c r="CL204" s="628"/>
      <c r="CM204" s="628"/>
    </row>
    <row r="205" spans="2:91" ht="5.0999999999999996" customHeight="1">
      <c r="B205" s="628"/>
      <c r="C205" s="628"/>
      <c r="D205" s="628"/>
      <c r="E205" s="628"/>
      <c r="F205" s="628"/>
      <c r="G205" s="628"/>
      <c r="H205" s="628"/>
      <c r="I205" s="628"/>
      <c r="J205" s="628"/>
      <c r="K205" s="628"/>
      <c r="L205" s="628"/>
      <c r="M205" s="628"/>
      <c r="N205" s="628"/>
      <c r="O205" s="628"/>
      <c r="P205" s="628"/>
      <c r="Q205" s="628"/>
      <c r="R205" s="628"/>
      <c r="S205" s="628"/>
      <c r="T205" s="628"/>
      <c r="U205" s="628"/>
      <c r="V205" s="628"/>
      <c r="W205" s="628"/>
      <c r="X205" s="628"/>
      <c r="Y205" s="628"/>
      <c r="Z205" s="628"/>
      <c r="AA205" s="628"/>
      <c r="AB205" s="628"/>
      <c r="AC205" s="628"/>
      <c r="AD205" s="628"/>
      <c r="AE205" s="628"/>
      <c r="AF205" s="628"/>
      <c r="AG205" s="628"/>
      <c r="AH205" s="628"/>
      <c r="AI205" s="628"/>
      <c r="AJ205" s="628"/>
      <c r="AK205" s="628"/>
      <c r="AL205" s="628"/>
      <c r="AM205" s="628"/>
      <c r="AN205" s="628"/>
      <c r="AO205" s="628"/>
      <c r="AP205" s="628"/>
      <c r="AQ205" s="628"/>
      <c r="AR205" s="628"/>
      <c r="AS205" s="628"/>
      <c r="AT205" s="399"/>
      <c r="AU205" s="399"/>
      <c r="AV205" s="628"/>
      <c r="AW205" s="628"/>
      <c r="AX205" s="628"/>
      <c r="AY205" s="628"/>
      <c r="AZ205" s="628"/>
      <c r="BA205" s="628"/>
      <c r="BB205" s="628"/>
      <c r="BC205" s="628"/>
      <c r="BD205" s="628"/>
      <c r="BE205" s="628"/>
      <c r="BF205" s="628"/>
      <c r="BG205" s="628"/>
      <c r="BH205" s="628"/>
      <c r="BI205" s="628"/>
      <c r="BJ205" s="628"/>
      <c r="BK205" s="628"/>
      <c r="BL205" s="628"/>
      <c r="BM205" s="628"/>
      <c r="BN205" s="628"/>
      <c r="BO205" s="628"/>
      <c r="BP205" s="628"/>
      <c r="BQ205" s="628"/>
      <c r="BR205" s="628"/>
      <c r="BS205" s="628"/>
      <c r="BT205" s="628"/>
      <c r="BU205" s="628"/>
      <c r="BV205" s="628"/>
      <c r="BW205" s="628"/>
      <c r="BX205" s="628"/>
      <c r="BY205" s="628"/>
      <c r="BZ205" s="628"/>
      <c r="CA205" s="628"/>
      <c r="CB205" s="628"/>
      <c r="CC205" s="628"/>
      <c r="CD205" s="628"/>
      <c r="CE205" s="628"/>
      <c r="CF205" s="628"/>
      <c r="CG205" s="628"/>
      <c r="CH205" s="628"/>
      <c r="CI205" s="628"/>
      <c r="CJ205" s="628"/>
      <c r="CK205" s="628"/>
      <c r="CL205" s="628"/>
      <c r="CM205" s="628"/>
    </row>
    <row r="206" spans="2:91" ht="5.0999999999999996" customHeight="1">
      <c r="B206" s="628"/>
      <c r="C206" s="628"/>
      <c r="D206" s="628"/>
      <c r="E206" s="628"/>
      <c r="F206" s="628"/>
      <c r="G206" s="628"/>
      <c r="H206" s="628"/>
      <c r="I206" s="628"/>
      <c r="J206" s="628"/>
      <c r="K206" s="628"/>
      <c r="L206" s="628"/>
      <c r="M206" s="628"/>
      <c r="N206" s="628"/>
      <c r="O206" s="628"/>
      <c r="P206" s="628"/>
      <c r="Q206" s="628"/>
      <c r="R206" s="628"/>
      <c r="S206" s="628"/>
      <c r="T206" s="628"/>
      <c r="U206" s="628"/>
      <c r="V206" s="628"/>
      <c r="W206" s="628"/>
      <c r="X206" s="628"/>
      <c r="Y206" s="628"/>
      <c r="Z206" s="628"/>
      <c r="AA206" s="628"/>
      <c r="AB206" s="628"/>
      <c r="AC206" s="628"/>
      <c r="AD206" s="628"/>
      <c r="AE206" s="628"/>
      <c r="AF206" s="628"/>
      <c r="AG206" s="628"/>
      <c r="AH206" s="628"/>
      <c r="AI206" s="628"/>
      <c r="AJ206" s="628"/>
      <c r="AK206" s="628"/>
      <c r="AL206" s="628"/>
      <c r="AM206" s="628"/>
      <c r="AN206" s="628"/>
      <c r="AO206" s="628"/>
      <c r="AP206" s="628"/>
      <c r="AQ206" s="628"/>
      <c r="AR206" s="628"/>
      <c r="AS206" s="628"/>
      <c r="AT206" s="399"/>
      <c r="AU206" s="399"/>
      <c r="AV206" s="628"/>
      <c r="AW206" s="628"/>
      <c r="AX206" s="628"/>
      <c r="AY206" s="628"/>
      <c r="AZ206" s="628"/>
      <c r="BA206" s="628"/>
      <c r="BB206" s="628"/>
      <c r="BC206" s="628"/>
      <c r="BD206" s="628"/>
      <c r="BE206" s="628"/>
      <c r="BF206" s="628"/>
      <c r="BG206" s="628"/>
      <c r="BH206" s="628"/>
      <c r="BI206" s="628"/>
      <c r="BJ206" s="628"/>
      <c r="BK206" s="628"/>
      <c r="BL206" s="628"/>
      <c r="BM206" s="628"/>
      <c r="BN206" s="628"/>
      <c r="BO206" s="628"/>
      <c r="BP206" s="628"/>
      <c r="BQ206" s="628"/>
      <c r="BR206" s="628"/>
      <c r="BS206" s="628"/>
      <c r="BT206" s="628"/>
      <c r="BU206" s="628"/>
      <c r="BV206" s="628"/>
      <c r="BW206" s="628"/>
      <c r="BX206" s="628"/>
      <c r="BY206" s="628"/>
      <c r="BZ206" s="628"/>
      <c r="CA206" s="628"/>
      <c r="CB206" s="628"/>
      <c r="CC206" s="628"/>
      <c r="CD206" s="628"/>
      <c r="CE206" s="628"/>
      <c r="CF206" s="628"/>
      <c r="CG206" s="628"/>
      <c r="CH206" s="628"/>
      <c r="CI206" s="628"/>
      <c r="CJ206" s="628"/>
      <c r="CK206" s="628"/>
      <c r="CL206" s="628"/>
      <c r="CM206" s="628"/>
    </row>
    <row r="207" spans="2:91" ht="5.0999999999999996" customHeight="1">
      <c r="B207" s="628"/>
      <c r="C207" s="628"/>
      <c r="D207" s="628"/>
      <c r="E207" s="628"/>
      <c r="F207" s="628"/>
      <c r="G207" s="628"/>
      <c r="H207" s="628"/>
      <c r="I207" s="628"/>
      <c r="J207" s="628"/>
      <c r="K207" s="628"/>
      <c r="L207" s="628"/>
      <c r="M207" s="628"/>
      <c r="N207" s="628"/>
      <c r="O207" s="628"/>
      <c r="P207" s="628"/>
      <c r="Q207" s="628"/>
      <c r="R207" s="628"/>
      <c r="S207" s="628"/>
      <c r="T207" s="628"/>
      <c r="U207" s="628"/>
      <c r="V207" s="628"/>
      <c r="W207" s="628"/>
      <c r="X207" s="628"/>
      <c r="Y207" s="628"/>
      <c r="Z207" s="628"/>
      <c r="AA207" s="628"/>
      <c r="AB207" s="628"/>
      <c r="AC207" s="628"/>
      <c r="AD207" s="628"/>
      <c r="AE207" s="628"/>
      <c r="AF207" s="628"/>
      <c r="AG207" s="628"/>
      <c r="AH207" s="628"/>
      <c r="AI207" s="628"/>
      <c r="AJ207" s="628"/>
      <c r="AK207" s="628"/>
      <c r="AL207" s="628"/>
      <c r="AM207" s="628"/>
      <c r="AN207" s="628"/>
      <c r="AO207" s="628"/>
      <c r="AP207" s="628"/>
      <c r="AQ207" s="628"/>
      <c r="AR207" s="628"/>
      <c r="AS207" s="628"/>
      <c r="AT207" s="399"/>
      <c r="AU207" s="399"/>
      <c r="AV207" s="628"/>
      <c r="AW207" s="628"/>
      <c r="AX207" s="628"/>
      <c r="AY207" s="628"/>
      <c r="AZ207" s="628"/>
      <c r="BA207" s="628"/>
      <c r="BB207" s="628"/>
      <c r="BC207" s="628"/>
      <c r="BD207" s="628"/>
      <c r="BE207" s="628"/>
      <c r="BF207" s="628"/>
      <c r="BG207" s="628"/>
      <c r="BH207" s="628"/>
      <c r="BI207" s="628"/>
      <c r="BJ207" s="628"/>
      <c r="BK207" s="628"/>
      <c r="BL207" s="628"/>
      <c r="BM207" s="628"/>
      <c r="BN207" s="628"/>
      <c r="BO207" s="628"/>
      <c r="BP207" s="628"/>
      <c r="BQ207" s="628"/>
      <c r="BR207" s="628"/>
      <c r="BS207" s="628"/>
      <c r="BT207" s="628"/>
      <c r="BU207" s="628"/>
      <c r="BV207" s="628"/>
      <c r="BW207" s="628"/>
      <c r="BX207" s="628"/>
      <c r="BY207" s="628"/>
      <c r="BZ207" s="628"/>
      <c r="CA207" s="628"/>
      <c r="CB207" s="628"/>
      <c r="CC207" s="628"/>
      <c r="CD207" s="628"/>
      <c r="CE207" s="628"/>
      <c r="CF207" s="628"/>
      <c r="CG207" s="628"/>
      <c r="CH207" s="628"/>
      <c r="CI207" s="628"/>
      <c r="CJ207" s="628"/>
      <c r="CK207" s="628"/>
      <c r="CL207" s="628"/>
      <c r="CM207" s="628"/>
    </row>
    <row r="208" spans="2:91" ht="5.0999999999999996" customHeight="1">
      <c r="B208" s="631" t="s">
        <v>475</v>
      </c>
      <c r="C208" s="632"/>
      <c r="D208" s="632"/>
      <c r="E208" s="632"/>
      <c r="F208" s="632"/>
      <c r="G208" s="632"/>
      <c r="H208" s="633"/>
      <c r="I208" s="659" t="s">
        <v>52</v>
      </c>
      <c r="J208" s="660"/>
      <c r="K208" s="660"/>
      <c r="L208" s="660"/>
      <c r="M208" s="660"/>
      <c r="N208" s="660"/>
      <c r="O208" s="660"/>
      <c r="P208" s="660"/>
      <c r="Q208" s="660"/>
      <c r="R208" s="660"/>
      <c r="S208" s="660"/>
      <c r="T208" s="660"/>
      <c r="U208" s="660"/>
      <c r="V208" s="660"/>
      <c r="W208" s="660"/>
      <c r="X208" s="660"/>
      <c r="Y208" s="660"/>
      <c r="Z208" s="660"/>
      <c r="AA208" s="660"/>
      <c r="AB208" s="660"/>
      <c r="AC208" s="660"/>
      <c r="AD208" s="660"/>
      <c r="AE208" s="660"/>
      <c r="AF208" s="660"/>
      <c r="AG208" s="660"/>
      <c r="AH208" s="660"/>
      <c r="AI208" s="660"/>
      <c r="AJ208" s="660"/>
      <c r="AK208" s="660"/>
      <c r="AL208" s="660"/>
      <c r="AM208" s="660"/>
      <c r="AN208" s="660"/>
      <c r="AO208" s="660"/>
      <c r="AP208" s="660"/>
      <c r="AQ208" s="660"/>
      <c r="AR208" s="660"/>
      <c r="AS208" s="661"/>
      <c r="AT208" s="399"/>
      <c r="AU208" s="399"/>
      <c r="AV208" s="631" t="s">
        <v>475</v>
      </c>
      <c r="AW208" s="632"/>
      <c r="AX208" s="632"/>
      <c r="AY208" s="632"/>
      <c r="AZ208" s="632"/>
      <c r="BA208" s="632"/>
      <c r="BB208" s="633"/>
      <c r="BC208" s="668" t="str">
        <f>IF($I$208="","",$I$208)</f>
        <v>　</v>
      </c>
      <c r="BD208" s="669"/>
      <c r="BE208" s="669"/>
      <c r="BF208" s="669"/>
      <c r="BG208" s="669"/>
      <c r="BH208" s="669"/>
      <c r="BI208" s="669"/>
      <c r="BJ208" s="669"/>
      <c r="BK208" s="669"/>
      <c r="BL208" s="669"/>
      <c r="BM208" s="669"/>
      <c r="BN208" s="669"/>
      <c r="BO208" s="669"/>
      <c r="BP208" s="669"/>
      <c r="BQ208" s="669"/>
      <c r="BR208" s="669"/>
      <c r="BS208" s="669"/>
      <c r="BT208" s="669"/>
      <c r="BU208" s="669"/>
      <c r="BV208" s="669"/>
      <c r="BW208" s="669"/>
      <c r="BX208" s="669"/>
      <c r="BY208" s="669"/>
      <c r="BZ208" s="669"/>
      <c r="CA208" s="669"/>
      <c r="CB208" s="669"/>
      <c r="CC208" s="669"/>
      <c r="CD208" s="669"/>
      <c r="CE208" s="669"/>
      <c r="CF208" s="669"/>
      <c r="CG208" s="669"/>
      <c r="CH208" s="669"/>
      <c r="CI208" s="669"/>
      <c r="CJ208" s="669"/>
      <c r="CK208" s="669"/>
      <c r="CL208" s="669"/>
      <c r="CM208" s="670"/>
    </row>
    <row r="209" spans="1:92" ht="5.0999999999999996" customHeight="1">
      <c r="B209" s="634"/>
      <c r="C209" s="635"/>
      <c r="D209" s="635"/>
      <c r="E209" s="635"/>
      <c r="F209" s="635"/>
      <c r="G209" s="636"/>
      <c r="H209" s="637"/>
      <c r="I209" s="662"/>
      <c r="J209" s="663"/>
      <c r="K209" s="663"/>
      <c r="L209" s="663"/>
      <c r="M209" s="663"/>
      <c r="N209" s="663"/>
      <c r="O209" s="663"/>
      <c r="P209" s="663"/>
      <c r="Q209" s="663"/>
      <c r="R209" s="663"/>
      <c r="S209" s="663"/>
      <c r="T209" s="663"/>
      <c r="U209" s="663"/>
      <c r="V209" s="663"/>
      <c r="W209" s="663"/>
      <c r="X209" s="663"/>
      <c r="Y209" s="663"/>
      <c r="Z209" s="663"/>
      <c r="AA209" s="663"/>
      <c r="AB209" s="663"/>
      <c r="AC209" s="663"/>
      <c r="AD209" s="663"/>
      <c r="AE209" s="663"/>
      <c r="AF209" s="663"/>
      <c r="AG209" s="663"/>
      <c r="AH209" s="663"/>
      <c r="AI209" s="663"/>
      <c r="AJ209" s="663"/>
      <c r="AK209" s="663"/>
      <c r="AL209" s="663"/>
      <c r="AM209" s="663"/>
      <c r="AN209" s="663"/>
      <c r="AO209" s="663"/>
      <c r="AP209" s="663"/>
      <c r="AQ209" s="663"/>
      <c r="AR209" s="663"/>
      <c r="AS209" s="664"/>
      <c r="AT209" s="399"/>
      <c r="AU209" s="399"/>
      <c r="AV209" s="634"/>
      <c r="AW209" s="635"/>
      <c r="AX209" s="635"/>
      <c r="AY209" s="635"/>
      <c r="AZ209" s="635"/>
      <c r="BA209" s="636"/>
      <c r="BB209" s="637"/>
      <c r="BC209" s="671"/>
      <c r="BD209" s="672"/>
      <c r="BE209" s="672"/>
      <c r="BF209" s="672"/>
      <c r="BG209" s="672"/>
      <c r="BH209" s="672"/>
      <c r="BI209" s="672"/>
      <c r="BJ209" s="672"/>
      <c r="BK209" s="672"/>
      <c r="BL209" s="672"/>
      <c r="BM209" s="672"/>
      <c r="BN209" s="672"/>
      <c r="BO209" s="672"/>
      <c r="BP209" s="672"/>
      <c r="BQ209" s="672"/>
      <c r="BR209" s="672"/>
      <c r="BS209" s="672"/>
      <c r="BT209" s="672"/>
      <c r="BU209" s="672"/>
      <c r="BV209" s="672"/>
      <c r="BW209" s="672"/>
      <c r="BX209" s="672"/>
      <c r="BY209" s="672"/>
      <c r="BZ209" s="672"/>
      <c r="CA209" s="672"/>
      <c r="CB209" s="672"/>
      <c r="CC209" s="672"/>
      <c r="CD209" s="672"/>
      <c r="CE209" s="672"/>
      <c r="CF209" s="672"/>
      <c r="CG209" s="672"/>
      <c r="CH209" s="672"/>
      <c r="CI209" s="672"/>
      <c r="CJ209" s="672"/>
      <c r="CK209" s="672"/>
      <c r="CL209" s="672"/>
      <c r="CM209" s="673"/>
    </row>
    <row r="210" spans="1:92" ht="5.0999999999999996" customHeight="1">
      <c r="B210" s="634"/>
      <c r="C210" s="635"/>
      <c r="D210" s="635"/>
      <c r="E210" s="635"/>
      <c r="F210" s="635"/>
      <c r="G210" s="636"/>
      <c r="H210" s="637"/>
      <c r="I210" s="662"/>
      <c r="J210" s="663"/>
      <c r="K210" s="663"/>
      <c r="L210" s="663"/>
      <c r="M210" s="663"/>
      <c r="N210" s="663"/>
      <c r="O210" s="663"/>
      <c r="P210" s="663"/>
      <c r="Q210" s="663"/>
      <c r="R210" s="663"/>
      <c r="S210" s="663"/>
      <c r="T210" s="663"/>
      <c r="U210" s="663"/>
      <c r="V210" s="663"/>
      <c r="W210" s="663"/>
      <c r="X210" s="663"/>
      <c r="Y210" s="663"/>
      <c r="Z210" s="663"/>
      <c r="AA210" s="663"/>
      <c r="AB210" s="663"/>
      <c r="AC210" s="663"/>
      <c r="AD210" s="663"/>
      <c r="AE210" s="663"/>
      <c r="AF210" s="663"/>
      <c r="AG210" s="663"/>
      <c r="AH210" s="663"/>
      <c r="AI210" s="663"/>
      <c r="AJ210" s="663"/>
      <c r="AK210" s="663"/>
      <c r="AL210" s="663"/>
      <c r="AM210" s="663"/>
      <c r="AN210" s="663"/>
      <c r="AO210" s="663"/>
      <c r="AP210" s="663"/>
      <c r="AQ210" s="663"/>
      <c r="AR210" s="663"/>
      <c r="AS210" s="664"/>
      <c r="AT210" s="399"/>
      <c r="AU210" s="399"/>
      <c r="AV210" s="634"/>
      <c r="AW210" s="635"/>
      <c r="AX210" s="635"/>
      <c r="AY210" s="635"/>
      <c r="AZ210" s="635"/>
      <c r="BA210" s="636"/>
      <c r="BB210" s="637"/>
      <c r="BC210" s="671"/>
      <c r="BD210" s="672"/>
      <c r="BE210" s="672"/>
      <c r="BF210" s="672"/>
      <c r="BG210" s="672"/>
      <c r="BH210" s="672"/>
      <c r="BI210" s="672"/>
      <c r="BJ210" s="672"/>
      <c r="BK210" s="672"/>
      <c r="BL210" s="672"/>
      <c r="BM210" s="672"/>
      <c r="BN210" s="672"/>
      <c r="BO210" s="672"/>
      <c r="BP210" s="672"/>
      <c r="BQ210" s="672"/>
      <c r="BR210" s="672"/>
      <c r="BS210" s="672"/>
      <c r="BT210" s="672"/>
      <c r="BU210" s="672"/>
      <c r="BV210" s="672"/>
      <c r="BW210" s="672"/>
      <c r="BX210" s="672"/>
      <c r="BY210" s="672"/>
      <c r="BZ210" s="672"/>
      <c r="CA210" s="672"/>
      <c r="CB210" s="672"/>
      <c r="CC210" s="672"/>
      <c r="CD210" s="672"/>
      <c r="CE210" s="672"/>
      <c r="CF210" s="672"/>
      <c r="CG210" s="672"/>
      <c r="CH210" s="672"/>
      <c r="CI210" s="672"/>
      <c r="CJ210" s="672"/>
      <c r="CK210" s="672"/>
      <c r="CL210" s="672"/>
      <c r="CM210" s="673"/>
    </row>
    <row r="211" spans="1:92" ht="5.0999999999999996" customHeight="1">
      <c r="B211" s="634"/>
      <c r="C211" s="635"/>
      <c r="D211" s="635"/>
      <c r="E211" s="635"/>
      <c r="F211" s="635"/>
      <c r="G211" s="636"/>
      <c r="H211" s="637"/>
      <c r="I211" s="662"/>
      <c r="J211" s="663"/>
      <c r="K211" s="663"/>
      <c r="L211" s="663"/>
      <c r="M211" s="663"/>
      <c r="N211" s="663"/>
      <c r="O211" s="663"/>
      <c r="P211" s="663"/>
      <c r="Q211" s="663"/>
      <c r="R211" s="663"/>
      <c r="S211" s="663"/>
      <c r="T211" s="663"/>
      <c r="U211" s="663"/>
      <c r="V211" s="663"/>
      <c r="W211" s="663"/>
      <c r="X211" s="663"/>
      <c r="Y211" s="663"/>
      <c r="Z211" s="663"/>
      <c r="AA211" s="663"/>
      <c r="AB211" s="663"/>
      <c r="AC211" s="663"/>
      <c r="AD211" s="663"/>
      <c r="AE211" s="663"/>
      <c r="AF211" s="663"/>
      <c r="AG211" s="663"/>
      <c r="AH211" s="663"/>
      <c r="AI211" s="663"/>
      <c r="AJ211" s="663"/>
      <c r="AK211" s="663"/>
      <c r="AL211" s="663"/>
      <c r="AM211" s="663"/>
      <c r="AN211" s="663"/>
      <c r="AO211" s="663"/>
      <c r="AP211" s="663"/>
      <c r="AQ211" s="663"/>
      <c r="AR211" s="663"/>
      <c r="AS211" s="664"/>
      <c r="AT211" s="399"/>
      <c r="AU211" s="399"/>
      <c r="AV211" s="634"/>
      <c r="AW211" s="635"/>
      <c r="AX211" s="635"/>
      <c r="AY211" s="635"/>
      <c r="AZ211" s="635"/>
      <c r="BA211" s="636"/>
      <c r="BB211" s="637"/>
      <c r="BC211" s="671"/>
      <c r="BD211" s="672"/>
      <c r="BE211" s="672"/>
      <c r="BF211" s="672"/>
      <c r="BG211" s="672"/>
      <c r="BH211" s="672"/>
      <c r="BI211" s="672"/>
      <c r="BJ211" s="672"/>
      <c r="BK211" s="672"/>
      <c r="BL211" s="672"/>
      <c r="BM211" s="672"/>
      <c r="BN211" s="672"/>
      <c r="BO211" s="672"/>
      <c r="BP211" s="672"/>
      <c r="BQ211" s="672"/>
      <c r="BR211" s="672"/>
      <c r="BS211" s="672"/>
      <c r="BT211" s="672"/>
      <c r="BU211" s="672"/>
      <c r="BV211" s="672"/>
      <c r="BW211" s="672"/>
      <c r="BX211" s="672"/>
      <c r="BY211" s="672"/>
      <c r="BZ211" s="672"/>
      <c r="CA211" s="672"/>
      <c r="CB211" s="672"/>
      <c r="CC211" s="672"/>
      <c r="CD211" s="672"/>
      <c r="CE211" s="672"/>
      <c r="CF211" s="672"/>
      <c r="CG211" s="672"/>
      <c r="CH211" s="672"/>
      <c r="CI211" s="672"/>
      <c r="CJ211" s="672"/>
      <c r="CK211" s="672"/>
      <c r="CL211" s="672"/>
      <c r="CM211" s="673"/>
    </row>
    <row r="212" spans="1:92" ht="5.0999999999999996" customHeight="1">
      <c r="B212" s="634"/>
      <c r="C212" s="635"/>
      <c r="D212" s="635"/>
      <c r="E212" s="635"/>
      <c r="F212" s="635"/>
      <c r="G212" s="636"/>
      <c r="H212" s="637"/>
      <c r="I212" s="662"/>
      <c r="J212" s="663"/>
      <c r="K212" s="663"/>
      <c r="L212" s="663"/>
      <c r="M212" s="663"/>
      <c r="N212" s="663"/>
      <c r="O212" s="663"/>
      <c r="P212" s="663"/>
      <c r="Q212" s="663"/>
      <c r="R212" s="663"/>
      <c r="S212" s="663"/>
      <c r="T212" s="663"/>
      <c r="U212" s="663"/>
      <c r="V212" s="663"/>
      <c r="W212" s="663"/>
      <c r="X212" s="663"/>
      <c r="Y212" s="663"/>
      <c r="Z212" s="663"/>
      <c r="AA212" s="663"/>
      <c r="AB212" s="663"/>
      <c r="AC212" s="663"/>
      <c r="AD212" s="663"/>
      <c r="AE212" s="663"/>
      <c r="AF212" s="663"/>
      <c r="AG212" s="663"/>
      <c r="AH212" s="663"/>
      <c r="AI212" s="663"/>
      <c r="AJ212" s="663"/>
      <c r="AK212" s="663"/>
      <c r="AL212" s="663"/>
      <c r="AM212" s="663"/>
      <c r="AN212" s="663"/>
      <c r="AO212" s="663"/>
      <c r="AP212" s="663"/>
      <c r="AQ212" s="663"/>
      <c r="AR212" s="663"/>
      <c r="AS212" s="664"/>
      <c r="AT212" s="399"/>
      <c r="AU212" s="399"/>
      <c r="AV212" s="634"/>
      <c r="AW212" s="635"/>
      <c r="AX212" s="635"/>
      <c r="AY212" s="635"/>
      <c r="AZ212" s="635"/>
      <c r="BA212" s="636"/>
      <c r="BB212" s="637"/>
      <c r="BC212" s="671"/>
      <c r="BD212" s="672"/>
      <c r="BE212" s="672"/>
      <c r="BF212" s="672"/>
      <c r="BG212" s="672"/>
      <c r="BH212" s="672"/>
      <c r="BI212" s="672"/>
      <c r="BJ212" s="672"/>
      <c r="BK212" s="672"/>
      <c r="BL212" s="672"/>
      <c r="BM212" s="672"/>
      <c r="BN212" s="672"/>
      <c r="BO212" s="672"/>
      <c r="BP212" s="672"/>
      <c r="BQ212" s="672"/>
      <c r="BR212" s="672"/>
      <c r="BS212" s="672"/>
      <c r="BT212" s="672"/>
      <c r="BU212" s="672"/>
      <c r="BV212" s="672"/>
      <c r="BW212" s="672"/>
      <c r="BX212" s="672"/>
      <c r="BY212" s="672"/>
      <c r="BZ212" s="672"/>
      <c r="CA212" s="672"/>
      <c r="CB212" s="672"/>
      <c r="CC212" s="672"/>
      <c r="CD212" s="672"/>
      <c r="CE212" s="672"/>
      <c r="CF212" s="672"/>
      <c r="CG212" s="672"/>
      <c r="CH212" s="672"/>
      <c r="CI212" s="672"/>
      <c r="CJ212" s="672"/>
      <c r="CK212" s="672"/>
      <c r="CL212" s="672"/>
      <c r="CM212" s="673"/>
    </row>
    <row r="213" spans="1:92" ht="5.0999999999999996" customHeight="1">
      <c r="B213" s="634"/>
      <c r="C213" s="635"/>
      <c r="D213" s="635"/>
      <c r="E213" s="635"/>
      <c r="F213" s="635"/>
      <c r="G213" s="636"/>
      <c r="H213" s="637"/>
      <c r="I213" s="662"/>
      <c r="J213" s="663"/>
      <c r="K213" s="663"/>
      <c r="L213" s="663"/>
      <c r="M213" s="663"/>
      <c r="N213" s="663"/>
      <c r="O213" s="663"/>
      <c r="P213" s="663"/>
      <c r="Q213" s="663"/>
      <c r="R213" s="663"/>
      <c r="S213" s="663"/>
      <c r="T213" s="663"/>
      <c r="U213" s="663"/>
      <c r="V213" s="663"/>
      <c r="W213" s="663"/>
      <c r="X213" s="663"/>
      <c r="Y213" s="663"/>
      <c r="Z213" s="663"/>
      <c r="AA213" s="663"/>
      <c r="AB213" s="663"/>
      <c r="AC213" s="663"/>
      <c r="AD213" s="663"/>
      <c r="AE213" s="663"/>
      <c r="AF213" s="663"/>
      <c r="AG213" s="663"/>
      <c r="AH213" s="663"/>
      <c r="AI213" s="663"/>
      <c r="AJ213" s="663"/>
      <c r="AK213" s="663"/>
      <c r="AL213" s="663"/>
      <c r="AM213" s="663"/>
      <c r="AN213" s="663"/>
      <c r="AO213" s="663"/>
      <c r="AP213" s="663"/>
      <c r="AQ213" s="663"/>
      <c r="AR213" s="663"/>
      <c r="AS213" s="664"/>
      <c r="AT213" s="399"/>
      <c r="AU213" s="399"/>
      <c r="AV213" s="634"/>
      <c r="AW213" s="635"/>
      <c r="AX213" s="635"/>
      <c r="AY213" s="635"/>
      <c r="AZ213" s="635"/>
      <c r="BA213" s="636"/>
      <c r="BB213" s="637"/>
      <c r="BC213" s="671"/>
      <c r="BD213" s="672"/>
      <c r="BE213" s="672"/>
      <c r="BF213" s="672"/>
      <c r="BG213" s="672"/>
      <c r="BH213" s="672"/>
      <c r="BI213" s="672"/>
      <c r="BJ213" s="672"/>
      <c r="BK213" s="672"/>
      <c r="BL213" s="672"/>
      <c r="BM213" s="672"/>
      <c r="BN213" s="672"/>
      <c r="BO213" s="672"/>
      <c r="BP213" s="672"/>
      <c r="BQ213" s="672"/>
      <c r="BR213" s="672"/>
      <c r="BS213" s="672"/>
      <c r="BT213" s="672"/>
      <c r="BU213" s="672"/>
      <c r="BV213" s="672"/>
      <c r="BW213" s="672"/>
      <c r="BX213" s="672"/>
      <c r="BY213" s="672"/>
      <c r="BZ213" s="672"/>
      <c r="CA213" s="672"/>
      <c r="CB213" s="672"/>
      <c r="CC213" s="672"/>
      <c r="CD213" s="672"/>
      <c r="CE213" s="672"/>
      <c r="CF213" s="672"/>
      <c r="CG213" s="672"/>
      <c r="CH213" s="672"/>
      <c r="CI213" s="672"/>
      <c r="CJ213" s="672"/>
      <c r="CK213" s="672"/>
      <c r="CL213" s="672"/>
      <c r="CM213" s="673"/>
    </row>
    <row r="214" spans="1:92" ht="5.0999999999999996" customHeight="1">
      <c r="B214" s="634"/>
      <c r="C214" s="635"/>
      <c r="D214" s="635"/>
      <c r="E214" s="635"/>
      <c r="F214" s="635"/>
      <c r="G214" s="636"/>
      <c r="H214" s="637"/>
      <c r="I214" s="662"/>
      <c r="J214" s="663"/>
      <c r="K214" s="663"/>
      <c r="L214" s="663"/>
      <c r="M214" s="663"/>
      <c r="N214" s="663"/>
      <c r="O214" s="663"/>
      <c r="P214" s="663"/>
      <c r="Q214" s="663"/>
      <c r="R214" s="663"/>
      <c r="S214" s="663"/>
      <c r="T214" s="663"/>
      <c r="U214" s="663"/>
      <c r="V214" s="663"/>
      <c r="W214" s="663"/>
      <c r="X214" s="663"/>
      <c r="Y214" s="663"/>
      <c r="Z214" s="663"/>
      <c r="AA214" s="663"/>
      <c r="AB214" s="663"/>
      <c r="AC214" s="663"/>
      <c r="AD214" s="663"/>
      <c r="AE214" s="663"/>
      <c r="AF214" s="663"/>
      <c r="AG214" s="663"/>
      <c r="AH214" s="663"/>
      <c r="AI214" s="663"/>
      <c r="AJ214" s="663"/>
      <c r="AK214" s="663"/>
      <c r="AL214" s="663"/>
      <c r="AM214" s="663"/>
      <c r="AN214" s="663"/>
      <c r="AO214" s="663"/>
      <c r="AP214" s="663"/>
      <c r="AQ214" s="663"/>
      <c r="AR214" s="663"/>
      <c r="AS214" s="664"/>
      <c r="AT214" s="399"/>
      <c r="AU214" s="399"/>
      <c r="AV214" s="634"/>
      <c r="AW214" s="635"/>
      <c r="AX214" s="635"/>
      <c r="AY214" s="635"/>
      <c r="AZ214" s="635"/>
      <c r="BA214" s="636"/>
      <c r="BB214" s="637"/>
      <c r="BC214" s="671"/>
      <c r="BD214" s="672"/>
      <c r="BE214" s="672"/>
      <c r="BF214" s="672"/>
      <c r="BG214" s="672"/>
      <c r="BH214" s="672"/>
      <c r="BI214" s="672"/>
      <c r="BJ214" s="672"/>
      <c r="BK214" s="672"/>
      <c r="BL214" s="672"/>
      <c r="BM214" s="672"/>
      <c r="BN214" s="672"/>
      <c r="BO214" s="672"/>
      <c r="BP214" s="672"/>
      <c r="BQ214" s="672"/>
      <c r="BR214" s="672"/>
      <c r="BS214" s="672"/>
      <c r="BT214" s="672"/>
      <c r="BU214" s="672"/>
      <c r="BV214" s="672"/>
      <c r="BW214" s="672"/>
      <c r="BX214" s="672"/>
      <c r="BY214" s="672"/>
      <c r="BZ214" s="672"/>
      <c r="CA214" s="672"/>
      <c r="CB214" s="672"/>
      <c r="CC214" s="672"/>
      <c r="CD214" s="672"/>
      <c r="CE214" s="672"/>
      <c r="CF214" s="672"/>
      <c r="CG214" s="672"/>
      <c r="CH214" s="672"/>
      <c r="CI214" s="672"/>
      <c r="CJ214" s="672"/>
      <c r="CK214" s="672"/>
      <c r="CL214" s="672"/>
      <c r="CM214" s="673"/>
    </row>
    <row r="215" spans="1:92" ht="5.0999999999999996" customHeight="1">
      <c r="B215" s="638"/>
      <c r="C215" s="639"/>
      <c r="D215" s="639"/>
      <c r="E215" s="639"/>
      <c r="F215" s="639"/>
      <c r="G215" s="639"/>
      <c r="H215" s="640"/>
      <c r="I215" s="665"/>
      <c r="J215" s="666"/>
      <c r="K215" s="666"/>
      <c r="L215" s="666"/>
      <c r="M215" s="666"/>
      <c r="N215" s="666"/>
      <c r="O215" s="666"/>
      <c r="P215" s="666"/>
      <c r="Q215" s="666"/>
      <c r="R215" s="666"/>
      <c r="S215" s="666"/>
      <c r="T215" s="666"/>
      <c r="U215" s="666"/>
      <c r="V215" s="666"/>
      <c r="W215" s="666"/>
      <c r="X215" s="666"/>
      <c r="Y215" s="666"/>
      <c r="Z215" s="666"/>
      <c r="AA215" s="666"/>
      <c r="AB215" s="666"/>
      <c r="AC215" s="666"/>
      <c r="AD215" s="666"/>
      <c r="AE215" s="666"/>
      <c r="AF215" s="666"/>
      <c r="AG215" s="666"/>
      <c r="AH215" s="666"/>
      <c r="AI215" s="666"/>
      <c r="AJ215" s="666"/>
      <c r="AK215" s="666"/>
      <c r="AL215" s="666"/>
      <c r="AM215" s="666"/>
      <c r="AN215" s="666"/>
      <c r="AO215" s="666"/>
      <c r="AP215" s="666"/>
      <c r="AQ215" s="666"/>
      <c r="AR215" s="666"/>
      <c r="AS215" s="667"/>
      <c r="AT215" s="399"/>
      <c r="AU215" s="399"/>
      <c r="AV215" s="638"/>
      <c r="AW215" s="639"/>
      <c r="AX215" s="639"/>
      <c r="AY215" s="639"/>
      <c r="AZ215" s="639"/>
      <c r="BA215" s="639"/>
      <c r="BB215" s="640"/>
      <c r="BC215" s="674"/>
      <c r="BD215" s="675"/>
      <c r="BE215" s="675"/>
      <c r="BF215" s="675"/>
      <c r="BG215" s="675"/>
      <c r="BH215" s="675"/>
      <c r="BI215" s="675"/>
      <c r="BJ215" s="675"/>
      <c r="BK215" s="675"/>
      <c r="BL215" s="675"/>
      <c r="BM215" s="675"/>
      <c r="BN215" s="675"/>
      <c r="BO215" s="675"/>
      <c r="BP215" s="675"/>
      <c r="BQ215" s="675"/>
      <c r="BR215" s="675"/>
      <c r="BS215" s="675"/>
      <c r="BT215" s="675"/>
      <c r="BU215" s="675"/>
      <c r="BV215" s="675"/>
      <c r="BW215" s="675"/>
      <c r="BX215" s="675"/>
      <c r="BY215" s="675"/>
      <c r="BZ215" s="675"/>
      <c r="CA215" s="675"/>
      <c r="CB215" s="675"/>
      <c r="CC215" s="675"/>
      <c r="CD215" s="675"/>
      <c r="CE215" s="675"/>
      <c r="CF215" s="675"/>
      <c r="CG215" s="675"/>
      <c r="CH215" s="675"/>
      <c r="CI215" s="675"/>
      <c r="CJ215" s="675"/>
      <c r="CK215" s="675"/>
      <c r="CL215" s="675"/>
      <c r="CM215" s="676"/>
    </row>
    <row r="216" spans="1:92" ht="5.0999999999999996" customHeight="1">
      <c r="B216" s="677" t="s">
        <v>476</v>
      </c>
      <c r="C216" s="677"/>
      <c r="D216" s="677"/>
      <c r="E216" s="677"/>
      <c r="F216" s="677"/>
      <c r="G216" s="677"/>
      <c r="H216" s="677"/>
      <c r="I216" s="677"/>
      <c r="J216" s="677"/>
      <c r="K216" s="677"/>
      <c r="L216" s="677"/>
      <c r="M216" s="677"/>
      <c r="N216" s="677"/>
      <c r="O216" s="677"/>
      <c r="P216" s="677"/>
      <c r="Q216" s="677"/>
      <c r="R216" s="677"/>
      <c r="S216" s="677"/>
      <c r="T216" s="677"/>
      <c r="U216" s="677"/>
      <c r="V216" s="677"/>
      <c r="W216" s="677"/>
      <c r="X216" s="677"/>
      <c r="Y216" s="677"/>
      <c r="Z216" s="677"/>
      <c r="AA216" s="677"/>
      <c r="AB216" s="677"/>
      <c r="AC216" s="677"/>
      <c r="AD216" s="677"/>
      <c r="AE216" s="677"/>
      <c r="AF216" s="677"/>
      <c r="AG216" s="677"/>
      <c r="AH216" s="677"/>
      <c r="AI216" s="677"/>
      <c r="AJ216" s="677"/>
      <c r="AK216" s="677"/>
      <c r="AL216" s="677"/>
      <c r="AM216" s="677"/>
      <c r="AN216" s="677"/>
      <c r="AO216" s="677"/>
      <c r="AP216" s="677"/>
      <c r="AQ216" s="677"/>
      <c r="AR216" s="677"/>
      <c r="AS216" s="677"/>
      <c r="AT216" s="399"/>
      <c r="AU216" s="399"/>
      <c r="AV216" s="677" t="s">
        <v>476</v>
      </c>
      <c r="AW216" s="677"/>
      <c r="AX216" s="677"/>
      <c r="AY216" s="677"/>
      <c r="AZ216" s="677"/>
      <c r="BA216" s="677"/>
      <c r="BB216" s="677"/>
      <c r="BC216" s="677"/>
      <c r="BD216" s="677"/>
      <c r="BE216" s="677"/>
      <c r="BF216" s="677"/>
      <c r="BG216" s="677"/>
      <c r="BH216" s="677"/>
      <c r="BI216" s="677"/>
      <c r="BJ216" s="677"/>
      <c r="BK216" s="677"/>
      <c r="BL216" s="677"/>
      <c r="BM216" s="677"/>
      <c r="BN216" s="677"/>
      <c r="BO216" s="677"/>
      <c r="BP216" s="677"/>
      <c r="BQ216" s="677"/>
      <c r="BR216" s="677"/>
      <c r="BS216" s="677"/>
      <c r="BT216" s="677"/>
      <c r="BU216" s="677"/>
      <c r="BV216" s="677"/>
      <c r="BW216" s="677"/>
      <c r="BX216" s="677"/>
      <c r="BY216" s="677"/>
      <c r="BZ216" s="677"/>
      <c r="CA216" s="677"/>
      <c r="CB216" s="677"/>
      <c r="CC216" s="677"/>
      <c r="CD216" s="677"/>
      <c r="CE216" s="677"/>
      <c r="CF216" s="677"/>
      <c r="CG216" s="677"/>
      <c r="CH216" s="677"/>
      <c r="CI216" s="677"/>
      <c r="CJ216" s="677"/>
      <c r="CK216" s="677"/>
      <c r="CL216" s="677"/>
      <c r="CM216" s="677"/>
    </row>
    <row r="217" spans="1:92" ht="5.0999999999999996" customHeight="1">
      <c r="B217" s="678"/>
      <c r="C217" s="678"/>
      <c r="D217" s="678"/>
      <c r="E217" s="678"/>
      <c r="F217" s="678"/>
      <c r="G217" s="678"/>
      <c r="H217" s="678"/>
      <c r="I217" s="678"/>
      <c r="J217" s="678"/>
      <c r="K217" s="678"/>
      <c r="L217" s="678"/>
      <c r="M217" s="678"/>
      <c r="N217" s="678"/>
      <c r="O217" s="678"/>
      <c r="P217" s="678"/>
      <c r="Q217" s="678"/>
      <c r="R217" s="678"/>
      <c r="S217" s="678"/>
      <c r="T217" s="678"/>
      <c r="U217" s="678"/>
      <c r="V217" s="678"/>
      <c r="W217" s="678"/>
      <c r="X217" s="678"/>
      <c r="Y217" s="678"/>
      <c r="Z217" s="678"/>
      <c r="AA217" s="678"/>
      <c r="AB217" s="678"/>
      <c r="AC217" s="678"/>
      <c r="AD217" s="678"/>
      <c r="AE217" s="678"/>
      <c r="AF217" s="678"/>
      <c r="AG217" s="678"/>
      <c r="AH217" s="678"/>
      <c r="AI217" s="678"/>
      <c r="AJ217" s="678"/>
      <c r="AK217" s="678"/>
      <c r="AL217" s="678"/>
      <c r="AM217" s="678"/>
      <c r="AN217" s="678"/>
      <c r="AO217" s="678"/>
      <c r="AP217" s="678"/>
      <c r="AQ217" s="678"/>
      <c r="AR217" s="678"/>
      <c r="AS217" s="678"/>
      <c r="AT217" s="399"/>
      <c r="AU217" s="399"/>
      <c r="AV217" s="678"/>
      <c r="AW217" s="678"/>
      <c r="AX217" s="678"/>
      <c r="AY217" s="678"/>
      <c r="AZ217" s="678"/>
      <c r="BA217" s="678"/>
      <c r="BB217" s="678"/>
      <c r="BC217" s="678"/>
      <c r="BD217" s="678"/>
      <c r="BE217" s="678"/>
      <c r="BF217" s="678"/>
      <c r="BG217" s="678"/>
      <c r="BH217" s="678"/>
      <c r="BI217" s="678"/>
      <c r="BJ217" s="678"/>
      <c r="BK217" s="678"/>
      <c r="BL217" s="678"/>
      <c r="BM217" s="678"/>
      <c r="BN217" s="678"/>
      <c r="BO217" s="678"/>
      <c r="BP217" s="678"/>
      <c r="BQ217" s="678"/>
      <c r="BR217" s="678"/>
      <c r="BS217" s="678"/>
      <c r="BT217" s="678"/>
      <c r="BU217" s="678"/>
      <c r="BV217" s="678"/>
      <c r="BW217" s="678"/>
      <c r="BX217" s="678"/>
      <c r="BY217" s="678"/>
      <c r="BZ217" s="678"/>
      <c r="CA217" s="678"/>
      <c r="CB217" s="678"/>
      <c r="CC217" s="678"/>
      <c r="CD217" s="678"/>
      <c r="CE217" s="678"/>
      <c r="CF217" s="678"/>
      <c r="CG217" s="678"/>
      <c r="CH217" s="678"/>
      <c r="CI217" s="678"/>
      <c r="CJ217" s="678"/>
      <c r="CK217" s="678"/>
      <c r="CL217" s="678"/>
      <c r="CM217" s="678"/>
    </row>
    <row r="218" spans="1:92" ht="5.0999999999999996" customHeight="1">
      <c r="B218" s="678"/>
      <c r="C218" s="678"/>
      <c r="D218" s="678"/>
      <c r="E218" s="678"/>
      <c r="F218" s="678"/>
      <c r="G218" s="678"/>
      <c r="H218" s="678"/>
      <c r="I218" s="678"/>
      <c r="J218" s="678"/>
      <c r="K218" s="678"/>
      <c r="L218" s="678"/>
      <c r="M218" s="678"/>
      <c r="N218" s="678"/>
      <c r="O218" s="678"/>
      <c r="P218" s="678"/>
      <c r="Q218" s="678"/>
      <c r="R218" s="678"/>
      <c r="S218" s="678"/>
      <c r="T218" s="678"/>
      <c r="U218" s="678"/>
      <c r="V218" s="678"/>
      <c r="W218" s="678"/>
      <c r="X218" s="678"/>
      <c r="Y218" s="678"/>
      <c r="Z218" s="678"/>
      <c r="AA218" s="678"/>
      <c r="AB218" s="678"/>
      <c r="AC218" s="678"/>
      <c r="AD218" s="678"/>
      <c r="AE218" s="678"/>
      <c r="AF218" s="678"/>
      <c r="AG218" s="678"/>
      <c r="AH218" s="678"/>
      <c r="AI218" s="678"/>
      <c r="AJ218" s="678"/>
      <c r="AK218" s="678"/>
      <c r="AL218" s="678"/>
      <c r="AM218" s="678"/>
      <c r="AN218" s="678"/>
      <c r="AO218" s="678"/>
      <c r="AP218" s="678"/>
      <c r="AQ218" s="678"/>
      <c r="AR218" s="678"/>
      <c r="AS218" s="678"/>
      <c r="AT218" s="399"/>
      <c r="AU218" s="399"/>
      <c r="AV218" s="678"/>
      <c r="AW218" s="678"/>
      <c r="AX218" s="678"/>
      <c r="AY218" s="678"/>
      <c r="AZ218" s="678"/>
      <c r="BA218" s="678"/>
      <c r="BB218" s="678"/>
      <c r="BC218" s="678"/>
      <c r="BD218" s="678"/>
      <c r="BE218" s="678"/>
      <c r="BF218" s="678"/>
      <c r="BG218" s="678"/>
      <c r="BH218" s="678"/>
      <c r="BI218" s="678"/>
      <c r="BJ218" s="678"/>
      <c r="BK218" s="678"/>
      <c r="BL218" s="678"/>
      <c r="BM218" s="678"/>
      <c r="BN218" s="678"/>
      <c r="BO218" s="678"/>
      <c r="BP218" s="678"/>
      <c r="BQ218" s="678"/>
      <c r="BR218" s="678"/>
      <c r="BS218" s="678"/>
      <c r="BT218" s="678"/>
      <c r="BU218" s="678"/>
      <c r="BV218" s="678"/>
      <c r="BW218" s="678"/>
      <c r="BX218" s="678"/>
      <c r="BY218" s="678"/>
      <c r="BZ218" s="678"/>
      <c r="CA218" s="678"/>
      <c r="CB218" s="678"/>
      <c r="CC218" s="678"/>
      <c r="CD218" s="678"/>
      <c r="CE218" s="678"/>
      <c r="CF218" s="678"/>
      <c r="CG218" s="678"/>
      <c r="CH218" s="678"/>
      <c r="CI218" s="678"/>
      <c r="CJ218" s="678"/>
      <c r="CK218" s="678"/>
      <c r="CL218" s="678"/>
      <c r="CM218" s="678"/>
    </row>
    <row r="219" spans="1:92" ht="5.0999999999999996" customHeight="1">
      <c r="B219" s="678"/>
      <c r="C219" s="678"/>
      <c r="D219" s="678"/>
      <c r="E219" s="678"/>
      <c r="F219" s="678"/>
      <c r="G219" s="678"/>
      <c r="H219" s="678"/>
      <c r="I219" s="678"/>
      <c r="J219" s="678"/>
      <c r="K219" s="678"/>
      <c r="L219" s="678"/>
      <c r="M219" s="678"/>
      <c r="N219" s="678"/>
      <c r="O219" s="678"/>
      <c r="P219" s="678"/>
      <c r="Q219" s="678"/>
      <c r="R219" s="678"/>
      <c r="S219" s="678"/>
      <c r="T219" s="678"/>
      <c r="U219" s="678"/>
      <c r="V219" s="678"/>
      <c r="W219" s="678"/>
      <c r="X219" s="678"/>
      <c r="Y219" s="678"/>
      <c r="Z219" s="678"/>
      <c r="AA219" s="678"/>
      <c r="AB219" s="678"/>
      <c r="AC219" s="678"/>
      <c r="AD219" s="678"/>
      <c r="AE219" s="678"/>
      <c r="AF219" s="678"/>
      <c r="AG219" s="678"/>
      <c r="AH219" s="678"/>
      <c r="AI219" s="678"/>
      <c r="AJ219" s="678"/>
      <c r="AK219" s="678"/>
      <c r="AL219" s="678"/>
      <c r="AM219" s="678"/>
      <c r="AN219" s="678"/>
      <c r="AO219" s="678"/>
      <c r="AP219" s="678"/>
      <c r="AQ219" s="678"/>
      <c r="AR219" s="678"/>
      <c r="AS219" s="678"/>
      <c r="AT219" s="399"/>
      <c r="AU219" s="399"/>
      <c r="AV219" s="678"/>
      <c r="AW219" s="678"/>
      <c r="AX219" s="678"/>
      <c r="AY219" s="678"/>
      <c r="AZ219" s="678"/>
      <c r="BA219" s="678"/>
      <c r="BB219" s="678"/>
      <c r="BC219" s="678"/>
      <c r="BD219" s="678"/>
      <c r="BE219" s="678"/>
      <c r="BF219" s="678"/>
      <c r="BG219" s="678"/>
      <c r="BH219" s="678"/>
      <c r="BI219" s="678"/>
      <c r="BJ219" s="678"/>
      <c r="BK219" s="678"/>
      <c r="BL219" s="678"/>
      <c r="BM219" s="678"/>
      <c r="BN219" s="678"/>
      <c r="BO219" s="678"/>
      <c r="BP219" s="678"/>
      <c r="BQ219" s="678"/>
      <c r="BR219" s="678"/>
      <c r="BS219" s="678"/>
      <c r="BT219" s="678"/>
      <c r="BU219" s="678"/>
      <c r="BV219" s="678"/>
      <c r="BW219" s="678"/>
      <c r="BX219" s="678"/>
      <c r="BY219" s="678"/>
      <c r="BZ219" s="678"/>
      <c r="CA219" s="678"/>
      <c r="CB219" s="678"/>
      <c r="CC219" s="678"/>
      <c r="CD219" s="678"/>
      <c r="CE219" s="678"/>
      <c r="CF219" s="678"/>
      <c r="CG219" s="678"/>
      <c r="CH219" s="678"/>
      <c r="CI219" s="678"/>
      <c r="CJ219" s="678"/>
      <c r="CK219" s="678"/>
      <c r="CL219" s="678"/>
      <c r="CM219" s="678"/>
    </row>
    <row r="220" spans="1:92" ht="5.0999999999999996" customHeight="1">
      <c r="B220" s="403"/>
      <c r="C220" s="403"/>
      <c r="D220" s="403"/>
      <c r="E220" s="403"/>
      <c r="F220" s="403"/>
      <c r="G220" s="403"/>
      <c r="H220" s="403"/>
      <c r="I220" s="403"/>
      <c r="J220" s="403"/>
      <c r="K220" s="403"/>
      <c r="L220" s="403"/>
      <c r="M220" s="403"/>
      <c r="N220" s="403"/>
      <c r="O220" s="403"/>
      <c r="P220" s="403"/>
      <c r="Q220" s="403"/>
      <c r="R220" s="403"/>
      <c r="S220" s="403"/>
      <c r="T220" s="403"/>
      <c r="U220" s="403"/>
      <c r="V220" s="403"/>
      <c r="W220" s="403"/>
      <c r="X220" s="403"/>
      <c r="Y220" s="403"/>
      <c r="Z220" s="403"/>
      <c r="AA220" s="403"/>
      <c r="AB220" s="403"/>
      <c r="AC220" s="403"/>
      <c r="AD220" s="403"/>
      <c r="AE220" s="403"/>
      <c r="AF220" s="403"/>
      <c r="AG220" s="403"/>
      <c r="AH220" s="403"/>
      <c r="AI220" s="403"/>
      <c r="AJ220" s="403"/>
      <c r="AK220" s="403"/>
      <c r="AL220" s="403"/>
      <c r="AM220" s="403"/>
      <c r="AN220" s="403"/>
      <c r="AO220" s="403"/>
      <c r="AP220" s="403"/>
      <c r="AQ220" s="403"/>
      <c r="AR220" s="403"/>
      <c r="AS220" s="403"/>
      <c r="AT220" s="399"/>
      <c r="AU220" s="399"/>
      <c r="AV220" s="403"/>
      <c r="AW220" s="403"/>
      <c r="AX220" s="403"/>
      <c r="AY220" s="403"/>
      <c r="AZ220" s="403"/>
      <c r="BA220" s="403"/>
      <c r="BB220" s="403"/>
      <c r="BC220" s="403"/>
      <c r="BD220" s="403"/>
      <c r="BE220" s="403"/>
      <c r="BF220" s="403"/>
      <c r="BG220" s="403"/>
      <c r="BH220" s="403"/>
      <c r="BI220" s="403"/>
      <c r="BJ220" s="403"/>
      <c r="BK220" s="403"/>
      <c r="BL220" s="403"/>
      <c r="BM220" s="403"/>
      <c r="BN220" s="403"/>
      <c r="BO220" s="403"/>
      <c r="BP220" s="403"/>
      <c r="BQ220" s="403"/>
      <c r="BR220" s="403"/>
      <c r="BS220" s="403"/>
      <c r="BT220" s="403"/>
      <c r="BU220" s="403"/>
      <c r="BV220" s="403"/>
      <c r="BW220" s="403"/>
      <c r="BX220" s="403"/>
      <c r="BY220" s="403"/>
      <c r="BZ220" s="403"/>
      <c r="CA220" s="403"/>
      <c r="CB220" s="403"/>
      <c r="CC220" s="403"/>
      <c r="CD220" s="403"/>
      <c r="CE220" s="403"/>
      <c r="CF220" s="403"/>
      <c r="CG220" s="403"/>
      <c r="CH220" s="403"/>
      <c r="CI220" s="403"/>
      <c r="CJ220" s="403"/>
      <c r="CK220" s="403"/>
      <c r="CL220" s="403"/>
      <c r="CM220" s="403"/>
    </row>
    <row r="221" spans="1:92" ht="13.5" customHeight="1">
      <c r="A221" s="396"/>
      <c r="B221" s="399"/>
      <c r="C221" s="399"/>
      <c r="D221" s="399"/>
      <c r="E221" s="399"/>
      <c r="F221" s="399"/>
      <c r="G221" s="399"/>
      <c r="H221" s="399"/>
      <c r="I221" s="399"/>
      <c r="J221" s="399"/>
      <c r="K221" s="399"/>
      <c r="L221" s="399"/>
      <c r="M221" s="399"/>
      <c r="N221" s="399"/>
      <c r="O221" s="399"/>
      <c r="P221" s="399"/>
      <c r="Q221" s="399"/>
      <c r="R221" s="399"/>
      <c r="S221" s="399"/>
      <c r="T221" s="399"/>
      <c r="U221" s="399"/>
      <c r="V221" s="399"/>
      <c r="W221" s="399"/>
      <c r="X221" s="399"/>
      <c r="Y221" s="399"/>
      <c r="Z221" s="399"/>
      <c r="AA221" s="399"/>
      <c r="AB221" s="399"/>
      <c r="AC221" s="399"/>
      <c r="AD221" s="399"/>
      <c r="AE221" s="399"/>
      <c r="AF221" s="399"/>
      <c r="AG221" s="399"/>
      <c r="AH221" s="399"/>
      <c r="AI221" s="399"/>
      <c r="AJ221" s="399"/>
      <c r="AK221" s="399"/>
      <c r="AL221" s="399"/>
      <c r="AM221" s="399"/>
      <c r="AN221" s="399"/>
      <c r="AO221" s="399"/>
      <c r="AP221" s="399"/>
      <c r="AQ221" s="399"/>
      <c r="AR221" s="399"/>
      <c r="AS221" s="399"/>
      <c r="AT221" s="404"/>
      <c r="AU221" s="405"/>
      <c r="AV221" s="399"/>
      <c r="AW221" s="399"/>
      <c r="AX221" s="399"/>
      <c r="AY221" s="399"/>
      <c r="AZ221" s="399"/>
      <c r="BA221" s="399"/>
      <c r="BB221" s="399"/>
      <c r="BC221" s="399"/>
      <c r="BD221" s="399"/>
      <c r="BE221" s="399"/>
      <c r="BF221" s="399"/>
      <c r="BG221" s="399"/>
      <c r="BH221" s="399"/>
      <c r="BI221" s="399"/>
      <c r="BJ221" s="399"/>
      <c r="BK221" s="399"/>
      <c r="BL221" s="399"/>
      <c r="BM221" s="399"/>
      <c r="BN221" s="399"/>
      <c r="BO221" s="399"/>
      <c r="BP221" s="399"/>
      <c r="BQ221" s="399"/>
      <c r="BR221" s="399"/>
      <c r="BS221" s="399"/>
      <c r="BT221" s="399"/>
      <c r="BU221" s="399"/>
      <c r="BV221" s="399"/>
      <c r="BW221" s="399"/>
      <c r="BX221" s="399"/>
      <c r="BY221" s="399"/>
      <c r="BZ221" s="399"/>
      <c r="CA221" s="399"/>
      <c r="CB221" s="399"/>
      <c r="CC221" s="399"/>
      <c r="CD221" s="399"/>
      <c r="CE221" s="399"/>
      <c r="CF221" s="399"/>
      <c r="CG221" s="399"/>
      <c r="CH221" s="399"/>
      <c r="CI221" s="399"/>
      <c r="CJ221" s="399"/>
      <c r="CK221" s="399"/>
      <c r="CL221" s="399"/>
      <c r="CM221" s="399"/>
      <c r="CN221" s="397"/>
    </row>
    <row r="222" spans="1:92" ht="13.5" customHeight="1">
      <c r="A222" s="398"/>
      <c r="B222" s="399"/>
      <c r="C222" s="399"/>
      <c r="D222" s="399"/>
      <c r="E222" s="399"/>
      <c r="F222" s="399"/>
      <c r="G222" s="399"/>
      <c r="H222" s="399"/>
      <c r="I222" s="399"/>
      <c r="J222" s="399"/>
      <c r="K222" s="399"/>
      <c r="L222" s="399"/>
      <c r="M222" s="399"/>
      <c r="N222" s="399"/>
      <c r="O222" s="399"/>
      <c r="P222" s="399"/>
      <c r="Q222" s="399"/>
      <c r="R222" s="399"/>
      <c r="S222" s="399"/>
      <c r="T222" s="399"/>
      <c r="U222" s="399"/>
      <c r="V222" s="399"/>
      <c r="W222" s="399"/>
      <c r="X222" s="399"/>
      <c r="Y222" s="399"/>
      <c r="Z222" s="399"/>
      <c r="AA222" s="399"/>
      <c r="AB222" s="399"/>
      <c r="AC222" s="399"/>
      <c r="AD222" s="399"/>
      <c r="AE222" s="399"/>
      <c r="AF222" s="399"/>
      <c r="AG222" s="399"/>
      <c r="AH222" s="399"/>
      <c r="AI222" s="399"/>
      <c r="AJ222" s="399"/>
      <c r="AK222" s="399"/>
      <c r="AL222" s="399"/>
      <c r="AM222" s="399"/>
      <c r="AN222" s="399"/>
      <c r="AO222" s="399"/>
      <c r="AP222" s="399"/>
      <c r="AQ222" s="399"/>
      <c r="AR222" s="399"/>
      <c r="AS222" s="399"/>
      <c r="AT222" s="400"/>
      <c r="AU222" s="401"/>
      <c r="AV222" s="399"/>
      <c r="AW222" s="399"/>
      <c r="AX222" s="399"/>
      <c r="AY222" s="399"/>
      <c r="AZ222" s="399"/>
      <c r="BA222" s="399"/>
      <c r="BB222" s="399"/>
      <c r="BC222" s="399"/>
      <c r="BD222" s="399"/>
      <c r="BE222" s="399"/>
      <c r="BF222" s="399"/>
      <c r="BG222" s="399"/>
      <c r="BH222" s="399"/>
      <c r="BI222" s="399"/>
      <c r="BJ222" s="399"/>
      <c r="BK222" s="399"/>
      <c r="BL222" s="399"/>
      <c r="BM222" s="399"/>
      <c r="BN222" s="399"/>
      <c r="BO222" s="399"/>
      <c r="BP222" s="399"/>
      <c r="BQ222" s="399"/>
      <c r="BR222" s="399"/>
      <c r="BS222" s="399"/>
      <c r="BT222" s="399"/>
      <c r="BU222" s="399"/>
      <c r="BV222" s="399"/>
      <c r="BW222" s="399"/>
      <c r="BX222" s="399"/>
      <c r="BY222" s="399"/>
      <c r="BZ222" s="399"/>
      <c r="CA222" s="399"/>
      <c r="CB222" s="399"/>
      <c r="CC222" s="399"/>
      <c r="CD222" s="399"/>
      <c r="CE222" s="399"/>
      <c r="CF222" s="399"/>
      <c r="CG222" s="399"/>
      <c r="CH222" s="399"/>
      <c r="CI222" s="399"/>
      <c r="CJ222" s="399"/>
      <c r="CK222" s="399"/>
      <c r="CL222" s="399"/>
      <c r="CM222" s="399"/>
      <c r="CN222" s="402"/>
    </row>
    <row r="223" spans="1:92" ht="5.0999999999999996" customHeight="1">
      <c r="B223" s="399"/>
      <c r="C223" s="399"/>
      <c r="D223" s="399"/>
      <c r="E223" s="399"/>
      <c r="F223" s="399"/>
      <c r="G223" s="399"/>
      <c r="H223" s="399"/>
      <c r="I223" s="399"/>
      <c r="J223" s="399"/>
      <c r="K223" s="399"/>
      <c r="L223" s="399"/>
      <c r="M223" s="399"/>
      <c r="N223" s="399"/>
      <c r="O223" s="399"/>
      <c r="P223" s="399"/>
      <c r="Q223" s="399"/>
      <c r="R223" s="399"/>
      <c r="S223" s="399"/>
      <c r="T223" s="399"/>
      <c r="U223" s="399"/>
      <c r="V223" s="399"/>
      <c r="W223" s="399"/>
      <c r="X223" s="399"/>
      <c r="Y223" s="399"/>
      <c r="Z223" s="399"/>
      <c r="AA223" s="399"/>
      <c r="AB223" s="399"/>
      <c r="AC223" s="399"/>
      <c r="AD223" s="399"/>
      <c r="AE223" s="399"/>
      <c r="AF223" s="399"/>
      <c r="AG223" s="399"/>
      <c r="AH223" s="399"/>
      <c r="AI223" s="399"/>
      <c r="AJ223" s="399"/>
      <c r="AK223" s="399"/>
      <c r="AL223" s="399"/>
      <c r="AM223" s="399"/>
      <c r="AN223" s="399"/>
      <c r="AO223" s="399"/>
      <c r="AP223" s="399"/>
      <c r="AQ223" s="399"/>
      <c r="AR223" s="399"/>
      <c r="AS223" s="399"/>
      <c r="AT223" s="399"/>
      <c r="AU223" s="399"/>
      <c r="AV223" s="399"/>
      <c r="AW223" s="399"/>
      <c r="AX223" s="399"/>
      <c r="AY223" s="399"/>
      <c r="AZ223" s="399"/>
      <c r="BA223" s="399"/>
      <c r="BB223" s="399"/>
      <c r="BC223" s="399"/>
      <c r="BD223" s="399"/>
      <c r="BE223" s="399"/>
      <c r="BF223" s="399"/>
      <c r="BG223" s="399"/>
      <c r="BH223" s="399"/>
      <c r="BI223" s="399"/>
      <c r="BJ223" s="399"/>
      <c r="BK223" s="399"/>
      <c r="BL223" s="399"/>
      <c r="BM223" s="399"/>
      <c r="BN223" s="399"/>
      <c r="BO223" s="399"/>
      <c r="BP223" s="399"/>
      <c r="BQ223" s="399"/>
      <c r="BR223" s="399"/>
      <c r="BS223" s="399"/>
      <c r="BT223" s="399"/>
      <c r="BU223" s="399"/>
      <c r="BV223" s="399"/>
      <c r="BW223" s="399"/>
      <c r="BX223" s="399"/>
      <c r="BY223" s="399"/>
      <c r="BZ223" s="399"/>
      <c r="CA223" s="399"/>
      <c r="CB223" s="399"/>
      <c r="CC223" s="399"/>
      <c r="CD223" s="399"/>
      <c r="CE223" s="399"/>
      <c r="CF223" s="399"/>
      <c r="CG223" s="399"/>
      <c r="CH223" s="399"/>
      <c r="CI223" s="399"/>
      <c r="CJ223" s="399"/>
      <c r="CK223" s="399"/>
      <c r="CL223" s="399"/>
      <c r="CM223" s="399"/>
    </row>
    <row r="224" spans="1:92" ht="5.0999999999999996" customHeight="1">
      <c r="B224" s="629" t="s">
        <v>469</v>
      </c>
      <c r="C224" s="629"/>
      <c r="D224" s="629"/>
      <c r="E224" s="629"/>
      <c r="F224" s="629"/>
      <c r="G224" s="629"/>
      <c r="H224" s="629"/>
      <c r="I224" s="629"/>
      <c r="J224" s="629"/>
      <c r="K224" s="629"/>
      <c r="L224" s="629"/>
      <c r="M224" s="629"/>
      <c r="N224" s="629"/>
      <c r="O224" s="629"/>
      <c r="P224" s="629"/>
      <c r="Q224" s="629"/>
      <c r="R224" s="629"/>
      <c r="S224" s="629"/>
      <c r="T224" s="629"/>
      <c r="U224" s="629"/>
      <c r="V224" s="629"/>
      <c r="W224" s="629"/>
      <c r="X224" s="629"/>
      <c r="Y224" s="629"/>
      <c r="Z224" s="629"/>
      <c r="AA224" s="629"/>
      <c r="AB224" s="629"/>
      <c r="AC224" s="629"/>
      <c r="AD224" s="629"/>
      <c r="AE224" s="629"/>
      <c r="AF224" s="629"/>
      <c r="AG224" s="629"/>
      <c r="AH224" s="629"/>
      <c r="AI224" s="629"/>
      <c r="AJ224" s="629"/>
      <c r="AK224" s="629"/>
      <c r="AL224" s="629"/>
      <c r="AM224" s="629"/>
      <c r="AN224" s="629"/>
      <c r="AO224" s="629"/>
      <c r="AP224" s="629"/>
      <c r="AQ224" s="629"/>
      <c r="AR224" s="629"/>
      <c r="AS224" s="629"/>
      <c r="AT224" s="399"/>
      <c r="AU224" s="399"/>
      <c r="AV224" s="629" t="s">
        <v>469</v>
      </c>
      <c r="AW224" s="629"/>
      <c r="AX224" s="629"/>
      <c r="AY224" s="629"/>
      <c r="AZ224" s="629"/>
      <c r="BA224" s="629"/>
      <c r="BB224" s="629"/>
      <c r="BC224" s="629"/>
      <c r="BD224" s="629"/>
      <c r="BE224" s="629"/>
      <c r="BF224" s="629"/>
      <c r="BG224" s="629"/>
      <c r="BH224" s="629"/>
      <c r="BI224" s="629"/>
      <c r="BJ224" s="629"/>
      <c r="BK224" s="629"/>
      <c r="BL224" s="629"/>
      <c r="BM224" s="629"/>
      <c r="BN224" s="629"/>
      <c r="BO224" s="629"/>
      <c r="BP224" s="629"/>
      <c r="BQ224" s="629"/>
      <c r="BR224" s="629"/>
      <c r="BS224" s="629"/>
      <c r="BT224" s="629"/>
      <c r="BU224" s="629"/>
      <c r="BV224" s="629"/>
      <c r="BW224" s="629"/>
      <c r="BX224" s="629"/>
      <c r="BY224" s="629"/>
      <c r="BZ224" s="629"/>
      <c r="CA224" s="629"/>
      <c r="CB224" s="629"/>
      <c r="CC224" s="629"/>
      <c r="CD224" s="629"/>
      <c r="CE224" s="629"/>
      <c r="CF224" s="629"/>
      <c r="CG224" s="629"/>
      <c r="CH224" s="629"/>
      <c r="CI224" s="629"/>
      <c r="CJ224" s="629"/>
      <c r="CK224" s="629"/>
      <c r="CL224" s="629"/>
      <c r="CM224" s="629"/>
    </row>
    <row r="225" spans="2:91" ht="5.0999999999999996" customHeight="1">
      <c r="B225" s="629"/>
      <c r="C225" s="629"/>
      <c r="D225" s="629"/>
      <c r="E225" s="629"/>
      <c r="F225" s="629"/>
      <c r="G225" s="629"/>
      <c r="H225" s="629"/>
      <c r="I225" s="629"/>
      <c r="J225" s="629"/>
      <c r="K225" s="629"/>
      <c r="L225" s="629"/>
      <c r="M225" s="629"/>
      <c r="N225" s="629"/>
      <c r="O225" s="629"/>
      <c r="P225" s="629"/>
      <c r="Q225" s="629"/>
      <c r="R225" s="629"/>
      <c r="S225" s="629"/>
      <c r="T225" s="629"/>
      <c r="U225" s="629"/>
      <c r="V225" s="629"/>
      <c r="W225" s="629"/>
      <c r="X225" s="629"/>
      <c r="Y225" s="629"/>
      <c r="Z225" s="629"/>
      <c r="AA225" s="629"/>
      <c r="AB225" s="629"/>
      <c r="AC225" s="629"/>
      <c r="AD225" s="629"/>
      <c r="AE225" s="629"/>
      <c r="AF225" s="629"/>
      <c r="AG225" s="629"/>
      <c r="AH225" s="629"/>
      <c r="AI225" s="629"/>
      <c r="AJ225" s="629"/>
      <c r="AK225" s="629"/>
      <c r="AL225" s="629"/>
      <c r="AM225" s="629"/>
      <c r="AN225" s="629"/>
      <c r="AO225" s="629"/>
      <c r="AP225" s="629"/>
      <c r="AQ225" s="629"/>
      <c r="AR225" s="629"/>
      <c r="AS225" s="629"/>
      <c r="AT225" s="399"/>
      <c r="AU225" s="399"/>
      <c r="AV225" s="629"/>
      <c r="AW225" s="629"/>
      <c r="AX225" s="629"/>
      <c r="AY225" s="629"/>
      <c r="AZ225" s="629"/>
      <c r="BA225" s="629"/>
      <c r="BB225" s="629"/>
      <c r="BC225" s="629"/>
      <c r="BD225" s="629"/>
      <c r="BE225" s="629"/>
      <c r="BF225" s="629"/>
      <c r="BG225" s="629"/>
      <c r="BH225" s="629"/>
      <c r="BI225" s="629"/>
      <c r="BJ225" s="629"/>
      <c r="BK225" s="629"/>
      <c r="BL225" s="629"/>
      <c r="BM225" s="629"/>
      <c r="BN225" s="629"/>
      <c r="BO225" s="629"/>
      <c r="BP225" s="629"/>
      <c r="BQ225" s="629"/>
      <c r="BR225" s="629"/>
      <c r="BS225" s="629"/>
      <c r="BT225" s="629"/>
      <c r="BU225" s="629"/>
      <c r="BV225" s="629"/>
      <c r="BW225" s="629"/>
      <c r="BX225" s="629"/>
      <c r="BY225" s="629"/>
      <c r="BZ225" s="629"/>
      <c r="CA225" s="629"/>
      <c r="CB225" s="629"/>
      <c r="CC225" s="629"/>
      <c r="CD225" s="629"/>
      <c r="CE225" s="629"/>
      <c r="CF225" s="629"/>
      <c r="CG225" s="629"/>
      <c r="CH225" s="629"/>
      <c r="CI225" s="629"/>
      <c r="CJ225" s="629"/>
      <c r="CK225" s="629"/>
      <c r="CL225" s="629"/>
      <c r="CM225" s="629"/>
    </row>
    <row r="226" spans="2:91" ht="5.0999999999999996" customHeight="1">
      <c r="B226" s="629"/>
      <c r="C226" s="629"/>
      <c r="D226" s="629"/>
      <c r="E226" s="629"/>
      <c r="F226" s="629"/>
      <c r="G226" s="629"/>
      <c r="H226" s="629"/>
      <c r="I226" s="629"/>
      <c r="J226" s="629"/>
      <c r="K226" s="629"/>
      <c r="L226" s="629"/>
      <c r="M226" s="629"/>
      <c r="N226" s="629"/>
      <c r="O226" s="629"/>
      <c r="P226" s="629"/>
      <c r="Q226" s="629"/>
      <c r="R226" s="629"/>
      <c r="S226" s="629"/>
      <c r="T226" s="629"/>
      <c r="U226" s="629"/>
      <c r="V226" s="629"/>
      <c r="W226" s="629"/>
      <c r="X226" s="629"/>
      <c r="Y226" s="629"/>
      <c r="Z226" s="629"/>
      <c r="AA226" s="629"/>
      <c r="AB226" s="629"/>
      <c r="AC226" s="629"/>
      <c r="AD226" s="629"/>
      <c r="AE226" s="629"/>
      <c r="AF226" s="629"/>
      <c r="AG226" s="629"/>
      <c r="AH226" s="629"/>
      <c r="AI226" s="629"/>
      <c r="AJ226" s="629"/>
      <c r="AK226" s="629"/>
      <c r="AL226" s="629"/>
      <c r="AM226" s="629"/>
      <c r="AN226" s="629"/>
      <c r="AO226" s="629"/>
      <c r="AP226" s="629"/>
      <c r="AQ226" s="629"/>
      <c r="AR226" s="629"/>
      <c r="AS226" s="629"/>
      <c r="AT226" s="399"/>
      <c r="AU226" s="399"/>
      <c r="AV226" s="629"/>
      <c r="AW226" s="629"/>
      <c r="AX226" s="629"/>
      <c r="AY226" s="629"/>
      <c r="AZ226" s="629"/>
      <c r="BA226" s="629"/>
      <c r="BB226" s="629"/>
      <c r="BC226" s="629"/>
      <c r="BD226" s="629"/>
      <c r="BE226" s="629"/>
      <c r="BF226" s="629"/>
      <c r="BG226" s="629"/>
      <c r="BH226" s="629"/>
      <c r="BI226" s="629"/>
      <c r="BJ226" s="629"/>
      <c r="BK226" s="629"/>
      <c r="BL226" s="629"/>
      <c r="BM226" s="629"/>
      <c r="BN226" s="629"/>
      <c r="BO226" s="629"/>
      <c r="BP226" s="629"/>
      <c r="BQ226" s="629"/>
      <c r="BR226" s="629"/>
      <c r="BS226" s="629"/>
      <c r="BT226" s="629"/>
      <c r="BU226" s="629"/>
      <c r="BV226" s="629"/>
      <c r="BW226" s="629"/>
      <c r="BX226" s="629"/>
      <c r="BY226" s="629"/>
      <c r="BZ226" s="629"/>
      <c r="CA226" s="629"/>
      <c r="CB226" s="629"/>
      <c r="CC226" s="629"/>
      <c r="CD226" s="629"/>
      <c r="CE226" s="629"/>
      <c r="CF226" s="629"/>
      <c r="CG226" s="629"/>
      <c r="CH226" s="629"/>
      <c r="CI226" s="629"/>
      <c r="CJ226" s="629"/>
      <c r="CK226" s="629"/>
      <c r="CL226" s="629"/>
      <c r="CM226" s="629"/>
    </row>
    <row r="227" spans="2:91" ht="5.0999999999999996" customHeight="1">
      <c r="B227" s="629"/>
      <c r="C227" s="629"/>
      <c r="D227" s="629"/>
      <c r="E227" s="629"/>
      <c r="F227" s="629"/>
      <c r="G227" s="629"/>
      <c r="H227" s="629"/>
      <c r="I227" s="629"/>
      <c r="J227" s="629"/>
      <c r="K227" s="629"/>
      <c r="L227" s="629"/>
      <c r="M227" s="629"/>
      <c r="N227" s="629"/>
      <c r="O227" s="629"/>
      <c r="P227" s="629"/>
      <c r="Q227" s="629"/>
      <c r="R227" s="629"/>
      <c r="S227" s="629"/>
      <c r="T227" s="629"/>
      <c r="U227" s="629"/>
      <c r="V227" s="629"/>
      <c r="W227" s="629"/>
      <c r="X227" s="629"/>
      <c r="Y227" s="629"/>
      <c r="Z227" s="629"/>
      <c r="AA227" s="629"/>
      <c r="AB227" s="629"/>
      <c r="AC227" s="629"/>
      <c r="AD227" s="629"/>
      <c r="AE227" s="629"/>
      <c r="AF227" s="629"/>
      <c r="AG227" s="629"/>
      <c r="AH227" s="629"/>
      <c r="AI227" s="629"/>
      <c r="AJ227" s="629"/>
      <c r="AK227" s="629"/>
      <c r="AL227" s="629"/>
      <c r="AM227" s="629"/>
      <c r="AN227" s="629"/>
      <c r="AO227" s="629"/>
      <c r="AP227" s="629"/>
      <c r="AQ227" s="629"/>
      <c r="AR227" s="629"/>
      <c r="AS227" s="629"/>
      <c r="AT227" s="399"/>
      <c r="AU227" s="399"/>
      <c r="AV227" s="629"/>
      <c r="AW227" s="629"/>
      <c r="AX227" s="629"/>
      <c r="AY227" s="629"/>
      <c r="AZ227" s="629"/>
      <c r="BA227" s="629"/>
      <c r="BB227" s="629"/>
      <c r="BC227" s="629"/>
      <c r="BD227" s="629"/>
      <c r="BE227" s="629"/>
      <c r="BF227" s="629"/>
      <c r="BG227" s="629"/>
      <c r="BH227" s="629"/>
      <c r="BI227" s="629"/>
      <c r="BJ227" s="629"/>
      <c r="BK227" s="629"/>
      <c r="BL227" s="629"/>
      <c r="BM227" s="629"/>
      <c r="BN227" s="629"/>
      <c r="BO227" s="629"/>
      <c r="BP227" s="629"/>
      <c r="BQ227" s="629"/>
      <c r="BR227" s="629"/>
      <c r="BS227" s="629"/>
      <c r="BT227" s="629"/>
      <c r="BU227" s="629"/>
      <c r="BV227" s="629"/>
      <c r="BW227" s="629"/>
      <c r="BX227" s="629"/>
      <c r="BY227" s="629"/>
      <c r="BZ227" s="629"/>
      <c r="CA227" s="629"/>
      <c r="CB227" s="629"/>
      <c r="CC227" s="629"/>
      <c r="CD227" s="629"/>
      <c r="CE227" s="629"/>
      <c r="CF227" s="629"/>
      <c r="CG227" s="629"/>
      <c r="CH227" s="629"/>
      <c r="CI227" s="629"/>
      <c r="CJ227" s="629"/>
      <c r="CK227" s="629"/>
      <c r="CL227" s="629"/>
      <c r="CM227" s="629"/>
    </row>
    <row r="228" spans="2:91" ht="5.0999999999999996" customHeight="1">
      <c r="B228" s="630"/>
      <c r="C228" s="630"/>
      <c r="D228" s="630"/>
      <c r="E228" s="630"/>
      <c r="F228" s="630"/>
      <c r="G228" s="630"/>
      <c r="H228" s="630"/>
      <c r="I228" s="630"/>
      <c r="J228" s="630"/>
      <c r="K228" s="630"/>
      <c r="L228" s="630"/>
      <c r="M228" s="630"/>
      <c r="N228" s="630"/>
      <c r="O228" s="630"/>
      <c r="P228" s="630"/>
      <c r="Q228" s="630"/>
      <c r="R228" s="630"/>
      <c r="S228" s="630"/>
      <c r="T228" s="630"/>
      <c r="U228" s="630"/>
      <c r="V228" s="630"/>
      <c r="W228" s="630"/>
      <c r="X228" s="630"/>
      <c r="Y228" s="630"/>
      <c r="Z228" s="630"/>
      <c r="AA228" s="630"/>
      <c r="AB228" s="630"/>
      <c r="AC228" s="630"/>
      <c r="AD228" s="630"/>
      <c r="AE228" s="630"/>
      <c r="AF228" s="630"/>
      <c r="AG228" s="630"/>
      <c r="AH228" s="630"/>
      <c r="AI228" s="630"/>
      <c r="AJ228" s="630"/>
      <c r="AK228" s="630"/>
      <c r="AL228" s="630"/>
      <c r="AM228" s="630"/>
      <c r="AN228" s="630"/>
      <c r="AO228" s="630"/>
      <c r="AP228" s="630"/>
      <c r="AQ228" s="630"/>
      <c r="AR228" s="630"/>
      <c r="AS228" s="630"/>
      <c r="AT228" s="399"/>
      <c r="AU228" s="399"/>
      <c r="AV228" s="630"/>
      <c r="AW228" s="630"/>
      <c r="AX228" s="630"/>
      <c r="AY228" s="630"/>
      <c r="AZ228" s="630"/>
      <c r="BA228" s="630"/>
      <c r="BB228" s="630"/>
      <c r="BC228" s="630"/>
      <c r="BD228" s="630"/>
      <c r="BE228" s="630"/>
      <c r="BF228" s="630"/>
      <c r="BG228" s="630"/>
      <c r="BH228" s="630"/>
      <c r="BI228" s="630"/>
      <c r="BJ228" s="630"/>
      <c r="BK228" s="630"/>
      <c r="BL228" s="630"/>
      <c r="BM228" s="630"/>
      <c r="BN228" s="630"/>
      <c r="BO228" s="630"/>
      <c r="BP228" s="630"/>
      <c r="BQ228" s="630"/>
      <c r="BR228" s="630"/>
      <c r="BS228" s="630"/>
      <c r="BT228" s="630"/>
      <c r="BU228" s="630"/>
      <c r="BV228" s="630"/>
      <c r="BW228" s="630"/>
      <c r="BX228" s="630"/>
      <c r="BY228" s="630"/>
      <c r="BZ228" s="630"/>
      <c r="CA228" s="630"/>
      <c r="CB228" s="630"/>
      <c r="CC228" s="630"/>
      <c r="CD228" s="630"/>
      <c r="CE228" s="630"/>
      <c r="CF228" s="630"/>
      <c r="CG228" s="630"/>
      <c r="CH228" s="630"/>
      <c r="CI228" s="630"/>
      <c r="CJ228" s="630"/>
      <c r="CK228" s="630"/>
      <c r="CL228" s="630"/>
      <c r="CM228" s="630"/>
    </row>
    <row r="229" spans="2:91" ht="5.0999999999999996" customHeight="1">
      <c r="B229" s="631" t="s">
        <v>470</v>
      </c>
      <c r="C229" s="632"/>
      <c r="D229" s="632"/>
      <c r="E229" s="632"/>
      <c r="F229" s="632"/>
      <c r="G229" s="632"/>
      <c r="H229" s="632"/>
      <c r="I229" s="632"/>
      <c r="J229" s="632"/>
      <c r="K229" s="632"/>
      <c r="L229" s="632"/>
      <c r="M229" s="633"/>
      <c r="N229" s="650" t="str">
        <f>'メンバー表(提出)'!B130</f>
        <v>星稜中学校</v>
      </c>
      <c r="O229" s="651"/>
      <c r="P229" s="651"/>
      <c r="Q229" s="651"/>
      <c r="R229" s="651"/>
      <c r="S229" s="651"/>
      <c r="T229" s="651"/>
      <c r="U229" s="651"/>
      <c r="V229" s="651"/>
      <c r="W229" s="651"/>
      <c r="X229" s="651"/>
      <c r="Y229" s="651"/>
      <c r="Z229" s="651"/>
      <c r="AA229" s="651"/>
      <c r="AB229" s="651"/>
      <c r="AC229" s="651"/>
      <c r="AD229" s="651"/>
      <c r="AE229" s="651"/>
      <c r="AF229" s="651"/>
      <c r="AG229" s="651"/>
      <c r="AH229" s="651"/>
      <c r="AI229" s="651"/>
      <c r="AJ229" s="651"/>
      <c r="AK229" s="651"/>
      <c r="AL229" s="651"/>
      <c r="AM229" s="651"/>
      <c r="AN229" s="651"/>
      <c r="AO229" s="651"/>
      <c r="AP229" s="651"/>
      <c r="AQ229" s="651"/>
      <c r="AR229" s="651"/>
      <c r="AS229" s="652"/>
      <c r="AT229" s="399"/>
      <c r="AU229" s="399"/>
      <c r="AV229" s="631" t="s">
        <v>470</v>
      </c>
      <c r="AW229" s="632"/>
      <c r="AX229" s="632"/>
      <c r="AY229" s="632"/>
      <c r="AZ229" s="632"/>
      <c r="BA229" s="632"/>
      <c r="BB229" s="632"/>
      <c r="BC229" s="632"/>
      <c r="BD229" s="632"/>
      <c r="BE229" s="632"/>
      <c r="BF229" s="632"/>
      <c r="BG229" s="633"/>
      <c r="BH229" s="650" t="str">
        <f>'メンバー表(提出)'!L130</f>
        <v>小松市立南部中学校</v>
      </c>
      <c r="BI229" s="651"/>
      <c r="BJ229" s="651"/>
      <c r="BK229" s="651"/>
      <c r="BL229" s="651"/>
      <c r="BM229" s="651"/>
      <c r="BN229" s="651"/>
      <c r="BO229" s="651"/>
      <c r="BP229" s="651"/>
      <c r="BQ229" s="651"/>
      <c r="BR229" s="651"/>
      <c r="BS229" s="651"/>
      <c r="BT229" s="651"/>
      <c r="BU229" s="651"/>
      <c r="BV229" s="651"/>
      <c r="BW229" s="651"/>
      <c r="BX229" s="651"/>
      <c r="BY229" s="651"/>
      <c r="BZ229" s="651"/>
      <c r="CA229" s="651"/>
      <c r="CB229" s="651"/>
      <c r="CC229" s="651"/>
      <c r="CD229" s="651"/>
      <c r="CE229" s="651"/>
      <c r="CF229" s="651"/>
      <c r="CG229" s="651"/>
      <c r="CH229" s="651"/>
      <c r="CI229" s="651"/>
      <c r="CJ229" s="651"/>
      <c r="CK229" s="651"/>
      <c r="CL229" s="651"/>
      <c r="CM229" s="652"/>
    </row>
    <row r="230" spans="2:91" ht="5.0999999999999996" customHeight="1">
      <c r="B230" s="634"/>
      <c r="C230" s="635"/>
      <c r="D230" s="635"/>
      <c r="E230" s="635"/>
      <c r="F230" s="635"/>
      <c r="G230" s="635"/>
      <c r="H230" s="635"/>
      <c r="I230" s="635"/>
      <c r="J230" s="635"/>
      <c r="K230" s="636"/>
      <c r="L230" s="636"/>
      <c r="M230" s="637"/>
      <c r="N230" s="653"/>
      <c r="O230" s="654"/>
      <c r="P230" s="654"/>
      <c r="Q230" s="654"/>
      <c r="R230" s="654"/>
      <c r="S230" s="654"/>
      <c r="T230" s="654"/>
      <c r="U230" s="654"/>
      <c r="V230" s="654"/>
      <c r="W230" s="654"/>
      <c r="X230" s="654"/>
      <c r="Y230" s="654"/>
      <c r="Z230" s="654"/>
      <c r="AA230" s="654"/>
      <c r="AB230" s="654"/>
      <c r="AC230" s="654"/>
      <c r="AD230" s="654"/>
      <c r="AE230" s="654"/>
      <c r="AF230" s="654"/>
      <c r="AG230" s="654"/>
      <c r="AH230" s="654"/>
      <c r="AI230" s="654"/>
      <c r="AJ230" s="654"/>
      <c r="AK230" s="654"/>
      <c r="AL230" s="654"/>
      <c r="AM230" s="654"/>
      <c r="AN230" s="654"/>
      <c r="AO230" s="654"/>
      <c r="AP230" s="654"/>
      <c r="AQ230" s="654"/>
      <c r="AR230" s="654"/>
      <c r="AS230" s="655"/>
      <c r="AT230" s="399"/>
      <c r="AU230" s="399"/>
      <c r="AV230" s="634"/>
      <c r="AW230" s="635"/>
      <c r="AX230" s="635"/>
      <c r="AY230" s="635"/>
      <c r="AZ230" s="635"/>
      <c r="BA230" s="635"/>
      <c r="BB230" s="635"/>
      <c r="BC230" s="635"/>
      <c r="BD230" s="635"/>
      <c r="BE230" s="636"/>
      <c r="BF230" s="636"/>
      <c r="BG230" s="637"/>
      <c r="BH230" s="653"/>
      <c r="BI230" s="654"/>
      <c r="BJ230" s="654"/>
      <c r="BK230" s="654"/>
      <c r="BL230" s="654"/>
      <c r="BM230" s="654"/>
      <c r="BN230" s="654"/>
      <c r="BO230" s="654"/>
      <c r="BP230" s="654"/>
      <c r="BQ230" s="654"/>
      <c r="BR230" s="654"/>
      <c r="BS230" s="654"/>
      <c r="BT230" s="654"/>
      <c r="BU230" s="654"/>
      <c r="BV230" s="654"/>
      <c r="BW230" s="654"/>
      <c r="BX230" s="654"/>
      <c r="BY230" s="654"/>
      <c r="BZ230" s="654"/>
      <c r="CA230" s="654"/>
      <c r="CB230" s="654"/>
      <c r="CC230" s="654"/>
      <c r="CD230" s="654"/>
      <c r="CE230" s="654"/>
      <c r="CF230" s="654"/>
      <c r="CG230" s="654"/>
      <c r="CH230" s="654"/>
      <c r="CI230" s="654"/>
      <c r="CJ230" s="654"/>
      <c r="CK230" s="654"/>
      <c r="CL230" s="654"/>
      <c r="CM230" s="655"/>
    </row>
    <row r="231" spans="2:91" ht="5.0999999999999996" customHeight="1">
      <c r="B231" s="634"/>
      <c r="C231" s="635"/>
      <c r="D231" s="635"/>
      <c r="E231" s="635"/>
      <c r="F231" s="635"/>
      <c r="G231" s="635"/>
      <c r="H231" s="635"/>
      <c r="I231" s="635"/>
      <c r="J231" s="635"/>
      <c r="K231" s="636"/>
      <c r="L231" s="636"/>
      <c r="M231" s="637"/>
      <c r="N231" s="653"/>
      <c r="O231" s="654"/>
      <c r="P231" s="654"/>
      <c r="Q231" s="654"/>
      <c r="R231" s="654"/>
      <c r="S231" s="654"/>
      <c r="T231" s="654"/>
      <c r="U231" s="654"/>
      <c r="V231" s="654"/>
      <c r="W231" s="654"/>
      <c r="X231" s="654"/>
      <c r="Y231" s="654"/>
      <c r="Z231" s="654"/>
      <c r="AA231" s="654"/>
      <c r="AB231" s="654"/>
      <c r="AC231" s="654"/>
      <c r="AD231" s="654"/>
      <c r="AE231" s="654"/>
      <c r="AF231" s="654"/>
      <c r="AG231" s="654"/>
      <c r="AH231" s="654"/>
      <c r="AI231" s="654"/>
      <c r="AJ231" s="654"/>
      <c r="AK231" s="654"/>
      <c r="AL231" s="654"/>
      <c r="AM231" s="654"/>
      <c r="AN231" s="654"/>
      <c r="AO231" s="654"/>
      <c r="AP231" s="654"/>
      <c r="AQ231" s="654"/>
      <c r="AR231" s="654"/>
      <c r="AS231" s="655"/>
      <c r="AT231" s="399"/>
      <c r="AU231" s="399"/>
      <c r="AV231" s="634"/>
      <c r="AW231" s="635"/>
      <c r="AX231" s="635"/>
      <c r="AY231" s="635"/>
      <c r="AZ231" s="635"/>
      <c r="BA231" s="635"/>
      <c r="BB231" s="635"/>
      <c r="BC231" s="635"/>
      <c r="BD231" s="635"/>
      <c r="BE231" s="636"/>
      <c r="BF231" s="636"/>
      <c r="BG231" s="637"/>
      <c r="BH231" s="653"/>
      <c r="BI231" s="654"/>
      <c r="BJ231" s="654"/>
      <c r="BK231" s="654"/>
      <c r="BL231" s="654"/>
      <c r="BM231" s="654"/>
      <c r="BN231" s="654"/>
      <c r="BO231" s="654"/>
      <c r="BP231" s="654"/>
      <c r="BQ231" s="654"/>
      <c r="BR231" s="654"/>
      <c r="BS231" s="654"/>
      <c r="BT231" s="654"/>
      <c r="BU231" s="654"/>
      <c r="BV231" s="654"/>
      <c r="BW231" s="654"/>
      <c r="BX231" s="654"/>
      <c r="BY231" s="654"/>
      <c r="BZ231" s="654"/>
      <c r="CA231" s="654"/>
      <c r="CB231" s="654"/>
      <c r="CC231" s="654"/>
      <c r="CD231" s="654"/>
      <c r="CE231" s="654"/>
      <c r="CF231" s="654"/>
      <c r="CG231" s="654"/>
      <c r="CH231" s="654"/>
      <c r="CI231" s="654"/>
      <c r="CJ231" s="654"/>
      <c r="CK231" s="654"/>
      <c r="CL231" s="654"/>
      <c r="CM231" s="655"/>
    </row>
    <row r="232" spans="2:91" ht="5.0999999999999996" customHeight="1">
      <c r="B232" s="634"/>
      <c r="C232" s="635"/>
      <c r="D232" s="635"/>
      <c r="E232" s="635"/>
      <c r="F232" s="635"/>
      <c r="G232" s="635"/>
      <c r="H232" s="635"/>
      <c r="I232" s="635"/>
      <c r="J232" s="635"/>
      <c r="K232" s="636"/>
      <c r="L232" s="636"/>
      <c r="M232" s="637"/>
      <c r="N232" s="653"/>
      <c r="O232" s="654"/>
      <c r="P232" s="654"/>
      <c r="Q232" s="654"/>
      <c r="R232" s="654"/>
      <c r="S232" s="654"/>
      <c r="T232" s="654"/>
      <c r="U232" s="654"/>
      <c r="V232" s="654"/>
      <c r="W232" s="654"/>
      <c r="X232" s="654"/>
      <c r="Y232" s="654"/>
      <c r="Z232" s="654"/>
      <c r="AA232" s="654"/>
      <c r="AB232" s="654"/>
      <c r="AC232" s="654"/>
      <c r="AD232" s="654"/>
      <c r="AE232" s="654"/>
      <c r="AF232" s="654"/>
      <c r="AG232" s="654"/>
      <c r="AH232" s="654"/>
      <c r="AI232" s="654"/>
      <c r="AJ232" s="654"/>
      <c r="AK232" s="654"/>
      <c r="AL232" s="654"/>
      <c r="AM232" s="654"/>
      <c r="AN232" s="654"/>
      <c r="AO232" s="654"/>
      <c r="AP232" s="654"/>
      <c r="AQ232" s="654"/>
      <c r="AR232" s="654"/>
      <c r="AS232" s="655"/>
      <c r="AT232" s="399"/>
      <c r="AU232" s="399"/>
      <c r="AV232" s="634"/>
      <c r="AW232" s="635"/>
      <c r="AX232" s="635"/>
      <c r="AY232" s="635"/>
      <c r="AZ232" s="635"/>
      <c r="BA232" s="635"/>
      <c r="BB232" s="635"/>
      <c r="BC232" s="635"/>
      <c r="BD232" s="635"/>
      <c r="BE232" s="636"/>
      <c r="BF232" s="636"/>
      <c r="BG232" s="637"/>
      <c r="BH232" s="653"/>
      <c r="BI232" s="654"/>
      <c r="BJ232" s="654"/>
      <c r="BK232" s="654"/>
      <c r="BL232" s="654"/>
      <c r="BM232" s="654"/>
      <c r="BN232" s="654"/>
      <c r="BO232" s="654"/>
      <c r="BP232" s="654"/>
      <c r="BQ232" s="654"/>
      <c r="BR232" s="654"/>
      <c r="BS232" s="654"/>
      <c r="BT232" s="654"/>
      <c r="BU232" s="654"/>
      <c r="BV232" s="654"/>
      <c r="BW232" s="654"/>
      <c r="BX232" s="654"/>
      <c r="BY232" s="654"/>
      <c r="BZ232" s="654"/>
      <c r="CA232" s="654"/>
      <c r="CB232" s="654"/>
      <c r="CC232" s="654"/>
      <c r="CD232" s="654"/>
      <c r="CE232" s="654"/>
      <c r="CF232" s="654"/>
      <c r="CG232" s="654"/>
      <c r="CH232" s="654"/>
      <c r="CI232" s="654"/>
      <c r="CJ232" s="654"/>
      <c r="CK232" s="654"/>
      <c r="CL232" s="654"/>
      <c r="CM232" s="655"/>
    </row>
    <row r="233" spans="2:91" ht="5.0999999999999996" customHeight="1">
      <c r="B233" s="638"/>
      <c r="C233" s="639"/>
      <c r="D233" s="639"/>
      <c r="E233" s="639"/>
      <c r="F233" s="639"/>
      <c r="G233" s="639"/>
      <c r="H233" s="639"/>
      <c r="I233" s="639"/>
      <c r="J233" s="639"/>
      <c r="K233" s="639"/>
      <c r="L233" s="639"/>
      <c r="M233" s="640"/>
      <c r="N233" s="656"/>
      <c r="O233" s="657"/>
      <c r="P233" s="657"/>
      <c r="Q233" s="657"/>
      <c r="R233" s="657"/>
      <c r="S233" s="657"/>
      <c r="T233" s="657"/>
      <c r="U233" s="657"/>
      <c r="V233" s="657"/>
      <c r="W233" s="657"/>
      <c r="X233" s="657"/>
      <c r="Y233" s="657"/>
      <c r="Z233" s="657"/>
      <c r="AA233" s="657"/>
      <c r="AB233" s="657"/>
      <c r="AC233" s="657"/>
      <c r="AD233" s="657"/>
      <c r="AE233" s="657"/>
      <c r="AF233" s="657"/>
      <c r="AG233" s="657"/>
      <c r="AH233" s="657"/>
      <c r="AI233" s="657"/>
      <c r="AJ233" s="657"/>
      <c r="AK233" s="657"/>
      <c r="AL233" s="657"/>
      <c r="AM233" s="657"/>
      <c r="AN233" s="657"/>
      <c r="AO233" s="657"/>
      <c r="AP233" s="657"/>
      <c r="AQ233" s="657"/>
      <c r="AR233" s="657"/>
      <c r="AS233" s="658"/>
      <c r="AT233" s="399"/>
      <c r="AU233" s="399"/>
      <c r="AV233" s="638"/>
      <c r="AW233" s="639"/>
      <c r="AX233" s="639"/>
      <c r="AY233" s="639"/>
      <c r="AZ233" s="639"/>
      <c r="BA233" s="639"/>
      <c r="BB233" s="639"/>
      <c r="BC233" s="639"/>
      <c r="BD233" s="639"/>
      <c r="BE233" s="639"/>
      <c r="BF233" s="639"/>
      <c r="BG233" s="640"/>
      <c r="BH233" s="656"/>
      <c r="BI233" s="657"/>
      <c r="BJ233" s="657"/>
      <c r="BK233" s="657"/>
      <c r="BL233" s="657"/>
      <c r="BM233" s="657"/>
      <c r="BN233" s="657"/>
      <c r="BO233" s="657"/>
      <c r="BP233" s="657"/>
      <c r="BQ233" s="657"/>
      <c r="BR233" s="657"/>
      <c r="BS233" s="657"/>
      <c r="BT233" s="657"/>
      <c r="BU233" s="657"/>
      <c r="BV233" s="657"/>
      <c r="BW233" s="657"/>
      <c r="BX233" s="657"/>
      <c r="BY233" s="657"/>
      <c r="BZ233" s="657"/>
      <c r="CA233" s="657"/>
      <c r="CB233" s="657"/>
      <c r="CC233" s="657"/>
      <c r="CD233" s="657"/>
      <c r="CE233" s="657"/>
      <c r="CF233" s="657"/>
      <c r="CG233" s="657"/>
      <c r="CH233" s="657"/>
      <c r="CI233" s="657"/>
      <c r="CJ233" s="657"/>
      <c r="CK233" s="657"/>
      <c r="CL233" s="657"/>
      <c r="CM233" s="658"/>
    </row>
    <row r="234" spans="2:91" ht="5.0999999999999996" customHeight="1">
      <c r="B234" s="399"/>
      <c r="C234" s="399"/>
      <c r="D234" s="399"/>
      <c r="E234" s="399"/>
      <c r="F234" s="399"/>
      <c r="G234" s="399"/>
      <c r="H234" s="399"/>
      <c r="I234" s="399"/>
      <c r="J234" s="399"/>
      <c r="K234" s="399"/>
      <c r="L234" s="399"/>
      <c r="M234" s="399"/>
      <c r="N234" s="399"/>
      <c r="O234" s="399"/>
      <c r="P234" s="399"/>
      <c r="Q234" s="399"/>
      <c r="R234" s="399"/>
      <c r="S234" s="399"/>
      <c r="T234" s="399"/>
      <c r="U234" s="399"/>
      <c r="V234" s="399"/>
      <c r="W234" s="399"/>
      <c r="X234" s="399"/>
      <c r="Y234" s="399"/>
      <c r="Z234" s="399"/>
      <c r="AA234" s="399"/>
      <c r="AB234" s="399"/>
      <c r="AC234" s="399"/>
      <c r="AD234" s="399"/>
      <c r="AE234" s="399"/>
      <c r="AF234" s="399"/>
      <c r="AG234" s="399"/>
      <c r="AH234" s="399"/>
      <c r="AI234" s="399"/>
      <c r="AJ234" s="399"/>
      <c r="AK234" s="399"/>
      <c r="AL234" s="399"/>
      <c r="AM234" s="399"/>
      <c r="AN234" s="399"/>
      <c r="AO234" s="399"/>
      <c r="AP234" s="399"/>
      <c r="AQ234" s="399"/>
      <c r="AR234" s="399"/>
      <c r="AS234" s="399"/>
      <c r="AT234" s="399"/>
      <c r="AU234" s="399"/>
      <c r="AV234" s="399"/>
      <c r="AW234" s="399"/>
      <c r="AX234" s="399"/>
      <c r="AY234" s="399"/>
      <c r="AZ234" s="399"/>
      <c r="BA234" s="399"/>
      <c r="BB234" s="399"/>
      <c r="BC234" s="399"/>
      <c r="BD234" s="399"/>
      <c r="BE234" s="399"/>
      <c r="BF234" s="399"/>
      <c r="BG234" s="399"/>
      <c r="BH234" s="399"/>
      <c r="BI234" s="399"/>
      <c r="BJ234" s="399"/>
      <c r="BK234" s="399"/>
      <c r="BL234" s="399"/>
      <c r="BM234" s="399"/>
      <c r="BN234" s="399"/>
      <c r="BO234" s="399"/>
      <c r="BP234" s="399"/>
      <c r="BQ234" s="399"/>
      <c r="BR234" s="399"/>
      <c r="BS234" s="399"/>
      <c r="BT234" s="399"/>
      <c r="BU234" s="399"/>
      <c r="BV234" s="399"/>
      <c r="BW234" s="399"/>
      <c r="BX234" s="399"/>
      <c r="BY234" s="399"/>
      <c r="BZ234" s="399"/>
      <c r="CA234" s="399"/>
      <c r="CB234" s="399"/>
      <c r="CC234" s="399"/>
      <c r="CD234" s="399"/>
      <c r="CE234" s="399"/>
      <c r="CF234" s="399"/>
      <c r="CG234" s="399"/>
      <c r="CH234" s="399"/>
      <c r="CI234" s="399"/>
      <c r="CJ234" s="399"/>
      <c r="CK234" s="399"/>
      <c r="CL234" s="399"/>
      <c r="CM234" s="399"/>
    </row>
    <row r="235" spans="2:91" ht="5.0999999999999996" customHeight="1">
      <c r="B235" s="627" t="s">
        <v>471</v>
      </c>
      <c r="C235" s="628"/>
      <c r="D235" s="628"/>
      <c r="E235" s="628"/>
      <c r="F235" s="628"/>
      <c r="G235" s="628"/>
      <c r="H235" s="628"/>
      <c r="I235" s="628"/>
      <c r="J235" s="628"/>
      <c r="K235" s="628"/>
      <c r="L235" s="628"/>
      <c r="M235" s="628"/>
      <c r="N235" s="628"/>
      <c r="O235" s="628"/>
      <c r="P235" s="628"/>
      <c r="Q235" s="628"/>
      <c r="R235" s="628"/>
      <c r="S235" s="628"/>
      <c r="T235" s="628"/>
      <c r="U235" s="628"/>
      <c r="V235" s="628"/>
      <c r="W235" s="628"/>
      <c r="X235" s="628"/>
      <c r="Y235" s="628"/>
      <c r="Z235" s="628"/>
      <c r="AA235" s="628"/>
      <c r="AB235" s="628"/>
      <c r="AC235" s="628"/>
      <c r="AD235" s="628"/>
      <c r="AE235" s="628"/>
      <c r="AF235" s="628"/>
      <c r="AG235" s="628"/>
      <c r="AH235" s="628"/>
      <c r="AI235" s="628"/>
      <c r="AJ235" s="628"/>
      <c r="AK235" s="628"/>
      <c r="AL235" s="628"/>
      <c r="AM235" s="628"/>
      <c r="AN235" s="628"/>
      <c r="AO235" s="628"/>
      <c r="AP235" s="628"/>
      <c r="AQ235" s="628"/>
      <c r="AR235" s="628"/>
      <c r="AS235" s="628"/>
      <c r="AT235" s="399"/>
      <c r="AU235" s="399"/>
      <c r="AV235" s="627" t="s">
        <v>471</v>
      </c>
      <c r="AW235" s="628"/>
      <c r="AX235" s="628"/>
      <c r="AY235" s="628"/>
      <c r="AZ235" s="628"/>
      <c r="BA235" s="628"/>
      <c r="BB235" s="628"/>
      <c r="BC235" s="628"/>
      <c r="BD235" s="628"/>
      <c r="BE235" s="628"/>
      <c r="BF235" s="628"/>
      <c r="BG235" s="628"/>
      <c r="BH235" s="628"/>
      <c r="BI235" s="628"/>
      <c r="BJ235" s="628"/>
      <c r="BK235" s="628"/>
      <c r="BL235" s="628"/>
      <c r="BM235" s="628"/>
      <c r="BN235" s="628"/>
      <c r="BO235" s="628"/>
      <c r="BP235" s="628"/>
      <c r="BQ235" s="628"/>
      <c r="BR235" s="628"/>
      <c r="BS235" s="628"/>
      <c r="BT235" s="628"/>
      <c r="BU235" s="628"/>
      <c r="BV235" s="628"/>
      <c r="BW235" s="628"/>
      <c r="BX235" s="628"/>
      <c r="BY235" s="628"/>
      <c r="BZ235" s="628"/>
      <c r="CA235" s="628"/>
      <c r="CB235" s="628"/>
      <c r="CC235" s="628"/>
      <c r="CD235" s="628"/>
      <c r="CE235" s="628"/>
      <c r="CF235" s="628"/>
      <c r="CG235" s="628"/>
      <c r="CH235" s="628"/>
      <c r="CI235" s="628"/>
      <c r="CJ235" s="628"/>
      <c r="CK235" s="628"/>
      <c r="CL235" s="628"/>
      <c r="CM235" s="628"/>
    </row>
    <row r="236" spans="2:91" ht="5.0999999999999996" customHeight="1">
      <c r="B236" s="628"/>
      <c r="C236" s="628"/>
      <c r="D236" s="628"/>
      <c r="E236" s="628"/>
      <c r="F236" s="628"/>
      <c r="G236" s="628"/>
      <c r="H236" s="628"/>
      <c r="I236" s="628"/>
      <c r="J236" s="628"/>
      <c r="K236" s="628"/>
      <c r="L236" s="628"/>
      <c r="M236" s="628"/>
      <c r="N236" s="628"/>
      <c r="O236" s="628"/>
      <c r="P236" s="628"/>
      <c r="Q236" s="628"/>
      <c r="R236" s="628"/>
      <c r="S236" s="628"/>
      <c r="T236" s="628"/>
      <c r="U236" s="628"/>
      <c r="V236" s="628"/>
      <c r="W236" s="628"/>
      <c r="X236" s="628"/>
      <c r="Y236" s="628"/>
      <c r="Z236" s="628"/>
      <c r="AA236" s="628"/>
      <c r="AB236" s="628"/>
      <c r="AC236" s="628"/>
      <c r="AD236" s="628"/>
      <c r="AE236" s="628"/>
      <c r="AF236" s="628"/>
      <c r="AG236" s="628"/>
      <c r="AH236" s="628"/>
      <c r="AI236" s="628"/>
      <c r="AJ236" s="628"/>
      <c r="AK236" s="628"/>
      <c r="AL236" s="628"/>
      <c r="AM236" s="628"/>
      <c r="AN236" s="628"/>
      <c r="AO236" s="628"/>
      <c r="AP236" s="628"/>
      <c r="AQ236" s="628"/>
      <c r="AR236" s="628"/>
      <c r="AS236" s="628"/>
      <c r="AT236" s="399"/>
      <c r="AU236" s="399"/>
      <c r="AV236" s="628"/>
      <c r="AW236" s="628"/>
      <c r="AX236" s="628"/>
      <c r="AY236" s="628"/>
      <c r="AZ236" s="628"/>
      <c r="BA236" s="628"/>
      <c r="BB236" s="628"/>
      <c r="BC236" s="628"/>
      <c r="BD236" s="628"/>
      <c r="BE236" s="628"/>
      <c r="BF236" s="628"/>
      <c r="BG236" s="628"/>
      <c r="BH236" s="628"/>
      <c r="BI236" s="628"/>
      <c r="BJ236" s="628"/>
      <c r="BK236" s="628"/>
      <c r="BL236" s="628"/>
      <c r="BM236" s="628"/>
      <c r="BN236" s="628"/>
      <c r="BO236" s="628"/>
      <c r="BP236" s="628"/>
      <c r="BQ236" s="628"/>
      <c r="BR236" s="628"/>
      <c r="BS236" s="628"/>
      <c r="BT236" s="628"/>
      <c r="BU236" s="628"/>
      <c r="BV236" s="628"/>
      <c r="BW236" s="628"/>
      <c r="BX236" s="628"/>
      <c r="BY236" s="628"/>
      <c r="BZ236" s="628"/>
      <c r="CA236" s="628"/>
      <c r="CB236" s="628"/>
      <c r="CC236" s="628"/>
      <c r="CD236" s="628"/>
      <c r="CE236" s="628"/>
      <c r="CF236" s="628"/>
      <c r="CG236" s="628"/>
      <c r="CH236" s="628"/>
      <c r="CI236" s="628"/>
      <c r="CJ236" s="628"/>
      <c r="CK236" s="628"/>
      <c r="CL236" s="628"/>
      <c r="CM236" s="628"/>
    </row>
    <row r="237" spans="2:91" ht="5.0999999999999996" customHeight="1">
      <c r="B237" s="628"/>
      <c r="C237" s="628"/>
      <c r="D237" s="628"/>
      <c r="E237" s="628"/>
      <c r="F237" s="628"/>
      <c r="G237" s="628"/>
      <c r="H237" s="628"/>
      <c r="I237" s="628"/>
      <c r="J237" s="628"/>
      <c r="K237" s="628"/>
      <c r="L237" s="628"/>
      <c r="M237" s="628"/>
      <c r="N237" s="628"/>
      <c r="O237" s="628"/>
      <c r="P237" s="628"/>
      <c r="Q237" s="628"/>
      <c r="R237" s="628"/>
      <c r="S237" s="628"/>
      <c r="T237" s="628"/>
      <c r="U237" s="628"/>
      <c r="V237" s="628"/>
      <c r="W237" s="628"/>
      <c r="X237" s="628"/>
      <c r="Y237" s="628"/>
      <c r="Z237" s="628"/>
      <c r="AA237" s="628"/>
      <c r="AB237" s="628"/>
      <c r="AC237" s="628"/>
      <c r="AD237" s="628"/>
      <c r="AE237" s="628"/>
      <c r="AF237" s="628"/>
      <c r="AG237" s="628"/>
      <c r="AH237" s="628"/>
      <c r="AI237" s="628"/>
      <c r="AJ237" s="628"/>
      <c r="AK237" s="628"/>
      <c r="AL237" s="628"/>
      <c r="AM237" s="628"/>
      <c r="AN237" s="628"/>
      <c r="AO237" s="628"/>
      <c r="AP237" s="628"/>
      <c r="AQ237" s="628"/>
      <c r="AR237" s="628"/>
      <c r="AS237" s="628"/>
      <c r="AT237" s="399"/>
      <c r="AU237" s="399"/>
      <c r="AV237" s="628"/>
      <c r="AW237" s="628"/>
      <c r="AX237" s="628"/>
      <c r="AY237" s="628"/>
      <c r="AZ237" s="628"/>
      <c r="BA237" s="628"/>
      <c r="BB237" s="628"/>
      <c r="BC237" s="628"/>
      <c r="BD237" s="628"/>
      <c r="BE237" s="628"/>
      <c r="BF237" s="628"/>
      <c r="BG237" s="628"/>
      <c r="BH237" s="628"/>
      <c r="BI237" s="628"/>
      <c r="BJ237" s="628"/>
      <c r="BK237" s="628"/>
      <c r="BL237" s="628"/>
      <c r="BM237" s="628"/>
      <c r="BN237" s="628"/>
      <c r="BO237" s="628"/>
      <c r="BP237" s="628"/>
      <c r="BQ237" s="628"/>
      <c r="BR237" s="628"/>
      <c r="BS237" s="628"/>
      <c r="BT237" s="628"/>
      <c r="BU237" s="628"/>
      <c r="BV237" s="628"/>
      <c r="BW237" s="628"/>
      <c r="BX237" s="628"/>
      <c r="BY237" s="628"/>
      <c r="BZ237" s="628"/>
      <c r="CA237" s="628"/>
      <c r="CB237" s="628"/>
      <c r="CC237" s="628"/>
      <c r="CD237" s="628"/>
      <c r="CE237" s="628"/>
      <c r="CF237" s="628"/>
      <c r="CG237" s="628"/>
      <c r="CH237" s="628"/>
      <c r="CI237" s="628"/>
      <c r="CJ237" s="628"/>
      <c r="CK237" s="628"/>
      <c r="CL237" s="628"/>
      <c r="CM237" s="628"/>
    </row>
    <row r="238" spans="2:91" ht="5.0999999999999996" customHeight="1">
      <c r="B238" s="628"/>
      <c r="C238" s="628"/>
      <c r="D238" s="628"/>
      <c r="E238" s="628"/>
      <c r="F238" s="628"/>
      <c r="G238" s="628"/>
      <c r="H238" s="628"/>
      <c r="I238" s="628"/>
      <c r="J238" s="628"/>
      <c r="K238" s="628"/>
      <c r="L238" s="628"/>
      <c r="M238" s="628"/>
      <c r="N238" s="628"/>
      <c r="O238" s="628"/>
      <c r="P238" s="628"/>
      <c r="Q238" s="628"/>
      <c r="R238" s="628"/>
      <c r="S238" s="628"/>
      <c r="T238" s="628"/>
      <c r="U238" s="628"/>
      <c r="V238" s="628"/>
      <c r="W238" s="628"/>
      <c r="X238" s="628"/>
      <c r="Y238" s="628"/>
      <c r="Z238" s="628"/>
      <c r="AA238" s="628"/>
      <c r="AB238" s="628"/>
      <c r="AC238" s="628"/>
      <c r="AD238" s="628"/>
      <c r="AE238" s="628"/>
      <c r="AF238" s="628"/>
      <c r="AG238" s="628"/>
      <c r="AH238" s="628"/>
      <c r="AI238" s="628"/>
      <c r="AJ238" s="628"/>
      <c r="AK238" s="628"/>
      <c r="AL238" s="628"/>
      <c r="AM238" s="628"/>
      <c r="AN238" s="628"/>
      <c r="AO238" s="628"/>
      <c r="AP238" s="628"/>
      <c r="AQ238" s="628"/>
      <c r="AR238" s="628"/>
      <c r="AS238" s="628"/>
      <c r="AT238" s="399"/>
      <c r="AU238" s="399"/>
      <c r="AV238" s="628"/>
      <c r="AW238" s="628"/>
      <c r="AX238" s="628"/>
      <c r="AY238" s="628"/>
      <c r="AZ238" s="628"/>
      <c r="BA238" s="628"/>
      <c r="BB238" s="628"/>
      <c r="BC238" s="628"/>
      <c r="BD238" s="628"/>
      <c r="BE238" s="628"/>
      <c r="BF238" s="628"/>
      <c r="BG238" s="628"/>
      <c r="BH238" s="628"/>
      <c r="BI238" s="628"/>
      <c r="BJ238" s="628"/>
      <c r="BK238" s="628"/>
      <c r="BL238" s="628"/>
      <c r="BM238" s="628"/>
      <c r="BN238" s="628"/>
      <c r="BO238" s="628"/>
      <c r="BP238" s="628"/>
      <c r="BQ238" s="628"/>
      <c r="BR238" s="628"/>
      <c r="BS238" s="628"/>
      <c r="BT238" s="628"/>
      <c r="BU238" s="628"/>
      <c r="BV238" s="628"/>
      <c r="BW238" s="628"/>
      <c r="BX238" s="628"/>
      <c r="BY238" s="628"/>
      <c r="BZ238" s="628"/>
      <c r="CA238" s="628"/>
      <c r="CB238" s="628"/>
      <c r="CC238" s="628"/>
      <c r="CD238" s="628"/>
      <c r="CE238" s="628"/>
      <c r="CF238" s="628"/>
      <c r="CG238" s="628"/>
      <c r="CH238" s="628"/>
      <c r="CI238" s="628"/>
      <c r="CJ238" s="628"/>
      <c r="CK238" s="628"/>
      <c r="CL238" s="628"/>
      <c r="CM238" s="628"/>
    </row>
    <row r="239" spans="2:91" ht="5.0999999999999996" customHeight="1">
      <c r="B239" s="627" t="s">
        <v>472</v>
      </c>
      <c r="C239" s="628"/>
      <c r="D239" s="628"/>
      <c r="E239" s="628"/>
      <c r="F239" s="628"/>
      <c r="G239" s="628"/>
      <c r="H239" s="628"/>
      <c r="I239" s="628"/>
      <c r="J239" s="628"/>
      <c r="K239" s="628"/>
      <c r="L239" s="628"/>
      <c r="M239" s="628"/>
      <c r="N239" s="628"/>
      <c r="O239" s="628"/>
      <c r="P239" s="627" t="s">
        <v>473</v>
      </c>
      <c r="Q239" s="628"/>
      <c r="R239" s="628"/>
      <c r="S239" s="628"/>
      <c r="T239" s="628"/>
      <c r="U239" s="628"/>
      <c r="V239" s="628"/>
      <c r="W239" s="628"/>
      <c r="X239" s="628"/>
      <c r="Y239" s="628"/>
      <c r="Z239" s="628"/>
      <c r="AA239" s="628"/>
      <c r="AB239" s="628"/>
      <c r="AC239" s="628"/>
      <c r="AD239" s="628"/>
      <c r="AE239" s="628"/>
      <c r="AF239" s="628"/>
      <c r="AG239" s="628"/>
      <c r="AH239" s="628"/>
      <c r="AI239" s="628"/>
      <c r="AJ239" s="628"/>
      <c r="AK239" s="628"/>
      <c r="AL239" s="628"/>
      <c r="AM239" s="628"/>
      <c r="AN239" s="628"/>
      <c r="AO239" s="628"/>
      <c r="AP239" s="628"/>
      <c r="AQ239" s="628"/>
      <c r="AR239" s="628"/>
      <c r="AS239" s="628"/>
      <c r="AT239" s="399"/>
      <c r="AU239" s="399"/>
      <c r="AV239" s="627" t="s">
        <v>472</v>
      </c>
      <c r="AW239" s="628"/>
      <c r="AX239" s="628"/>
      <c r="AY239" s="628"/>
      <c r="AZ239" s="628"/>
      <c r="BA239" s="628"/>
      <c r="BB239" s="628"/>
      <c r="BC239" s="628"/>
      <c r="BD239" s="628"/>
      <c r="BE239" s="628"/>
      <c r="BF239" s="628"/>
      <c r="BG239" s="628"/>
      <c r="BH239" s="628"/>
      <c r="BI239" s="628"/>
      <c r="BJ239" s="627" t="s">
        <v>473</v>
      </c>
      <c r="BK239" s="628"/>
      <c r="BL239" s="628"/>
      <c r="BM239" s="628"/>
      <c r="BN239" s="628"/>
      <c r="BO239" s="628"/>
      <c r="BP239" s="628"/>
      <c r="BQ239" s="628"/>
      <c r="BR239" s="628"/>
      <c r="BS239" s="628"/>
      <c r="BT239" s="628"/>
      <c r="BU239" s="628"/>
      <c r="BV239" s="628"/>
      <c r="BW239" s="628"/>
      <c r="BX239" s="628"/>
      <c r="BY239" s="628"/>
      <c r="BZ239" s="628"/>
      <c r="CA239" s="628"/>
      <c r="CB239" s="628"/>
      <c r="CC239" s="628"/>
      <c r="CD239" s="628"/>
      <c r="CE239" s="628"/>
      <c r="CF239" s="628"/>
      <c r="CG239" s="628"/>
      <c r="CH239" s="628"/>
      <c r="CI239" s="628"/>
      <c r="CJ239" s="628"/>
      <c r="CK239" s="628"/>
      <c r="CL239" s="628"/>
      <c r="CM239" s="628"/>
    </row>
    <row r="240" spans="2:91" ht="5.0999999999999996" customHeight="1">
      <c r="B240" s="628"/>
      <c r="C240" s="628"/>
      <c r="D240" s="628"/>
      <c r="E240" s="628"/>
      <c r="F240" s="628"/>
      <c r="G240" s="628"/>
      <c r="H240" s="628"/>
      <c r="I240" s="628"/>
      <c r="J240" s="628"/>
      <c r="K240" s="628"/>
      <c r="L240" s="628"/>
      <c r="M240" s="628"/>
      <c r="N240" s="628"/>
      <c r="O240" s="628"/>
      <c r="P240" s="628"/>
      <c r="Q240" s="628"/>
      <c r="R240" s="628"/>
      <c r="S240" s="628"/>
      <c r="T240" s="628"/>
      <c r="U240" s="628"/>
      <c r="V240" s="628"/>
      <c r="W240" s="628"/>
      <c r="X240" s="628"/>
      <c r="Y240" s="628"/>
      <c r="Z240" s="628"/>
      <c r="AA240" s="628"/>
      <c r="AB240" s="628"/>
      <c r="AC240" s="628"/>
      <c r="AD240" s="628"/>
      <c r="AE240" s="628"/>
      <c r="AF240" s="628"/>
      <c r="AG240" s="628"/>
      <c r="AH240" s="628"/>
      <c r="AI240" s="628"/>
      <c r="AJ240" s="628"/>
      <c r="AK240" s="628"/>
      <c r="AL240" s="628"/>
      <c r="AM240" s="628"/>
      <c r="AN240" s="628"/>
      <c r="AO240" s="628"/>
      <c r="AP240" s="628"/>
      <c r="AQ240" s="628"/>
      <c r="AR240" s="628"/>
      <c r="AS240" s="628"/>
      <c r="AT240" s="399"/>
      <c r="AU240" s="399"/>
      <c r="AV240" s="628"/>
      <c r="AW240" s="628"/>
      <c r="AX240" s="628"/>
      <c r="AY240" s="628"/>
      <c r="AZ240" s="628"/>
      <c r="BA240" s="628"/>
      <c r="BB240" s="628"/>
      <c r="BC240" s="628"/>
      <c r="BD240" s="628"/>
      <c r="BE240" s="628"/>
      <c r="BF240" s="628"/>
      <c r="BG240" s="628"/>
      <c r="BH240" s="628"/>
      <c r="BI240" s="628"/>
      <c r="BJ240" s="628"/>
      <c r="BK240" s="628"/>
      <c r="BL240" s="628"/>
      <c r="BM240" s="628"/>
      <c r="BN240" s="628"/>
      <c r="BO240" s="628"/>
      <c r="BP240" s="628"/>
      <c r="BQ240" s="628"/>
      <c r="BR240" s="628"/>
      <c r="BS240" s="628"/>
      <c r="BT240" s="628"/>
      <c r="BU240" s="628"/>
      <c r="BV240" s="628"/>
      <c r="BW240" s="628"/>
      <c r="BX240" s="628"/>
      <c r="BY240" s="628"/>
      <c r="BZ240" s="628"/>
      <c r="CA240" s="628"/>
      <c r="CB240" s="628"/>
      <c r="CC240" s="628"/>
      <c r="CD240" s="628"/>
      <c r="CE240" s="628"/>
      <c r="CF240" s="628"/>
      <c r="CG240" s="628"/>
      <c r="CH240" s="628"/>
      <c r="CI240" s="628"/>
      <c r="CJ240" s="628"/>
      <c r="CK240" s="628"/>
      <c r="CL240" s="628"/>
      <c r="CM240" s="628"/>
    </row>
    <row r="241" spans="2:91" ht="5.0999999999999996" customHeight="1">
      <c r="B241" s="628"/>
      <c r="C241" s="628"/>
      <c r="D241" s="628"/>
      <c r="E241" s="628"/>
      <c r="F241" s="628"/>
      <c r="G241" s="628"/>
      <c r="H241" s="628"/>
      <c r="I241" s="628"/>
      <c r="J241" s="628"/>
      <c r="K241" s="628"/>
      <c r="L241" s="628"/>
      <c r="M241" s="628"/>
      <c r="N241" s="628"/>
      <c r="O241" s="628"/>
      <c r="P241" s="628"/>
      <c r="Q241" s="628"/>
      <c r="R241" s="628"/>
      <c r="S241" s="628"/>
      <c r="T241" s="628"/>
      <c r="U241" s="628"/>
      <c r="V241" s="628"/>
      <c r="W241" s="628"/>
      <c r="X241" s="628"/>
      <c r="Y241" s="628"/>
      <c r="Z241" s="628"/>
      <c r="AA241" s="628"/>
      <c r="AB241" s="628"/>
      <c r="AC241" s="628"/>
      <c r="AD241" s="628"/>
      <c r="AE241" s="628"/>
      <c r="AF241" s="628"/>
      <c r="AG241" s="628"/>
      <c r="AH241" s="628"/>
      <c r="AI241" s="628"/>
      <c r="AJ241" s="628"/>
      <c r="AK241" s="628"/>
      <c r="AL241" s="628"/>
      <c r="AM241" s="628"/>
      <c r="AN241" s="628"/>
      <c r="AO241" s="628"/>
      <c r="AP241" s="628"/>
      <c r="AQ241" s="628"/>
      <c r="AR241" s="628"/>
      <c r="AS241" s="628"/>
      <c r="AT241" s="399"/>
      <c r="AU241" s="399"/>
      <c r="AV241" s="628"/>
      <c r="AW241" s="628"/>
      <c r="AX241" s="628"/>
      <c r="AY241" s="628"/>
      <c r="AZ241" s="628"/>
      <c r="BA241" s="628"/>
      <c r="BB241" s="628"/>
      <c r="BC241" s="628"/>
      <c r="BD241" s="628"/>
      <c r="BE241" s="628"/>
      <c r="BF241" s="628"/>
      <c r="BG241" s="628"/>
      <c r="BH241" s="628"/>
      <c r="BI241" s="628"/>
      <c r="BJ241" s="628"/>
      <c r="BK241" s="628"/>
      <c r="BL241" s="628"/>
      <c r="BM241" s="628"/>
      <c r="BN241" s="628"/>
      <c r="BO241" s="628"/>
      <c r="BP241" s="628"/>
      <c r="BQ241" s="628"/>
      <c r="BR241" s="628"/>
      <c r="BS241" s="628"/>
      <c r="BT241" s="628"/>
      <c r="BU241" s="628"/>
      <c r="BV241" s="628"/>
      <c r="BW241" s="628"/>
      <c r="BX241" s="628"/>
      <c r="BY241" s="628"/>
      <c r="BZ241" s="628"/>
      <c r="CA241" s="628"/>
      <c r="CB241" s="628"/>
      <c r="CC241" s="628"/>
      <c r="CD241" s="628"/>
      <c r="CE241" s="628"/>
      <c r="CF241" s="628"/>
      <c r="CG241" s="628"/>
      <c r="CH241" s="628"/>
      <c r="CI241" s="628"/>
      <c r="CJ241" s="628"/>
      <c r="CK241" s="628"/>
      <c r="CL241" s="628"/>
      <c r="CM241" s="628"/>
    </row>
    <row r="242" spans="2:91" ht="5.0999999999999996" customHeight="1">
      <c r="B242" s="628"/>
      <c r="C242" s="628"/>
      <c r="D242" s="628"/>
      <c r="E242" s="628"/>
      <c r="F242" s="628"/>
      <c r="G242" s="628"/>
      <c r="H242" s="628"/>
      <c r="I242" s="628"/>
      <c r="J242" s="628"/>
      <c r="K242" s="628"/>
      <c r="L242" s="628"/>
      <c r="M242" s="628"/>
      <c r="N242" s="628"/>
      <c r="O242" s="628"/>
      <c r="P242" s="628"/>
      <c r="Q242" s="628"/>
      <c r="R242" s="628"/>
      <c r="S242" s="628"/>
      <c r="T242" s="628"/>
      <c r="U242" s="628"/>
      <c r="V242" s="628"/>
      <c r="W242" s="628"/>
      <c r="X242" s="628"/>
      <c r="Y242" s="628"/>
      <c r="Z242" s="628"/>
      <c r="AA242" s="628"/>
      <c r="AB242" s="628"/>
      <c r="AC242" s="628"/>
      <c r="AD242" s="628"/>
      <c r="AE242" s="628"/>
      <c r="AF242" s="628"/>
      <c r="AG242" s="628"/>
      <c r="AH242" s="628"/>
      <c r="AI242" s="628"/>
      <c r="AJ242" s="628"/>
      <c r="AK242" s="628"/>
      <c r="AL242" s="628"/>
      <c r="AM242" s="628"/>
      <c r="AN242" s="628"/>
      <c r="AO242" s="628"/>
      <c r="AP242" s="628"/>
      <c r="AQ242" s="628"/>
      <c r="AR242" s="628"/>
      <c r="AS242" s="628"/>
      <c r="AT242" s="399"/>
      <c r="AU242" s="399"/>
      <c r="AV242" s="628"/>
      <c r="AW242" s="628"/>
      <c r="AX242" s="628"/>
      <c r="AY242" s="628"/>
      <c r="AZ242" s="628"/>
      <c r="BA242" s="628"/>
      <c r="BB242" s="628"/>
      <c r="BC242" s="628"/>
      <c r="BD242" s="628"/>
      <c r="BE242" s="628"/>
      <c r="BF242" s="628"/>
      <c r="BG242" s="628"/>
      <c r="BH242" s="628"/>
      <c r="BI242" s="628"/>
      <c r="BJ242" s="628"/>
      <c r="BK242" s="628"/>
      <c r="BL242" s="628"/>
      <c r="BM242" s="628"/>
      <c r="BN242" s="628"/>
      <c r="BO242" s="628"/>
      <c r="BP242" s="628"/>
      <c r="BQ242" s="628"/>
      <c r="BR242" s="628"/>
      <c r="BS242" s="628"/>
      <c r="BT242" s="628"/>
      <c r="BU242" s="628"/>
      <c r="BV242" s="628"/>
      <c r="BW242" s="628"/>
      <c r="BX242" s="628"/>
      <c r="BY242" s="628"/>
      <c r="BZ242" s="628"/>
      <c r="CA242" s="628"/>
      <c r="CB242" s="628"/>
      <c r="CC242" s="628"/>
      <c r="CD242" s="628"/>
      <c r="CE242" s="628"/>
      <c r="CF242" s="628"/>
      <c r="CG242" s="628"/>
      <c r="CH242" s="628"/>
      <c r="CI242" s="628"/>
      <c r="CJ242" s="628"/>
      <c r="CK242" s="628"/>
      <c r="CL242" s="628"/>
      <c r="CM242" s="628"/>
    </row>
    <row r="243" spans="2:91" ht="5.0999999999999996" customHeight="1">
      <c r="B243" s="628"/>
      <c r="C243" s="628"/>
      <c r="D243" s="628"/>
      <c r="E243" s="628"/>
      <c r="F243" s="628"/>
      <c r="G243" s="628"/>
      <c r="H243" s="628"/>
      <c r="I243" s="628"/>
      <c r="J243" s="628"/>
      <c r="K243" s="628"/>
      <c r="L243" s="628"/>
      <c r="M243" s="628"/>
      <c r="N243" s="628"/>
      <c r="O243" s="628"/>
      <c r="P243" s="628"/>
      <c r="Q243" s="628"/>
      <c r="R243" s="628"/>
      <c r="S243" s="628"/>
      <c r="T243" s="628"/>
      <c r="U243" s="628"/>
      <c r="V243" s="628"/>
      <c r="W243" s="628"/>
      <c r="X243" s="628"/>
      <c r="Y243" s="628"/>
      <c r="Z243" s="628"/>
      <c r="AA243" s="628"/>
      <c r="AB243" s="628"/>
      <c r="AC243" s="628"/>
      <c r="AD243" s="628"/>
      <c r="AE243" s="628"/>
      <c r="AF243" s="628"/>
      <c r="AG243" s="628"/>
      <c r="AH243" s="628"/>
      <c r="AI243" s="628"/>
      <c r="AJ243" s="628"/>
      <c r="AK243" s="628"/>
      <c r="AL243" s="628"/>
      <c r="AM243" s="628"/>
      <c r="AN243" s="628"/>
      <c r="AO243" s="628"/>
      <c r="AP243" s="628"/>
      <c r="AQ243" s="628"/>
      <c r="AR243" s="628"/>
      <c r="AS243" s="628"/>
      <c r="AT243" s="399"/>
      <c r="AU243" s="399"/>
      <c r="AV243" s="628"/>
      <c r="AW243" s="628"/>
      <c r="AX243" s="628"/>
      <c r="AY243" s="628"/>
      <c r="AZ243" s="628"/>
      <c r="BA243" s="628"/>
      <c r="BB243" s="628"/>
      <c r="BC243" s="628"/>
      <c r="BD243" s="628"/>
      <c r="BE243" s="628"/>
      <c r="BF243" s="628"/>
      <c r="BG243" s="628"/>
      <c r="BH243" s="628"/>
      <c r="BI243" s="628"/>
      <c r="BJ243" s="628"/>
      <c r="BK243" s="628"/>
      <c r="BL243" s="628"/>
      <c r="BM243" s="628"/>
      <c r="BN243" s="628"/>
      <c r="BO243" s="628"/>
      <c r="BP243" s="628"/>
      <c r="BQ243" s="628"/>
      <c r="BR243" s="628"/>
      <c r="BS243" s="628"/>
      <c r="BT243" s="628"/>
      <c r="BU243" s="628"/>
      <c r="BV243" s="628"/>
      <c r="BW243" s="628"/>
      <c r="BX243" s="628"/>
      <c r="BY243" s="628"/>
      <c r="BZ243" s="628"/>
      <c r="CA243" s="628"/>
      <c r="CB243" s="628"/>
      <c r="CC243" s="628"/>
      <c r="CD243" s="628"/>
      <c r="CE243" s="628"/>
      <c r="CF243" s="628"/>
      <c r="CG243" s="628"/>
      <c r="CH243" s="628"/>
      <c r="CI243" s="628"/>
      <c r="CJ243" s="628"/>
      <c r="CK243" s="628"/>
      <c r="CL243" s="628"/>
      <c r="CM243" s="628"/>
    </row>
    <row r="244" spans="2:91" ht="5.0999999999999996" customHeight="1">
      <c r="B244" s="628"/>
      <c r="C244" s="628"/>
      <c r="D244" s="628"/>
      <c r="E244" s="628"/>
      <c r="F244" s="628"/>
      <c r="G244" s="628"/>
      <c r="H244" s="628"/>
      <c r="I244" s="628"/>
      <c r="J244" s="628"/>
      <c r="K244" s="628"/>
      <c r="L244" s="628"/>
      <c r="M244" s="628"/>
      <c r="N244" s="628"/>
      <c r="O244" s="628"/>
      <c r="P244" s="628"/>
      <c r="Q244" s="628"/>
      <c r="R244" s="628"/>
      <c r="S244" s="628"/>
      <c r="T244" s="628"/>
      <c r="U244" s="628"/>
      <c r="V244" s="628"/>
      <c r="W244" s="628"/>
      <c r="X244" s="628"/>
      <c r="Y244" s="628"/>
      <c r="Z244" s="628"/>
      <c r="AA244" s="628"/>
      <c r="AB244" s="628"/>
      <c r="AC244" s="628"/>
      <c r="AD244" s="628"/>
      <c r="AE244" s="628"/>
      <c r="AF244" s="628"/>
      <c r="AG244" s="628"/>
      <c r="AH244" s="628"/>
      <c r="AI244" s="628"/>
      <c r="AJ244" s="628"/>
      <c r="AK244" s="628"/>
      <c r="AL244" s="628"/>
      <c r="AM244" s="628"/>
      <c r="AN244" s="628"/>
      <c r="AO244" s="628"/>
      <c r="AP244" s="628"/>
      <c r="AQ244" s="628"/>
      <c r="AR244" s="628"/>
      <c r="AS244" s="628"/>
      <c r="AT244" s="399"/>
      <c r="AU244" s="399"/>
      <c r="AV244" s="628"/>
      <c r="AW244" s="628"/>
      <c r="AX244" s="628"/>
      <c r="AY244" s="628"/>
      <c r="AZ244" s="628"/>
      <c r="BA244" s="628"/>
      <c r="BB244" s="628"/>
      <c r="BC244" s="628"/>
      <c r="BD244" s="628"/>
      <c r="BE244" s="628"/>
      <c r="BF244" s="628"/>
      <c r="BG244" s="628"/>
      <c r="BH244" s="628"/>
      <c r="BI244" s="628"/>
      <c r="BJ244" s="628"/>
      <c r="BK244" s="628"/>
      <c r="BL244" s="628"/>
      <c r="BM244" s="628"/>
      <c r="BN244" s="628"/>
      <c r="BO244" s="628"/>
      <c r="BP244" s="628"/>
      <c r="BQ244" s="628"/>
      <c r="BR244" s="628"/>
      <c r="BS244" s="628"/>
      <c r="BT244" s="628"/>
      <c r="BU244" s="628"/>
      <c r="BV244" s="628"/>
      <c r="BW244" s="628"/>
      <c r="BX244" s="628"/>
      <c r="BY244" s="628"/>
      <c r="BZ244" s="628"/>
      <c r="CA244" s="628"/>
      <c r="CB244" s="628"/>
      <c r="CC244" s="628"/>
      <c r="CD244" s="628"/>
      <c r="CE244" s="628"/>
      <c r="CF244" s="628"/>
      <c r="CG244" s="628"/>
      <c r="CH244" s="628"/>
      <c r="CI244" s="628"/>
      <c r="CJ244" s="628"/>
      <c r="CK244" s="628"/>
      <c r="CL244" s="628"/>
      <c r="CM244" s="628"/>
    </row>
    <row r="245" spans="2:91" ht="5.0999999999999996" customHeight="1">
      <c r="B245" s="628"/>
      <c r="C245" s="628"/>
      <c r="D245" s="628"/>
      <c r="E245" s="628"/>
      <c r="F245" s="628"/>
      <c r="G245" s="628"/>
      <c r="H245" s="628"/>
      <c r="I245" s="628"/>
      <c r="J245" s="628"/>
      <c r="K245" s="628"/>
      <c r="L245" s="628"/>
      <c r="M245" s="628"/>
      <c r="N245" s="628"/>
      <c r="O245" s="628"/>
      <c r="P245" s="628"/>
      <c r="Q245" s="628"/>
      <c r="R245" s="628"/>
      <c r="S245" s="628"/>
      <c r="T245" s="628"/>
      <c r="U245" s="628"/>
      <c r="V245" s="628"/>
      <c r="W245" s="628"/>
      <c r="X245" s="628"/>
      <c r="Y245" s="628"/>
      <c r="Z245" s="628"/>
      <c r="AA245" s="628"/>
      <c r="AB245" s="628"/>
      <c r="AC245" s="628"/>
      <c r="AD245" s="628"/>
      <c r="AE245" s="628"/>
      <c r="AF245" s="628"/>
      <c r="AG245" s="628"/>
      <c r="AH245" s="628"/>
      <c r="AI245" s="628"/>
      <c r="AJ245" s="628"/>
      <c r="AK245" s="628"/>
      <c r="AL245" s="628"/>
      <c r="AM245" s="628"/>
      <c r="AN245" s="628"/>
      <c r="AO245" s="628"/>
      <c r="AP245" s="628"/>
      <c r="AQ245" s="628"/>
      <c r="AR245" s="628"/>
      <c r="AS245" s="628"/>
      <c r="AT245" s="399"/>
      <c r="AU245" s="399"/>
      <c r="AV245" s="628"/>
      <c r="AW245" s="628"/>
      <c r="AX245" s="628"/>
      <c r="AY245" s="628"/>
      <c r="AZ245" s="628"/>
      <c r="BA245" s="628"/>
      <c r="BB245" s="628"/>
      <c r="BC245" s="628"/>
      <c r="BD245" s="628"/>
      <c r="BE245" s="628"/>
      <c r="BF245" s="628"/>
      <c r="BG245" s="628"/>
      <c r="BH245" s="628"/>
      <c r="BI245" s="628"/>
      <c r="BJ245" s="628"/>
      <c r="BK245" s="628"/>
      <c r="BL245" s="628"/>
      <c r="BM245" s="628"/>
      <c r="BN245" s="628"/>
      <c r="BO245" s="628"/>
      <c r="BP245" s="628"/>
      <c r="BQ245" s="628"/>
      <c r="BR245" s="628"/>
      <c r="BS245" s="628"/>
      <c r="BT245" s="628"/>
      <c r="BU245" s="628"/>
      <c r="BV245" s="628"/>
      <c r="BW245" s="628"/>
      <c r="BX245" s="628"/>
      <c r="BY245" s="628"/>
      <c r="BZ245" s="628"/>
      <c r="CA245" s="628"/>
      <c r="CB245" s="628"/>
      <c r="CC245" s="628"/>
      <c r="CD245" s="628"/>
      <c r="CE245" s="628"/>
      <c r="CF245" s="628"/>
      <c r="CG245" s="628"/>
      <c r="CH245" s="628"/>
      <c r="CI245" s="628"/>
      <c r="CJ245" s="628"/>
      <c r="CK245" s="628"/>
      <c r="CL245" s="628"/>
      <c r="CM245" s="628"/>
    </row>
    <row r="246" spans="2:91" ht="5.0999999999999996" customHeight="1">
      <c r="B246" s="628"/>
      <c r="C246" s="628"/>
      <c r="D246" s="628"/>
      <c r="E246" s="628"/>
      <c r="F246" s="628"/>
      <c r="G246" s="628"/>
      <c r="H246" s="628"/>
      <c r="I246" s="628"/>
      <c r="J246" s="628"/>
      <c r="K246" s="628"/>
      <c r="L246" s="628"/>
      <c r="M246" s="628"/>
      <c r="N246" s="628"/>
      <c r="O246" s="628"/>
      <c r="P246" s="628"/>
      <c r="Q246" s="628"/>
      <c r="R246" s="628"/>
      <c r="S246" s="628"/>
      <c r="T246" s="628"/>
      <c r="U246" s="628"/>
      <c r="V246" s="628"/>
      <c r="W246" s="628"/>
      <c r="X246" s="628"/>
      <c r="Y246" s="628"/>
      <c r="Z246" s="628"/>
      <c r="AA246" s="628"/>
      <c r="AB246" s="628"/>
      <c r="AC246" s="628"/>
      <c r="AD246" s="628"/>
      <c r="AE246" s="628"/>
      <c r="AF246" s="628"/>
      <c r="AG246" s="628"/>
      <c r="AH246" s="628"/>
      <c r="AI246" s="628"/>
      <c r="AJ246" s="628"/>
      <c r="AK246" s="628"/>
      <c r="AL246" s="628"/>
      <c r="AM246" s="628"/>
      <c r="AN246" s="628"/>
      <c r="AO246" s="628"/>
      <c r="AP246" s="628"/>
      <c r="AQ246" s="628"/>
      <c r="AR246" s="628"/>
      <c r="AS246" s="628"/>
      <c r="AT246" s="399"/>
      <c r="AU246" s="399"/>
      <c r="AV246" s="628"/>
      <c r="AW246" s="628"/>
      <c r="AX246" s="628"/>
      <c r="AY246" s="628"/>
      <c r="AZ246" s="628"/>
      <c r="BA246" s="628"/>
      <c r="BB246" s="628"/>
      <c r="BC246" s="628"/>
      <c r="BD246" s="628"/>
      <c r="BE246" s="628"/>
      <c r="BF246" s="628"/>
      <c r="BG246" s="628"/>
      <c r="BH246" s="628"/>
      <c r="BI246" s="628"/>
      <c r="BJ246" s="628"/>
      <c r="BK246" s="628"/>
      <c r="BL246" s="628"/>
      <c r="BM246" s="628"/>
      <c r="BN246" s="628"/>
      <c r="BO246" s="628"/>
      <c r="BP246" s="628"/>
      <c r="BQ246" s="628"/>
      <c r="BR246" s="628"/>
      <c r="BS246" s="628"/>
      <c r="BT246" s="628"/>
      <c r="BU246" s="628"/>
      <c r="BV246" s="628"/>
      <c r="BW246" s="628"/>
      <c r="BX246" s="628"/>
      <c r="BY246" s="628"/>
      <c r="BZ246" s="628"/>
      <c r="CA246" s="628"/>
      <c r="CB246" s="628"/>
      <c r="CC246" s="628"/>
      <c r="CD246" s="628"/>
      <c r="CE246" s="628"/>
      <c r="CF246" s="628"/>
      <c r="CG246" s="628"/>
      <c r="CH246" s="628"/>
      <c r="CI246" s="628"/>
      <c r="CJ246" s="628"/>
      <c r="CK246" s="628"/>
      <c r="CL246" s="628"/>
      <c r="CM246" s="628"/>
    </row>
    <row r="247" spans="2:91" ht="5.0999999999999996" customHeight="1">
      <c r="B247" s="628"/>
      <c r="C247" s="628"/>
      <c r="D247" s="628"/>
      <c r="E247" s="628"/>
      <c r="F247" s="628"/>
      <c r="G247" s="628"/>
      <c r="H247" s="628"/>
      <c r="I247" s="628"/>
      <c r="J247" s="628"/>
      <c r="K247" s="628"/>
      <c r="L247" s="628"/>
      <c r="M247" s="628"/>
      <c r="N247" s="628"/>
      <c r="O247" s="628"/>
      <c r="P247" s="628"/>
      <c r="Q247" s="628"/>
      <c r="R247" s="628"/>
      <c r="S247" s="628"/>
      <c r="T247" s="628"/>
      <c r="U247" s="628"/>
      <c r="V247" s="628"/>
      <c r="W247" s="628"/>
      <c r="X247" s="628"/>
      <c r="Y247" s="628"/>
      <c r="Z247" s="628"/>
      <c r="AA247" s="628"/>
      <c r="AB247" s="628"/>
      <c r="AC247" s="628"/>
      <c r="AD247" s="628"/>
      <c r="AE247" s="628"/>
      <c r="AF247" s="628"/>
      <c r="AG247" s="628"/>
      <c r="AH247" s="628"/>
      <c r="AI247" s="628"/>
      <c r="AJ247" s="628"/>
      <c r="AK247" s="628"/>
      <c r="AL247" s="628"/>
      <c r="AM247" s="628"/>
      <c r="AN247" s="628"/>
      <c r="AO247" s="628"/>
      <c r="AP247" s="628"/>
      <c r="AQ247" s="628"/>
      <c r="AR247" s="628"/>
      <c r="AS247" s="628"/>
      <c r="AT247" s="399"/>
      <c r="AU247" s="399"/>
      <c r="AV247" s="628"/>
      <c r="AW247" s="628"/>
      <c r="AX247" s="628"/>
      <c r="AY247" s="628"/>
      <c r="AZ247" s="628"/>
      <c r="BA247" s="628"/>
      <c r="BB247" s="628"/>
      <c r="BC247" s="628"/>
      <c r="BD247" s="628"/>
      <c r="BE247" s="628"/>
      <c r="BF247" s="628"/>
      <c r="BG247" s="628"/>
      <c r="BH247" s="628"/>
      <c r="BI247" s="628"/>
      <c r="BJ247" s="628"/>
      <c r="BK247" s="628"/>
      <c r="BL247" s="628"/>
      <c r="BM247" s="628"/>
      <c r="BN247" s="628"/>
      <c r="BO247" s="628"/>
      <c r="BP247" s="628"/>
      <c r="BQ247" s="628"/>
      <c r="BR247" s="628"/>
      <c r="BS247" s="628"/>
      <c r="BT247" s="628"/>
      <c r="BU247" s="628"/>
      <c r="BV247" s="628"/>
      <c r="BW247" s="628"/>
      <c r="BX247" s="628"/>
      <c r="BY247" s="628"/>
      <c r="BZ247" s="628"/>
      <c r="CA247" s="628"/>
      <c r="CB247" s="628"/>
      <c r="CC247" s="628"/>
      <c r="CD247" s="628"/>
      <c r="CE247" s="628"/>
      <c r="CF247" s="628"/>
      <c r="CG247" s="628"/>
      <c r="CH247" s="628"/>
      <c r="CI247" s="628"/>
      <c r="CJ247" s="628"/>
      <c r="CK247" s="628"/>
      <c r="CL247" s="628"/>
      <c r="CM247" s="628"/>
    </row>
    <row r="248" spans="2:91" ht="5.0999999999999996" customHeight="1">
      <c r="B248" s="628"/>
      <c r="C248" s="628"/>
      <c r="D248" s="628"/>
      <c r="E248" s="628"/>
      <c r="F248" s="628"/>
      <c r="G248" s="628"/>
      <c r="H248" s="628"/>
      <c r="I248" s="628"/>
      <c r="J248" s="628"/>
      <c r="K248" s="628"/>
      <c r="L248" s="628"/>
      <c r="M248" s="628"/>
      <c r="N248" s="628"/>
      <c r="O248" s="628"/>
      <c r="P248" s="628"/>
      <c r="Q248" s="628"/>
      <c r="R248" s="628"/>
      <c r="S248" s="628"/>
      <c r="T248" s="628"/>
      <c r="U248" s="628"/>
      <c r="V248" s="628"/>
      <c r="W248" s="628"/>
      <c r="X248" s="628"/>
      <c r="Y248" s="628"/>
      <c r="Z248" s="628"/>
      <c r="AA248" s="628"/>
      <c r="AB248" s="628"/>
      <c r="AC248" s="628"/>
      <c r="AD248" s="628"/>
      <c r="AE248" s="628"/>
      <c r="AF248" s="628"/>
      <c r="AG248" s="628"/>
      <c r="AH248" s="628"/>
      <c r="AI248" s="628"/>
      <c r="AJ248" s="628"/>
      <c r="AK248" s="628"/>
      <c r="AL248" s="628"/>
      <c r="AM248" s="628"/>
      <c r="AN248" s="628"/>
      <c r="AO248" s="628"/>
      <c r="AP248" s="628"/>
      <c r="AQ248" s="628"/>
      <c r="AR248" s="628"/>
      <c r="AS248" s="628"/>
      <c r="AT248" s="399"/>
      <c r="AU248" s="399"/>
      <c r="AV248" s="628"/>
      <c r="AW248" s="628"/>
      <c r="AX248" s="628"/>
      <c r="AY248" s="628"/>
      <c r="AZ248" s="628"/>
      <c r="BA248" s="628"/>
      <c r="BB248" s="628"/>
      <c r="BC248" s="628"/>
      <c r="BD248" s="628"/>
      <c r="BE248" s="628"/>
      <c r="BF248" s="628"/>
      <c r="BG248" s="628"/>
      <c r="BH248" s="628"/>
      <c r="BI248" s="628"/>
      <c r="BJ248" s="628"/>
      <c r="BK248" s="628"/>
      <c r="BL248" s="628"/>
      <c r="BM248" s="628"/>
      <c r="BN248" s="628"/>
      <c r="BO248" s="628"/>
      <c r="BP248" s="628"/>
      <c r="BQ248" s="628"/>
      <c r="BR248" s="628"/>
      <c r="BS248" s="628"/>
      <c r="BT248" s="628"/>
      <c r="BU248" s="628"/>
      <c r="BV248" s="628"/>
      <c r="BW248" s="628"/>
      <c r="BX248" s="628"/>
      <c r="BY248" s="628"/>
      <c r="BZ248" s="628"/>
      <c r="CA248" s="628"/>
      <c r="CB248" s="628"/>
      <c r="CC248" s="628"/>
      <c r="CD248" s="628"/>
      <c r="CE248" s="628"/>
      <c r="CF248" s="628"/>
      <c r="CG248" s="628"/>
      <c r="CH248" s="628"/>
      <c r="CI248" s="628"/>
      <c r="CJ248" s="628"/>
      <c r="CK248" s="628"/>
      <c r="CL248" s="628"/>
      <c r="CM248" s="628"/>
    </row>
    <row r="249" spans="2:91" ht="5.0999999999999996" customHeight="1">
      <c r="B249" s="627" t="s">
        <v>474</v>
      </c>
      <c r="C249" s="628"/>
      <c r="D249" s="628"/>
      <c r="E249" s="628"/>
      <c r="F249" s="628"/>
      <c r="G249" s="628"/>
      <c r="H249" s="628"/>
      <c r="I249" s="628"/>
      <c r="J249" s="628"/>
      <c r="K249" s="628"/>
      <c r="L249" s="628"/>
      <c r="M249" s="628"/>
      <c r="N249" s="628"/>
      <c r="O249" s="628"/>
      <c r="P249" s="628"/>
      <c r="Q249" s="628"/>
      <c r="R249" s="628"/>
      <c r="S249" s="628"/>
      <c r="T249" s="628"/>
      <c r="U249" s="628"/>
      <c r="V249" s="628"/>
      <c r="W249" s="628"/>
      <c r="X249" s="628"/>
      <c r="Y249" s="628"/>
      <c r="Z249" s="628"/>
      <c r="AA249" s="628"/>
      <c r="AB249" s="628"/>
      <c r="AC249" s="628"/>
      <c r="AD249" s="628"/>
      <c r="AE249" s="628"/>
      <c r="AF249" s="628"/>
      <c r="AG249" s="628"/>
      <c r="AH249" s="628"/>
      <c r="AI249" s="628"/>
      <c r="AJ249" s="628"/>
      <c r="AK249" s="628"/>
      <c r="AL249" s="628"/>
      <c r="AM249" s="628"/>
      <c r="AN249" s="628"/>
      <c r="AO249" s="628"/>
      <c r="AP249" s="628"/>
      <c r="AQ249" s="628"/>
      <c r="AR249" s="628"/>
      <c r="AS249" s="628"/>
      <c r="AT249" s="399"/>
      <c r="AU249" s="399"/>
      <c r="AV249" s="627" t="s">
        <v>474</v>
      </c>
      <c r="AW249" s="628"/>
      <c r="AX249" s="628"/>
      <c r="AY249" s="628"/>
      <c r="AZ249" s="628"/>
      <c r="BA249" s="628"/>
      <c r="BB249" s="628"/>
      <c r="BC249" s="628"/>
      <c r="BD249" s="628"/>
      <c r="BE249" s="628"/>
      <c r="BF249" s="628"/>
      <c r="BG249" s="628"/>
      <c r="BH249" s="628"/>
      <c r="BI249" s="628"/>
      <c r="BJ249" s="628"/>
      <c r="BK249" s="628"/>
      <c r="BL249" s="628"/>
      <c r="BM249" s="628"/>
      <c r="BN249" s="628"/>
      <c r="BO249" s="628"/>
      <c r="BP249" s="628"/>
      <c r="BQ249" s="628"/>
      <c r="BR249" s="628"/>
      <c r="BS249" s="628"/>
      <c r="BT249" s="628"/>
      <c r="BU249" s="628"/>
      <c r="BV249" s="628"/>
      <c r="BW249" s="628"/>
      <c r="BX249" s="628"/>
      <c r="BY249" s="628"/>
      <c r="BZ249" s="628"/>
      <c r="CA249" s="628"/>
      <c r="CB249" s="628"/>
      <c r="CC249" s="628"/>
      <c r="CD249" s="628"/>
      <c r="CE249" s="628"/>
      <c r="CF249" s="628"/>
      <c r="CG249" s="628"/>
      <c r="CH249" s="628"/>
      <c r="CI249" s="628"/>
      <c r="CJ249" s="628"/>
      <c r="CK249" s="628"/>
      <c r="CL249" s="628"/>
      <c r="CM249" s="628"/>
    </row>
    <row r="250" spans="2:91" ht="5.0999999999999996" customHeight="1">
      <c r="B250" s="628"/>
      <c r="C250" s="628"/>
      <c r="D250" s="628"/>
      <c r="E250" s="628"/>
      <c r="F250" s="628"/>
      <c r="G250" s="628"/>
      <c r="H250" s="628"/>
      <c r="I250" s="628"/>
      <c r="J250" s="628"/>
      <c r="K250" s="628"/>
      <c r="L250" s="628"/>
      <c r="M250" s="628"/>
      <c r="N250" s="628"/>
      <c r="O250" s="628"/>
      <c r="P250" s="628"/>
      <c r="Q250" s="628"/>
      <c r="R250" s="628"/>
      <c r="S250" s="628"/>
      <c r="T250" s="628"/>
      <c r="U250" s="628"/>
      <c r="V250" s="628"/>
      <c r="W250" s="628"/>
      <c r="X250" s="628"/>
      <c r="Y250" s="628"/>
      <c r="Z250" s="628"/>
      <c r="AA250" s="628"/>
      <c r="AB250" s="628"/>
      <c r="AC250" s="628"/>
      <c r="AD250" s="628"/>
      <c r="AE250" s="628"/>
      <c r="AF250" s="628"/>
      <c r="AG250" s="628"/>
      <c r="AH250" s="628"/>
      <c r="AI250" s="628"/>
      <c r="AJ250" s="628"/>
      <c r="AK250" s="628"/>
      <c r="AL250" s="628"/>
      <c r="AM250" s="628"/>
      <c r="AN250" s="628"/>
      <c r="AO250" s="628"/>
      <c r="AP250" s="628"/>
      <c r="AQ250" s="628"/>
      <c r="AR250" s="628"/>
      <c r="AS250" s="628"/>
      <c r="AT250" s="399"/>
      <c r="AU250" s="399"/>
      <c r="AV250" s="628"/>
      <c r="AW250" s="628"/>
      <c r="AX250" s="628"/>
      <c r="AY250" s="628"/>
      <c r="AZ250" s="628"/>
      <c r="BA250" s="628"/>
      <c r="BB250" s="628"/>
      <c r="BC250" s="628"/>
      <c r="BD250" s="628"/>
      <c r="BE250" s="628"/>
      <c r="BF250" s="628"/>
      <c r="BG250" s="628"/>
      <c r="BH250" s="628"/>
      <c r="BI250" s="628"/>
      <c r="BJ250" s="628"/>
      <c r="BK250" s="628"/>
      <c r="BL250" s="628"/>
      <c r="BM250" s="628"/>
      <c r="BN250" s="628"/>
      <c r="BO250" s="628"/>
      <c r="BP250" s="628"/>
      <c r="BQ250" s="628"/>
      <c r="BR250" s="628"/>
      <c r="BS250" s="628"/>
      <c r="BT250" s="628"/>
      <c r="BU250" s="628"/>
      <c r="BV250" s="628"/>
      <c r="BW250" s="628"/>
      <c r="BX250" s="628"/>
      <c r="BY250" s="628"/>
      <c r="BZ250" s="628"/>
      <c r="CA250" s="628"/>
      <c r="CB250" s="628"/>
      <c r="CC250" s="628"/>
      <c r="CD250" s="628"/>
      <c r="CE250" s="628"/>
      <c r="CF250" s="628"/>
      <c r="CG250" s="628"/>
      <c r="CH250" s="628"/>
      <c r="CI250" s="628"/>
      <c r="CJ250" s="628"/>
      <c r="CK250" s="628"/>
      <c r="CL250" s="628"/>
      <c r="CM250" s="628"/>
    </row>
    <row r="251" spans="2:91" ht="5.0999999999999996" customHeight="1">
      <c r="B251" s="628"/>
      <c r="C251" s="628"/>
      <c r="D251" s="628"/>
      <c r="E251" s="628"/>
      <c r="F251" s="628"/>
      <c r="G251" s="628"/>
      <c r="H251" s="628"/>
      <c r="I251" s="628"/>
      <c r="J251" s="628"/>
      <c r="K251" s="628"/>
      <c r="L251" s="628"/>
      <c r="M251" s="628"/>
      <c r="N251" s="628"/>
      <c r="O251" s="628"/>
      <c r="P251" s="628"/>
      <c r="Q251" s="628"/>
      <c r="R251" s="628"/>
      <c r="S251" s="628"/>
      <c r="T251" s="628"/>
      <c r="U251" s="628"/>
      <c r="V251" s="628"/>
      <c r="W251" s="628"/>
      <c r="X251" s="628"/>
      <c r="Y251" s="628"/>
      <c r="Z251" s="628"/>
      <c r="AA251" s="628"/>
      <c r="AB251" s="628"/>
      <c r="AC251" s="628"/>
      <c r="AD251" s="628"/>
      <c r="AE251" s="628"/>
      <c r="AF251" s="628"/>
      <c r="AG251" s="628"/>
      <c r="AH251" s="628"/>
      <c r="AI251" s="628"/>
      <c r="AJ251" s="628"/>
      <c r="AK251" s="628"/>
      <c r="AL251" s="628"/>
      <c r="AM251" s="628"/>
      <c r="AN251" s="628"/>
      <c r="AO251" s="628"/>
      <c r="AP251" s="628"/>
      <c r="AQ251" s="628"/>
      <c r="AR251" s="628"/>
      <c r="AS251" s="628"/>
      <c r="AT251" s="399"/>
      <c r="AU251" s="399"/>
      <c r="AV251" s="628"/>
      <c r="AW251" s="628"/>
      <c r="AX251" s="628"/>
      <c r="AY251" s="628"/>
      <c r="AZ251" s="628"/>
      <c r="BA251" s="628"/>
      <c r="BB251" s="628"/>
      <c r="BC251" s="628"/>
      <c r="BD251" s="628"/>
      <c r="BE251" s="628"/>
      <c r="BF251" s="628"/>
      <c r="BG251" s="628"/>
      <c r="BH251" s="628"/>
      <c r="BI251" s="628"/>
      <c r="BJ251" s="628"/>
      <c r="BK251" s="628"/>
      <c r="BL251" s="628"/>
      <c r="BM251" s="628"/>
      <c r="BN251" s="628"/>
      <c r="BO251" s="628"/>
      <c r="BP251" s="628"/>
      <c r="BQ251" s="628"/>
      <c r="BR251" s="628"/>
      <c r="BS251" s="628"/>
      <c r="BT251" s="628"/>
      <c r="BU251" s="628"/>
      <c r="BV251" s="628"/>
      <c r="BW251" s="628"/>
      <c r="BX251" s="628"/>
      <c r="BY251" s="628"/>
      <c r="BZ251" s="628"/>
      <c r="CA251" s="628"/>
      <c r="CB251" s="628"/>
      <c r="CC251" s="628"/>
      <c r="CD251" s="628"/>
      <c r="CE251" s="628"/>
      <c r="CF251" s="628"/>
      <c r="CG251" s="628"/>
      <c r="CH251" s="628"/>
      <c r="CI251" s="628"/>
      <c r="CJ251" s="628"/>
      <c r="CK251" s="628"/>
      <c r="CL251" s="628"/>
      <c r="CM251" s="628"/>
    </row>
    <row r="252" spans="2:91" ht="5.0999999999999996" customHeight="1">
      <c r="B252" s="628"/>
      <c r="C252" s="628"/>
      <c r="D252" s="628"/>
      <c r="E252" s="628"/>
      <c r="F252" s="628"/>
      <c r="G252" s="628"/>
      <c r="H252" s="628"/>
      <c r="I252" s="628"/>
      <c r="J252" s="628"/>
      <c r="K252" s="628"/>
      <c r="L252" s="628"/>
      <c r="M252" s="628"/>
      <c r="N252" s="628"/>
      <c r="O252" s="628"/>
      <c r="P252" s="628"/>
      <c r="Q252" s="628"/>
      <c r="R252" s="628"/>
      <c r="S252" s="628"/>
      <c r="T252" s="628"/>
      <c r="U252" s="628"/>
      <c r="V252" s="628"/>
      <c r="W252" s="628"/>
      <c r="X252" s="628"/>
      <c r="Y252" s="628"/>
      <c r="Z252" s="628"/>
      <c r="AA252" s="628"/>
      <c r="AB252" s="628"/>
      <c r="AC252" s="628"/>
      <c r="AD252" s="628"/>
      <c r="AE252" s="628"/>
      <c r="AF252" s="628"/>
      <c r="AG252" s="628"/>
      <c r="AH252" s="628"/>
      <c r="AI252" s="628"/>
      <c r="AJ252" s="628"/>
      <c r="AK252" s="628"/>
      <c r="AL252" s="628"/>
      <c r="AM252" s="628"/>
      <c r="AN252" s="628"/>
      <c r="AO252" s="628"/>
      <c r="AP252" s="628"/>
      <c r="AQ252" s="628"/>
      <c r="AR252" s="628"/>
      <c r="AS252" s="628"/>
      <c r="AT252" s="399"/>
      <c r="AU252" s="399"/>
      <c r="AV252" s="628"/>
      <c r="AW252" s="628"/>
      <c r="AX252" s="628"/>
      <c r="AY252" s="628"/>
      <c r="AZ252" s="628"/>
      <c r="BA252" s="628"/>
      <c r="BB252" s="628"/>
      <c r="BC252" s="628"/>
      <c r="BD252" s="628"/>
      <c r="BE252" s="628"/>
      <c r="BF252" s="628"/>
      <c r="BG252" s="628"/>
      <c r="BH252" s="628"/>
      <c r="BI252" s="628"/>
      <c r="BJ252" s="628"/>
      <c r="BK252" s="628"/>
      <c r="BL252" s="628"/>
      <c r="BM252" s="628"/>
      <c r="BN252" s="628"/>
      <c r="BO252" s="628"/>
      <c r="BP252" s="628"/>
      <c r="BQ252" s="628"/>
      <c r="BR252" s="628"/>
      <c r="BS252" s="628"/>
      <c r="BT252" s="628"/>
      <c r="BU252" s="628"/>
      <c r="BV252" s="628"/>
      <c r="BW252" s="628"/>
      <c r="BX252" s="628"/>
      <c r="BY252" s="628"/>
      <c r="BZ252" s="628"/>
      <c r="CA252" s="628"/>
      <c r="CB252" s="628"/>
      <c r="CC252" s="628"/>
      <c r="CD252" s="628"/>
      <c r="CE252" s="628"/>
      <c r="CF252" s="628"/>
      <c r="CG252" s="628"/>
      <c r="CH252" s="628"/>
      <c r="CI252" s="628"/>
      <c r="CJ252" s="628"/>
      <c r="CK252" s="628"/>
      <c r="CL252" s="628"/>
      <c r="CM252" s="628"/>
    </row>
    <row r="253" spans="2:91" ht="5.0999999999999996" customHeight="1">
      <c r="B253" s="627" t="s">
        <v>472</v>
      </c>
      <c r="C253" s="628"/>
      <c r="D253" s="628"/>
      <c r="E253" s="628"/>
      <c r="F253" s="628"/>
      <c r="G253" s="628"/>
      <c r="H253" s="628"/>
      <c r="I253" s="628"/>
      <c r="J253" s="628"/>
      <c r="K253" s="628"/>
      <c r="L253" s="628"/>
      <c r="M253" s="628"/>
      <c r="N253" s="628"/>
      <c r="O253" s="628"/>
      <c r="P253" s="627" t="s">
        <v>473</v>
      </c>
      <c r="Q253" s="628"/>
      <c r="R253" s="628"/>
      <c r="S253" s="628"/>
      <c r="T253" s="628"/>
      <c r="U253" s="628"/>
      <c r="V253" s="628"/>
      <c r="W253" s="628"/>
      <c r="X253" s="628"/>
      <c r="Y253" s="628"/>
      <c r="Z253" s="628"/>
      <c r="AA253" s="628"/>
      <c r="AB253" s="628"/>
      <c r="AC253" s="628"/>
      <c r="AD253" s="628"/>
      <c r="AE253" s="628"/>
      <c r="AF253" s="628"/>
      <c r="AG253" s="628"/>
      <c r="AH253" s="628"/>
      <c r="AI253" s="628"/>
      <c r="AJ253" s="628"/>
      <c r="AK253" s="628"/>
      <c r="AL253" s="628"/>
      <c r="AM253" s="628"/>
      <c r="AN253" s="628"/>
      <c r="AO253" s="628"/>
      <c r="AP253" s="628"/>
      <c r="AQ253" s="628"/>
      <c r="AR253" s="628"/>
      <c r="AS253" s="628"/>
      <c r="AT253" s="399"/>
      <c r="AU253" s="399"/>
      <c r="AV253" s="627" t="s">
        <v>472</v>
      </c>
      <c r="AW253" s="628"/>
      <c r="AX253" s="628"/>
      <c r="AY253" s="628"/>
      <c r="AZ253" s="628"/>
      <c r="BA253" s="628"/>
      <c r="BB253" s="628"/>
      <c r="BC253" s="628"/>
      <c r="BD253" s="628"/>
      <c r="BE253" s="628"/>
      <c r="BF253" s="628"/>
      <c r="BG253" s="628"/>
      <c r="BH253" s="628"/>
      <c r="BI253" s="628"/>
      <c r="BJ253" s="627" t="s">
        <v>473</v>
      </c>
      <c r="BK253" s="628"/>
      <c r="BL253" s="628"/>
      <c r="BM253" s="628"/>
      <c r="BN253" s="628"/>
      <c r="BO253" s="628"/>
      <c r="BP253" s="628"/>
      <c r="BQ253" s="628"/>
      <c r="BR253" s="628"/>
      <c r="BS253" s="628"/>
      <c r="BT253" s="628"/>
      <c r="BU253" s="628"/>
      <c r="BV253" s="628"/>
      <c r="BW253" s="628"/>
      <c r="BX253" s="628"/>
      <c r="BY253" s="628"/>
      <c r="BZ253" s="628"/>
      <c r="CA253" s="628"/>
      <c r="CB253" s="628"/>
      <c r="CC253" s="628"/>
      <c r="CD253" s="628"/>
      <c r="CE253" s="628"/>
      <c r="CF253" s="628"/>
      <c r="CG253" s="628"/>
      <c r="CH253" s="628"/>
      <c r="CI253" s="628"/>
      <c r="CJ253" s="628"/>
      <c r="CK253" s="628"/>
      <c r="CL253" s="628"/>
      <c r="CM253" s="628"/>
    </row>
    <row r="254" spans="2:91" ht="5.0999999999999996" customHeight="1">
      <c r="B254" s="628"/>
      <c r="C254" s="628"/>
      <c r="D254" s="628"/>
      <c r="E254" s="628"/>
      <c r="F254" s="628"/>
      <c r="G254" s="628"/>
      <c r="H254" s="628"/>
      <c r="I254" s="628"/>
      <c r="J254" s="628"/>
      <c r="K254" s="628"/>
      <c r="L254" s="628"/>
      <c r="M254" s="628"/>
      <c r="N254" s="628"/>
      <c r="O254" s="628"/>
      <c r="P254" s="628"/>
      <c r="Q254" s="628"/>
      <c r="R254" s="628"/>
      <c r="S254" s="628"/>
      <c r="T254" s="628"/>
      <c r="U254" s="628"/>
      <c r="V254" s="628"/>
      <c r="W254" s="628"/>
      <c r="X254" s="628"/>
      <c r="Y254" s="628"/>
      <c r="Z254" s="628"/>
      <c r="AA254" s="628"/>
      <c r="AB254" s="628"/>
      <c r="AC254" s="628"/>
      <c r="AD254" s="628"/>
      <c r="AE254" s="628"/>
      <c r="AF254" s="628"/>
      <c r="AG254" s="628"/>
      <c r="AH254" s="628"/>
      <c r="AI254" s="628"/>
      <c r="AJ254" s="628"/>
      <c r="AK254" s="628"/>
      <c r="AL254" s="628"/>
      <c r="AM254" s="628"/>
      <c r="AN254" s="628"/>
      <c r="AO254" s="628"/>
      <c r="AP254" s="628"/>
      <c r="AQ254" s="628"/>
      <c r="AR254" s="628"/>
      <c r="AS254" s="628"/>
      <c r="AT254" s="399"/>
      <c r="AU254" s="399"/>
      <c r="AV254" s="628"/>
      <c r="AW254" s="628"/>
      <c r="AX254" s="628"/>
      <c r="AY254" s="628"/>
      <c r="AZ254" s="628"/>
      <c r="BA254" s="628"/>
      <c r="BB254" s="628"/>
      <c r="BC254" s="628"/>
      <c r="BD254" s="628"/>
      <c r="BE254" s="628"/>
      <c r="BF254" s="628"/>
      <c r="BG254" s="628"/>
      <c r="BH254" s="628"/>
      <c r="BI254" s="628"/>
      <c r="BJ254" s="628"/>
      <c r="BK254" s="628"/>
      <c r="BL254" s="628"/>
      <c r="BM254" s="628"/>
      <c r="BN254" s="628"/>
      <c r="BO254" s="628"/>
      <c r="BP254" s="628"/>
      <c r="BQ254" s="628"/>
      <c r="BR254" s="628"/>
      <c r="BS254" s="628"/>
      <c r="BT254" s="628"/>
      <c r="BU254" s="628"/>
      <c r="BV254" s="628"/>
      <c r="BW254" s="628"/>
      <c r="BX254" s="628"/>
      <c r="BY254" s="628"/>
      <c r="BZ254" s="628"/>
      <c r="CA254" s="628"/>
      <c r="CB254" s="628"/>
      <c r="CC254" s="628"/>
      <c r="CD254" s="628"/>
      <c r="CE254" s="628"/>
      <c r="CF254" s="628"/>
      <c r="CG254" s="628"/>
      <c r="CH254" s="628"/>
      <c r="CI254" s="628"/>
      <c r="CJ254" s="628"/>
      <c r="CK254" s="628"/>
      <c r="CL254" s="628"/>
      <c r="CM254" s="628"/>
    </row>
    <row r="255" spans="2:91" ht="5.0999999999999996" customHeight="1">
      <c r="B255" s="628"/>
      <c r="C255" s="628"/>
      <c r="D255" s="628"/>
      <c r="E255" s="628"/>
      <c r="F255" s="628"/>
      <c r="G255" s="628"/>
      <c r="H255" s="628"/>
      <c r="I255" s="628"/>
      <c r="J255" s="628"/>
      <c r="K255" s="628"/>
      <c r="L255" s="628"/>
      <c r="M255" s="628"/>
      <c r="N255" s="628"/>
      <c r="O255" s="628"/>
      <c r="P255" s="628"/>
      <c r="Q255" s="628"/>
      <c r="R255" s="628"/>
      <c r="S255" s="628"/>
      <c r="T255" s="628"/>
      <c r="U255" s="628"/>
      <c r="V255" s="628"/>
      <c r="W255" s="628"/>
      <c r="X255" s="628"/>
      <c r="Y255" s="628"/>
      <c r="Z255" s="628"/>
      <c r="AA255" s="628"/>
      <c r="AB255" s="628"/>
      <c r="AC255" s="628"/>
      <c r="AD255" s="628"/>
      <c r="AE255" s="628"/>
      <c r="AF255" s="628"/>
      <c r="AG255" s="628"/>
      <c r="AH255" s="628"/>
      <c r="AI255" s="628"/>
      <c r="AJ255" s="628"/>
      <c r="AK255" s="628"/>
      <c r="AL255" s="628"/>
      <c r="AM255" s="628"/>
      <c r="AN255" s="628"/>
      <c r="AO255" s="628"/>
      <c r="AP255" s="628"/>
      <c r="AQ255" s="628"/>
      <c r="AR255" s="628"/>
      <c r="AS255" s="628"/>
      <c r="AT255" s="399"/>
      <c r="AU255" s="399"/>
      <c r="AV255" s="628"/>
      <c r="AW255" s="628"/>
      <c r="AX255" s="628"/>
      <c r="AY255" s="628"/>
      <c r="AZ255" s="628"/>
      <c r="BA255" s="628"/>
      <c r="BB255" s="628"/>
      <c r="BC255" s="628"/>
      <c r="BD255" s="628"/>
      <c r="BE255" s="628"/>
      <c r="BF255" s="628"/>
      <c r="BG255" s="628"/>
      <c r="BH255" s="628"/>
      <c r="BI255" s="628"/>
      <c r="BJ255" s="628"/>
      <c r="BK255" s="628"/>
      <c r="BL255" s="628"/>
      <c r="BM255" s="628"/>
      <c r="BN255" s="628"/>
      <c r="BO255" s="628"/>
      <c r="BP255" s="628"/>
      <c r="BQ255" s="628"/>
      <c r="BR255" s="628"/>
      <c r="BS255" s="628"/>
      <c r="BT255" s="628"/>
      <c r="BU255" s="628"/>
      <c r="BV255" s="628"/>
      <c r="BW255" s="628"/>
      <c r="BX255" s="628"/>
      <c r="BY255" s="628"/>
      <c r="BZ255" s="628"/>
      <c r="CA255" s="628"/>
      <c r="CB255" s="628"/>
      <c r="CC255" s="628"/>
      <c r="CD255" s="628"/>
      <c r="CE255" s="628"/>
      <c r="CF255" s="628"/>
      <c r="CG255" s="628"/>
      <c r="CH255" s="628"/>
      <c r="CI255" s="628"/>
      <c r="CJ255" s="628"/>
      <c r="CK255" s="628"/>
      <c r="CL255" s="628"/>
      <c r="CM255" s="628"/>
    </row>
    <row r="256" spans="2:91" ht="5.0999999999999996" customHeight="1">
      <c r="B256" s="628"/>
      <c r="C256" s="628"/>
      <c r="D256" s="628"/>
      <c r="E256" s="628"/>
      <c r="F256" s="628"/>
      <c r="G256" s="628"/>
      <c r="H256" s="628"/>
      <c r="I256" s="628"/>
      <c r="J256" s="628"/>
      <c r="K256" s="628"/>
      <c r="L256" s="628"/>
      <c r="M256" s="628"/>
      <c r="N256" s="628"/>
      <c r="O256" s="628"/>
      <c r="P256" s="628"/>
      <c r="Q256" s="628"/>
      <c r="R256" s="628"/>
      <c r="S256" s="628"/>
      <c r="T256" s="628"/>
      <c r="U256" s="628"/>
      <c r="V256" s="628"/>
      <c r="W256" s="628"/>
      <c r="X256" s="628"/>
      <c r="Y256" s="628"/>
      <c r="Z256" s="628"/>
      <c r="AA256" s="628"/>
      <c r="AB256" s="628"/>
      <c r="AC256" s="628"/>
      <c r="AD256" s="628"/>
      <c r="AE256" s="628"/>
      <c r="AF256" s="628"/>
      <c r="AG256" s="628"/>
      <c r="AH256" s="628"/>
      <c r="AI256" s="628"/>
      <c r="AJ256" s="628"/>
      <c r="AK256" s="628"/>
      <c r="AL256" s="628"/>
      <c r="AM256" s="628"/>
      <c r="AN256" s="628"/>
      <c r="AO256" s="628"/>
      <c r="AP256" s="628"/>
      <c r="AQ256" s="628"/>
      <c r="AR256" s="628"/>
      <c r="AS256" s="628"/>
      <c r="AT256" s="399"/>
      <c r="AU256" s="399"/>
      <c r="AV256" s="628"/>
      <c r="AW256" s="628"/>
      <c r="AX256" s="628"/>
      <c r="AY256" s="628"/>
      <c r="AZ256" s="628"/>
      <c r="BA256" s="628"/>
      <c r="BB256" s="628"/>
      <c r="BC256" s="628"/>
      <c r="BD256" s="628"/>
      <c r="BE256" s="628"/>
      <c r="BF256" s="628"/>
      <c r="BG256" s="628"/>
      <c r="BH256" s="628"/>
      <c r="BI256" s="628"/>
      <c r="BJ256" s="628"/>
      <c r="BK256" s="628"/>
      <c r="BL256" s="628"/>
      <c r="BM256" s="628"/>
      <c r="BN256" s="628"/>
      <c r="BO256" s="628"/>
      <c r="BP256" s="628"/>
      <c r="BQ256" s="628"/>
      <c r="BR256" s="628"/>
      <c r="BS256" s="628"/>
      <c r="BT256" s="628"/>
      <c r="BU256" s="628"/>
      <c r="BV256" s="628"/>
      <c r="BW256" s="628"/>
      <c r="BX256" s="628"/>
      <c r="BY256" s="628"/>
      <c r="BZ256" s="628"/>
      <c r="CA256" s="628"/>
      <c r="CB256" s="628"/>
      <c r="CC256" s="628"/>
      <c r="CD256" s="628"/>
      <c r="CE256" s="628"/>
      <c r="CF256" s="628"/>
      <c r="CG256" s="628"/>
      <c r="CH256" s="628"/>
      <c r="CI256" s="628"/>
      <c r="CJ256" s="628"/>
      <c r="CK256" s="628"/>
      <c r="CL256" s="628"/>
      <c r="CM256" s="628"/>
    </row>
    <row r="257" spans="2:91" ht="5.0999999999999996" customHeight="1">
      <c r="B257" s="628"/>
      <c r="C257" s="628"/>
      <c r="D257" s="628"/>
      <c r="E257" s="628"/>
      <c r="F257" s="628"/>
      <c r="G257" s="628"/>
      <c r="H257" s="628"/>
      <c r="I257" s="628"/>
      <c r="J257" s="628"/>
      <c r="K257" s="628"/>
      <c r="L257" s="628"/>
      <c r="M257" s="628"/>
      <c r="N257" s="628"/>
      <c r="O257" s="628"/>
      <c r="P257" s="628"/>
      <c r="Q257" s="628"/>
      <c r="R257" s="628"/>
      <c r="S257" s="628"/>
      <c r="T257" s="628"/>
      <c r="U257" s="628"/>
      <c r="V257" s="628"/>
      <c r="W257" s="628"/>
      <c r="X257" s="628"/>
      <c r="Y257" s="628"/>
      <c r="Z257" s="628"/>
      <c r="AA257" s="628"/>
      <c r="AB257" s="628"/>
      <c r="AC257" s="628"/>
      <c r="AD257" s="628"/>
      <c r="AE257" s="628"/>
      <c r="AF257" s="628"/>
      <c r="AG257" s="628"/>
      <c r="AH257" s="628"/>
      <c r="AI257" s="628"/>
      <c r="AJ257" s="628"/>
      <c r="AK257" s="628"/>
      <c r="AL257" s="628"/>
      <c r="AM257" s="628"/>
      <c r="AN257" s="628"/>
      <c r="AO257" s="628"/>
      <c r="AP257" s="628"/>
      <c r="AQ257" s="628"/>
      <c r="AR257" s="628"/>
      <c r="AS257" s="628"/>
      <c r="AT257" s="399"/>
      <c r="AU257" s="399"/>
      <c r="AV257" s="628"/>
      <c r="AW257" s="628"/>
      <c r="AX257" s="628"/>
      <c r="AY257" s="628"/>
      <c r="AZ257" s="628"/>
      <c r="BA257" s="628"/>
      <c r="BB257" s="628"/>
      <c r="BC257" s="628"/>
      <c r="BD257" s="628"/>
      <c r="BE257" s="628"/>
      <c r="BF257" s="628"/>
      <c r="BG257" s="628"/>
      <c r="BH257" s="628"/>
      <c r="BI257" s="628"/>
      <c r="BJ257" s="628"/>
      <c r="BK257" s="628"/>
      <c r="BL257" s="628"/>
      <c r="BM257" s="628"/>
      <c r="BN257" s="628"/>
      <c r="BO257" s="628"/>
      <c r="BP257" s="628"/>
      <c r="BQ257" s="628"/>
      <c r="BR257" s="628"/>
      <c r="BS257" s="628"/>
      <c r="BT257" s="628"/>
      <c r="BU257" s="628"/>
      <c r="BV257" s="628"/>
      <c r="BW257" s="628"/>
      <c r="BX257" s="628"/>
      <c r="BY257" s="628"/>
      <c r="BZ257" s="628"/>
      <c r="CA257" s="628"/>
      <c r="CB257" s="628"/>
      <c r="CC257" s="628"/>
      <c r="CD257" s="628"/>
      <c r="CE257" s="628"/>
      <c r="CF257" s="628"/>
      <c r="CG257" s="628"/>
      <c r="CH257" s="628"/>
      <c r="CI257" s="628"/>
      <c r="CJ257" s="628"/>
      <c r="CK257" s="628"/>
      <c r="CL257" s="628"/>
      <c r="CM257" s="628"/>
    </row>
    <row r="258" spans="2:91" ht="5.0999999999999996" customHeight="1">
      <c r="B258" s="628"/>
      <c r="C258" s="628"/>
      <c r="D258" s="628"/>
      <c r="E258" s="628"/>
      <c r="F258" s="628"/>
      <c r="G258" s="628"/>
      <c r="H258" s="628"/>
      <c r="I258" s="628"/>
      <c r="J258" s="628"/>
      <c r="K258" s="628"/>
      <c r="L258" s="628"/>
      <c r="M258" s="628"/>
      <c r="N258" s="628"/>
      <c r="O258" s="628"/>
      <c r="P258" s="628"/>
      <c r="Q258" s="628"/>
      <c r="R258" s="628"/>
      <c r="S258" s="628"/>
      <c r="T258" s="628"/>
      <c r="U258" s="628"/>
      <c r="V258" s="628"/>
      <c r="W258" s="628"/>
      <c r="X258" s="628"/>
      <c r="Y258" s="628"/>
      <c r="Z258" s="628"/>
      <c r="AA258" s="628"/>
      <c r="AB258" s="628"/>
      <c r="AC258" s="628"/>
      <c r="AD258" s="628"/>
      <c r="AE258" s="628"/>
      <c r="AF258" s="628"/>
      <c r="AG258" s="628"/>
      <c r="AH258" s="628"/>
      <c r="AI258" s="628"/>
      <c r="AJ258" s="628"/>
      <c r="AK258" s="628"/>
      <c r="AL258" s="628"/>
      <c r="AM258" s="628"/>
      <c r="AN258" s="628"/>
      <c r="AO258" s="628"/>
      <c r="AP258" s="628"/>
      <c r="AQ258" s="628"/>
      <c r="AR258" s="628"/>
      <c r="AS258" s="628"/>
      <c r="AT258" s="399"/>
      <c r="AU258" s="399"/>
      <c r="AV258" s="628"/>
      <c r="AW258" s="628"/>
      <c r="AX258" s="628"/>
      <c r="AY258" s="628"/>
      <c r="AZ258" s="628"/>
      <c r="BA258" s="628"/>
      <c r="BB258" s="628"/>
      <c r="BC258" s="628"/>
      <c r="BD258" s="628"/>
      <c r="BE258" s="628"/>
      <c r="BF258" s="628"/>
      <c r="BG258" s="628"/>
      <c r="BH258" s="628"/>
      <c r="BI258" s="628"/>
      <c r="BJ258" s="628"/>
      <c r="BK258" s="628"/>
      <c r="BL258" s="628"/>
      <c r="BM258" s="628"/>
      <c r="BN258" s="628"/>
      <c r="BO258" s="628"/>
      <c r="BP258" s="628"/>
      <c r="BQ258" s="628"/>
      <c r="BR258" s="628"/>
      <c r="BS258" s="628"/>
      <c r="BT258" s="628"/>
      <c r="BU258" s="628"/>
      <c r="BV258" s="628"/>
      <c r="BW258" s="628"/>
      <c r="BX258" s="628"/>
      <c r="BY258" s="628"/>
      <c r="BZ258" s="628"/>
      <c r="CA258" s="628"/>
      <c r="CB258" s="628"/>
      <c r="CC258" s="628"/>
      <c r="CD258" s="628"/>
      <c r="CE258" s="628"/>
      <c r="CF258" s="628"/>
      <c r="CG258" s="628"/>
      <c r="CH258" s="628"/>
      <c r="CI258" s="628"/>
      <c r="CJ258" s="628"/>
      <c r="CK258" s="628"/>
      <c r="CL258" s="628"/>
      <c r="CM258" s="628"/>
    </row>
    <row r="259" spans="2:91" ht="5.0999999999999996" customHeight="1">
      <c r="B259" s="628"/>
      <c r="C259" s="628"/>
      <c r="D259" s="628"/>
      <c r="E259" s="628"/>
      <c r="F259" s="628"/>
      <c r="G259" s="628"/>
      <c r="H259" s="628"/>
      <c r="I259" s="628"/>
      <c r="J259" s="628"/>
      <c r="K259" s="628"/>
      <c r="L259" s="628"/>
      <c r="M259" s="628"/>
      <c r="N259" s="628"/>
      <c r="O259" s="628"/>
      <c r="P259" s="628"/>
      <c r="Q259" s="628"/>
      <c r="R259" s="628"/>
      <c r="S259" s="628"/>
      <c r="T259" s="628"/>
      <c r="U259" s="628"/>
      <c r="V259" s="628"/>
      <c r="W259" s="628"/>
      <c r="X259" s="628"/>
      <c r="Y259" s="628"/>
      <c r="Z259" s="628"/>
      <c r="AA259" s="628"/>
      <c r="AB259" s="628"/>
      <c r="AC259" s="628"/>
      <c r="AD259" s="628"/>
      <c r="AE259" s="628"/>
      <c r="AF259" s="628"/>
      <c r="AG259" s="628"/>
      <c r="AH259" s="628"/>
      <c r="AI259" s="628"/>
      <c r="AJ259" s="628"/>
      <c r="AK259" s="628"/>
      <c r="AL259" s="628"/>
      <c r="AM259" s="628"/>
      <c r="AN259" s="628"/>
      <c r="AO259" s="628"/>
      <c r="AP259" s="628"/>
      <c r="AQ259" s="628"/>
      <c r="AR259" s="628"/>
      <c r="AS259" s="628"/>
      <c r="AT259" s="399"/>
      <c r="AU259" s="399"/>
      <c r="AV259" s="628"/>
      <c r="AW259" s="628"/>
      <c r="AX259" s="628"/>
      <c r="AY259" s="628"/>
      <c r="AZ259" s="628"/>
      <c r="BA259" s="628"/>
      <c r="BB259" s="628"/>
      <c r="BC259" s="628"/>
      <c r="BD259" s="628"/>
      <c r="BE259" s="628"/>
      <c r="BF259" s="628"/>
      <c r="BG259" s="628"/>
      <c r="BH259" s="628"/>
      <c r="BI259" s="628"/>
      <c r="BJ259" s="628"/>
      <c r="BK259" s="628"/>
      <c r="BL259" s="628"/>
      <c r="BM259" s="628"/>
      <c r="BN259" s="628"/>
      <c r="BO259" s="628"/>
      <c r="BP259" s="628"/>
      <c r="BQ259" s="628"/>
      <c r="BR259" s="628"/>
      <c r="BS259" s="628"/>
      <c r="BT259" s="628"/>
      <c r="BU259" s="628"/>
      <c r="BV259" s="628"/>
      <c r="BW259" s="628"/>
      <c r="BX259" s="628"/>
      <c r="BY259" s="628"/>
      <c r="BZ259" s="628"/>
      <c r="CA259" s="628"/>
      <c r="CB259" s="628"/>
      <c r="CC259" s="628"/>
      <c r="CD259" s="628"/>
      <c r="CE259" s="628"/>
      <c r="CF259" s="628"/>
      <c r="CG259" s="628"/>
      <c r="CH259" s="628"/>
      <c r="CI259" s="628"/>
      <c r="CJ259" s="628"/>
      <c r="CK259" s="628"/>
      <c r="CL259" s="628"/>
      <c r="CM259" s="628"/>
    </row>
    <row r="260" spans="2:91" ht="5.0999999999999996" customHeight="1">
      <c r="B260" s="628"/>
      <c r="C260" s="628"/>
      <c r="D260" s="628"/>
      <c r="E260" s="628"/>
      <c r="F260" s="628"/>
      <c r="G260" s="628"/>
      <c r="H260" s="628"/>
      <c r="I260" s="628"/>
      <c r="J260" s="628"/>
      <c r="K260" s="628"/>
      <c r="L260" s="628"/>
      <c r="M260" s="628"/>
      <c r="N260" s="628"/>
      <c r="O260" s="628"/>
      <c r="P260" s="628"/>
      <c r="Q260" s="628"/>
      <c r="R260" s="628"/>
      <c r="S260" s="628"/>
      <c r="T260" s="628"/>
      <c r="U260" s="628"/>
      <c r="V260" s="628"/>
      <c r="W260" s="628"/>
      <c r="X260" s="628"/>
      <c r="Y260" s="628"/>
      <c r="Z260" s="628"/>
      <c r="AA260" s="628"/>
      <c r="AB260" s="628"/>
      <c r="AC260" s="628"/>
      <c r="AD260" s="628"/>
      <c r="AE260" s="628"/>
      <c r="AF260" s="628"/>
      <c r="AG260" s="628"/>
      <c r="AH260" s="628"/>
      <c r="AI260" s="628"/>
      <c r="AJ260" s="628"/>
      <c r="AK260" s="628"/>
      <c r="AL260" s="628"/>
      <c r="AM260" s="628"/>
      <c r="AN260" s="628"/>
      <c r="AO260" s="628"/>
      <c r="AP260" s="628"/>
      <c r="AQ260" s="628"/>
      <c r="AR260" s="628"/>
      <c r="AS260" s="628"/>
      <c r="AT260" s="399"/>
      <c r="AU260" s="399"/>
      <c r="AV260" s="628"/>
      <c r="AW260" s="628"/>
      <c r="AX260" s="628"/>
      <c r="AY260" s="628"/>
      <c r="AZ260" s="628"/>
      <c r="BA260" s="628"/>
      <c r="BB260" s="628"/>
      <c r="BC260" s="628"/>
      <c r="BD260" s="628"/>
      <c r="BE260" s="628"/>
      <c r="BF260" s="628"/>
      <c r="BG260" s="628"/>
      <c r="BH260" s="628"/>
      <c r="BI260" s="628"/>
      <c r="BJ260" s="628"/>
      <c r="BK260" s="628"/>
      <c r="BL260" s="628"/>
      <c r="BM260" s="628"/>
      <c r="BN260" s="628"/>
      <c r="BO260" s="628"/>
      <c r="BP260" s="628"/>
      <c r="BQ260" s="628"/>
      <c r="BR260" s="628"/>
      <c r="BS260" s="628"/>
      <c r="BT260" s="628"/>
      <c r="BU260" s="628"/>
      <c r="BV260" s="628"/>
      <c r="BW260" s="628"/>
      <c r="BX260" s="628"/>
      <c r="BY260" s="628"/>
      <c r="BZ260" s="628"/>
      <c r="CA260" s="628"/>
      <c r="CB260" s="628"/>
      <c r="CC260" s="628"/>
      <c r="CD260" s="628"/>
      <c r="CE260" s="628"/>
      <c r="CF260" s="628"/>
      <c r="CG260" s="628"/>
      <c r="CH260" s="628"/>
      <c r="CI260" s="628"/>
      <c r="CJ260" s="628"/>
      <c r="CK260" s="628"/>
      <c r="CL260" s="628"/>
      <c r="CM260" s="628"/>
    </row>
    <row r="261" spans="2:91" ht="5.0999999999999996" customHeight="1">
      <c r="B261" s="628"/>
      <c r="C261" s="628"/>
      <c r="D261" s="628"/>
      <c r="E261" s="628"/>
      <c r="F261" s="628"/>
      <c r="G261" s="628"/>
      <c r="H261" s="628"/>
      <c r="I261" s="628"/>
      <c r="J261" s="628"/>
      <c r="K261" s="628"/>
      <c r="L261" s="628"/>
      <c r="M261" s="628"/>
      <c r="N261" s="628"/>
      <c r="O261" s="628"/>
      <c r="P261" s="628"/>
      <c r="Q261" s="628"/>
      <c r="R261" s="628"/>
      <c r="S261" s="628"/>
      <c r="T261" s="628"/>
      <c r="U261" s="628"/>
      <c r="V261" s="628"/>
      <c r="W261" s="628"/>
      <c r="X261" s="628"/>
      <c r="Y261" s="628"/>
      <c r="Z261" s="628"/>
      <c r="AA261" s="628"/>
      <c r="AB261" s="628"/>
      <c r="AC261" s="628"/>
      <c r="AD261" s="628"/>
      <c r="AE261" s="628"/>
      <c r="AF261" s="628"/>
      <c r="AG261" s="628"/>
      <c r="AH261" s="628"/>
      <c r="AI261" s="628"/>
      <c r="AJ261" s="628"/>
      <c r="AK261" s="628"/>
      <c r="AL261" s="628"/>
      <c r="AM261" s="628"/>
      <c r="AN261" s="628"/>
      <c r="AO261" s="628"/>
      <c r="AP261" s="628"/>
      <c r="AQ261" s="628"/>
      <c r="AR261" s="628"/>
      <c r="AS261" s="628"/>
      <c r="AT261" s="399"/>
      <c r="AU261" s="399"/>
      <c r="AV261" s="628"/>
      <c r="AW261" s="628"/>
      <c r="AX261" s="628"/>
      <c r="AY261" s="628"/>
      <c r="AZ261" s="628"/>
      <c r="BA261" s="628"/>
      <c r="BB261" s="628"/>
      <c r="BC261" s="628"/>
      <c r="BD261" s="628"/>
      <c r="BE261" s="628"/>
      <c r="BF261" s="628"/>
      <c r="BG261" s="628"/>
      <c r="BH261" s="628"/>
      <c r="BI261" s="628"/>
      <c r="BJ261" s="628"/>
      <c r="BK261" s="628"/>
      <c r="BL261" s="628"/>
      <c r="BM261" s="628"/>
      <c r="BN261" s="628"/>
      <c r="BO261" s="628"/>
      <c r="BP261" s="628"/>
      <c r="BQ261" s="628"/>
      <c r="BR261" s="628"/>
      <c r="BS261" s="628"/>
      <c r="BT261" s="628"/>
      <c r="BU261" s="628"/>
      <c r="BV261" s="628"/>
      <c r="BW261" s="628"/>
      <c r="BX261" s="628"/>
      <c r="BY261" s="628"/>
      <c r="BZ261" s="628"/>
      <c r="CA261" s="628"/>
      <c r="CB261" s="628"/>
      <c r="CC261" s="628"/>
      <c r="CD261" s="628"/>
      <c r="CE261" s="628"/>
      <c r="CF261" s="628"/>
      <c r="CG261" s="628"/>
      <c r="CH261" s="628"/>
      <c r="CI261" s="628"/>
      <c r="CJ261" s="628"/>
      <c r="CK261" s="628"/>
      <c r="CL261" s="628"/>
      <c r="CM261" s="628"/>
    </row>
    <row r="262" spans="2:91" ht="5.0999999999999996" customHeight="1">
      <c r="B262" s="631" t="s">
        <v>475</v>
      </c>
      <c r="C262" s="632"/>
      <c r="D262" s="632"/>
      <c r="E262" s="632"/>
      <c r="F262" s="632"/>
      <c r="G262" s="632"/>
      <c r="H262" s="633"/>
      <c r="I262" s="668" t="str">
        <f>IF($I$208="","",$I$208)</f>
        <v>　</v>
      </c>
      <c r="J262" s="669"/>
      <c r="K262" s="669"/>
      <c r="L262" s="669"/>
      <c r="M262" s="669"/>
      <c r="N262" s="669"/>
      <c r="O262" s="669"/>
      <c r="P262" s="669"/>
      <c r="Q262" s="669"/>
      <c r="R262" s="669"/>
      <c r="S262" s="669"/>
      <c r="T262" s="669"/>
      <c r="U262" s="669"/>
      <c r="V262" s="669"/>
      <c r="W262" s="669"/>
      <c r="X262" s="669"/>
      <c r="Y262" s="669"/>
      <c r="Z262" s="669"/>
      <c r="AA262" s="669"/>
      <c r="AB262" s="669"/>
      <c r="AC262" s="669"/>
      <c r="AD262" s="669"/>
      <c r="AE262" s="669"/>
      <c r="AF262" s="669"/>
      <c r="AG262" s="669"/>
      <c r="AH262" s="669"/>
      <c r="AI262" s="669"/>
      <c r="AJ262" s="669"/>
      <c r="AK262" s="669"/>
      <c r="AL262" s="669"/>
      <c r="AM262" s="669"/>
      <c r="AN262" s="669"/>
      <c r="AO262" s="669"/>
      <c r="AP262" s="669"/>
      <c r="AQ262" s="669"/>
      <c r="AR262" s="669"/>
      <c r="AS262" s="670"/>
      <c r="AT262" s="399"/>
      <c r="AU262" s="399"/>
      <c r="AV262" s="631" t="s">
        <v>475</v>
      </c>
      <c r="AW262" s="632"/>
      <c r="AX262" s="632"/>
      <c r="AY262" s="632"/>
      <c r="AZ262" s="632"/>
      <c r="BA262" s="632"/>
      <c r="BB262" s="633"/>
      <c r="BC262" s="668" t="str">
        <f>IF($I$208="","",$I$208)</f>
        <v>　</v>
      </c>
      <c r="BD262" s="669"/>
      <c r="BE262" s="669"/>
      <c r="BF262" s="669"/>
      <c r="BG262" s="669"/>
      <c r="BH262" s="669"/>
      <c r="BI262" s="669"/>
      <c r="BJ262" s="669"/>
      <c r="BK262" s="669"/>
      <c r="BL262" s="669"/>
      <c r="BM262" s="669"/>
      <c r="BN262" s="669"/>
      <c r="BO262" s="669"/>
      <c r="BP262" s="669"/>
      <c r="BQ262" s="669"/>
      <c r="BR262" s="669"/>
      <c r="BS262" s="669"/>
      <c r="BT262" s="669"/>
      <c r="BU262" s="669"/>
      <c r="BV262" s="669"/>
      <c r="BW262" s="669"/>
      <c r="BX262" s="669"/>
      <c r="BY262" s="669"/>
      <c r="BZ262" s="669"/>
      <c r="CA262" s="669"/>
      <c r="CB262" s="669"/>
      <c r="CC262" s="669"/>
      <c r="CD262" s="669"/>
      <c r="CE262" s="669"/>
      <c r="CF262" s="669"/>
      <c r="CG262" s="669"/>
      <c r="CH262" s="669"/>
      <c r="CI262" s="669"/>
      <c r="CJ262" s="669"/>
      <c r="CK262" s="669"/>
      <c r="CL262" s="669"/>
      <c r="CM262" s="670"/>
    </row>
    <row r="263" spans="2:91" ht="5.0999999999999996" customHeight="1">
      <c r="B263" s="634"/>
      <c r="C263" s="635"/>
      <c r="D263" s="635"/>
      <c r="E263" s="635"/>
      <c r="F263" s="635"/>
      <c r="G263" s="636"/>
      <c r="H263" s="637"/>
      <c r="I263" s="671"/>
      <c r="J263" s="672"/>
      <c r="K263" s="672"/>
      <c r="L263" s="672"/>
      <c r="M263" s="672"/>
      <c r="N263" s="672"/>
      <c r="O263" s="672"/>
      <c r="P263" s="672"/>
      <c r="Q263" s="672"/>
      <c r="R263" s="672"/>
      <c r="S263" s="672"/>
      <c r="T263" s="672"/>
      <c r="U263" s="672"/>
      <c r="V263" s="672"/>
      <c r="W263" s="672"/>
      <c r="X263" s="672"/>
      <c r="Y263" s="672"/>
      <c r="Z263" s="672"/>
      <c r="AA263" s="672"/>
      <c r="AB263" s="672"/>
      <c r="AC263" s="672"/>
      <c r="AD263" s="672"/>
      <c r="AE263" s="672"/>
      <c r="AF263" s="672"/>
      <c r="AG263" s="672"/>
      <c r="AH263" s="672"/>
      <c r="AI263" s="672"/>
      <c r="AJ263" s="672"/>
      <c r="AK263" s="672"/>
      <c r="AL263" s="672"/>
      <c r="AM263" s="672"/>
      <c r="AN263" s="672"/>
      <c r="AO263" s="672"/>
      <c r="AP263" s="672"/>
      <c r="AQ263" s="672"/>
      <c r="AR263" s="672"/>
      <c r="AS263" s="673"/>
      <c r="AT263" s="399"/>
      <c r="AU263" s="399"/>
      <c r="AV263" s="634"/>
      <c r="AW263" s="635"/>
      <c r="AX263" s="635"/>
      <c r="AY263" s="635"/>
      <c r="AZ263" s="635"/>
      <c r="BA263" s="636"/>
      <c r="BB263" s="637"/>
      <c r="BC263" s="671"/>
      <c r="BD263" s="672"/>
      <c r="BE263" s="672"/>
      <c r="BF263" s="672"/>
      <c r="BG263" s="672"/>
      <c r="BH263" s="672"/>
      <c r="BI263" s="672"/>
      <c r="BJ263" s="672"/>
      <c r="BK263" s="672"/>
      <c r="BL263" s="672"/>
      <c r="BM263" s="672"/>
      <c r="BN263" s="672"/>
      <c r="BO263" s="672"/>
      <c r="BP263" s="672"/>
      <c r="BQ263" s="672"/>
      <c r="BR263" s="672"/>
      <c r="BS263" s="672"/>
      <c r="BT263" s="672"/>
      <c r="BU263" s="672"/>
      <c r="BV263" s="672"/>
      <c r="BW263" s="672"/>
      <c r="BX263" s="672"/>
      <c r="BY263" s="672"/>
      <c r="BZ263" s="672"/>
      <c r="CA263" s="672"/>
      <c r="CB263" s="672"/>
      <c r="CC263" s="672"/>
      <c r="CD263" s="672"/>
      <c r="CE263" s="672"/>
      <c r="CF263" s="672"/>
      <c r="CG263" s="672"/>
      <c r="CH263" s="672"/>
      <c r="CI263" s="672"/>
      <c r="CJ263" s="672"/>
      <c r="CK263" s="672"/>
      <c r="CL263" s="672"/>
      <c r="CM263" s="673"/>
    </row>
    <row r="264" spans="2:91" ht="5.0999999999999996" customHeight="1">
      <c r="B264" s="634"/>
      <c r="C264" s="635"/>
      <c r="D264" s="635"/>
      <c r="E264" s="635"/>
      <c r="F264" s="635"/>
      <c r="G264" s="636"/>
      <c r="H264" s="637"/>
      <c r="I264" s="671"/>
      <c r="J264" s="672"/>
      <c r="K264" s="672"/>
      <c r="L264" s="672"/>
      <c r="M264" s="672"/>
      <c r="N264" s="672"/>
      <c r="O264" s="672"/>
      <c r="P264" s="672"/>
      <c r="Q264" s="672"/>
      <c r="R264" s="672"/>
      <c r="S264" s="672"/>
      <c r="T264" s="672"/>
      <c r="U264" s="672"/>
      <c r="V264" s="672"/>
      <c r="W264" s="672"/>
      <c r="X264" s="672"/>
      <c r="Y264" s="672"/>
      <c r="Z264" s="672"/>
      <c r="AA264" s="672"/>
      <c r="AB264" s="672"/>
      <c r="AC264" s="672"/>
      <c r="AD264" s="672"/>
      <c r="AE264" s="672"/>
      <c r="AF264" s="672"/>
      <c r="AG264" s="672"/>
      <c r="AH264" s="672"/>
      <c r="AI264" s="672"/>
      <c r="AJ264" s="672"/>
      <c r="AK264" s="672"/>
      <c r="AL264" s="672"/>
      <c r="AM264" s="672"/>
      <c r="AN264" s="672"/>
      <c r="AO264" s="672"/>
      <c r="AP264" s="672"/>
      <c r="AQ264" s="672"/>
      <c r="AR264" s="672"/>
      <c r="AS264" s="673"/>
      <c r="AT264" s="399"/>
      <c r="AU264" s="399"/>
      <c r="AV264" s="634"/>
      <c r="AW264" s="635"/>
      <c r="AX264" s="635"/>
      <c r="AY264" s="635"/>
      <c r="AZ264" s="635"/>
      <c r="BA264" s="636"/>
      <c r="BB264" s="637"/>
      <c r="BC264" s="671"/>
      <c r="BD264" s="672"/>
      <c r="BE264" s="672"/>
      <c r="BF264" s="672"/>
      <c r="BG264" s="672"/>
      <c r="BH264" s="672"/>
      <c r="BI264" s="672"/>
      <c r="BJ264" s="672"/>
      <c r="BK264" s="672"/>
      <c r="BL264" s="672"/>
      <c r="BM264" s="672"/>
      <c r="BN264" s="672"/>
      <c r="BO264" s="672"/>
      <c r="BP264" s="672"/>
      <c r="BQ264" s="672"/>
      <c r="BR264" s="672"/>
      <c r="BS264" s="672"/>
      <c r="BT264" s="672"/>
      <c r="BU264" s="672"/>
      <c r="BV264" s="672"/>
      <c r="BW264" s="672"/>
      <c r="BX264" s="672"/>
      <c r="BY264" s="672"/>
      <c r="BZ264" s="672"/>
      <c r="CA264" s="672"/>
      <c r="CB264" s="672"/>
      <c r="CC264" s="672"/>
      <c r="CD264" s="672"/>
      <c r="CE264" s="672"/>
      <c r="CF264" s="672"/>
      <c r="CG264" s="672"/>
      <c r="CH264" s="672"/>
      <c r="CI264" s="672"/>
      <c r="CJ264" s="672"/>
      <c r="CK264" s="672"/>
      <c r="CL264" s="672"/>
      <c r="CM264" s="673"/>
    </row>
    <row r="265" spans="2:91" ht="5.0999999999999996" customHeight="1">
      <c r="B265" s="634"/>
      <c r="C265" s="635"/>
      <c r="D265" s="635"/>
      <c r="E265" s="635"/>
      <c r="F265" s="635"/>
      <c r="G265" s="636"/>
      <c r="H265" s="637"/>
      <c r="I265" s="671"/>
      <c r="J265" s="672"/>
      <c r="K265" s="672"/>
      <c r="L265" s="672"/>
      <c r="M265" s="672"/>
      <c r="N265" s="672"/>
      <c r="O265" s="672"/>
      <c r="P265" s="672"/>
      <c r="Q265" s="672"/>
      <c r="R265" s="672"/>
      <c r="S265" s="672"/>
      <c r="T265" s="672"/>
      <c r="U265" s="672"/>
      <c r="V265" s="672"/>
      <c r="W265" s="672"/>
      <c r="X265" s="672"/>
      <c r="Y265" s="672"/>
      <c r="Z265" s="672"/>
      <c r="AA265" s="672"/>
      <c r="AB265" s="672"/>
      <c r="AC265" s="672"/>
      <c r="AD265" s="672"/>
      <c r="AE265" s="672"/>
      <c r="AF265" s="672"/>
      <c r="AG265" s="672"/>
      <c r="AH265" s="672"/>
      <c r="AI265" s="672"/>
      <c r="AJ265" s="672"/>
      <c r="AK265" s="672"/>
      <c r="AL265" s="672"/>
      <c r="AM265" s="672"/>
      <c r="AN265" s="672"/>
      <c r="AO265" s="672"/>
      <c r="AP265" s="672"/>
      <c r="AQ265" s="672"/>
      <c r="AR265" s="672"/>
      <c r="AS265" s="673"/>
      <c r="AT265" s="399"/>
      <c r="AU265" s="399"/>
      <c r="AV265" s="634"/>
      <c r="AW265" s="635"/>
      <c r="AX265" s="635"/>
      <c r="AY265" s="635"/>
      <c r="AZ265" s="635"/>
      <c r="BA265" s="636"/>
      <c r="BB265" s="637"/>
      <c r="BC265" s="671"/>
      <c r="BD265" s="672"/>
      <c r="BE265" s="672"/>
      <c r="BF265" s="672"/>
      <c r="BG265" s="672"/>
      <c r="BH265" s="672"/>
      <c r="BI265" s="672"/>
      <c r="BJ265" s="672"/>
      <c r="BK265" s="672"/>
      <c r="BL265" s="672"/>
      <c r="BM265" s="672"/>
      <c r="BN265" s="672"/>
      <c r="BO265" s="672"/>
      <c r="BP265" s="672"/>
      <c r="BQ265" s="672"/>
      <c r="BR265" s="672"/>
      <c r="BS265" s="672"/>
      <c r="BT265" s="672"/>
      <c r="BU265" s="672"/>
      <c r="BV265" s="672"/>
      <c r="BW265" s="672"/>
      <c r="BX265" s="672"/>
      <c r="BY265" s="672"/>
      <c r="BZ265" s="672"/>
      <c r="CA265" s="672"/>
      <c r="CB265" s="672"/>
      <c r="CC265" s="672"/>
      <c r="CD265" s="672"/>
      <c r="CE265" s="672"/>
      <c r="CF265" s="672"/>
      <c r="CG265" s="672"/>
      <c r="CH265" s="672"/>
      <c r="CI265" s="672"/>
      <c r="CJ265" s="672"/>
      <c r="CK265" s="672"/>
      <c r="CL265" s="672"/>
      <c r="CM265" s="673"/>
    </row>
    <row r="266" spans="2:91" ht="5.0999999999999996" customHeight="1">
      <c r="B266" s="634"/>
      <c r="C266" s="635"/>
      <c r="D266" s="635"/>
      <c r="E266" s="635"/>
      <c r="F266" s="635"/>
      <c r="G266" s="636"/>
      <c r="H266" s="637"/>
      <c r="I266" s="671"/>
      <c r="J266" s="672"/>
      <c r="K266" s="672"/>
      <c r="L266" s="672"/>
      <c r="M266" s="672"/>
      <c r="N266" s="672"/>
      <c r="O266" s="672"/>
      <c r="P266" s="672"/>
      <c r="Q266" s="672"/>
      <c r="R266" s="672"/>
      <c r="S266" s="672"/>
      <c r="T266" s="672"/>
      <c r="U266" s="672"/>
      <c r="V266" s="672"/>
      <c r="W266" s="672"/>
      <c r="X266" s="672"/>
      <c r="Y266" s="672"/>
      <c r="Z266" s="672"/>
      <c r="AA266" s="672"/>
      <c r="AB266" s="672"/>
      <c r="AC266" s="672"/>
      <c r="AD266" s="672"/>
      <c r="AE266" s="672"/>
      <c r="AF266" s="672"/>
      <c r="AG266" s="672"/>
      <c r="AH266" s="672"/>
      <c r="AI266" s="672"/>
      <c r="AJ266" s="672"/>
      <c r="AK266" s="672"/>
      <c r="AL266" s="672"/>
      <c r="AM266" s="672"/>
      <c r="AN266" s="672"/>
      <c r="AO266" s="672"/>
      <c r="AP266" s="672"/>
      <c r="AQ266" s="672"/>
      <c r="AR266" s="672"/>
      <c r="AS266" s="673"/>
      <c r="AT266" s="399"/>
      <c r="AU266" s="399"/>
      <c r="AV266" s="634"/>
      <c r="AW266" s="635"/>
      <c r="AX266" s="635"/>
      <c r="AY266" s="635"/>
      <c r="AZ266" s="635"/>
      <c r="BA266" s="636"/>
      <c r="BB266" s="637"/>
      <c r="BC266" s="671"/>
      <c r="BD266" s="672"/>
      <c r="BE266" s="672"/>
      <c r="BF266" s="672"/>
      <c r="BG266" s="672"/>
      <c r="BH266" s="672"/>
      <c r="BI266" s="672"/>
      <c r="BJ266" s="672"/>
      <c r="BK266" s="672"/>
      <c r="BL266" s="672"/>
      <c r="BM266" s="672"/>
      <c r="BN266" s="672"/>
      <c r="BO266" s="672"/>
      <c r="BP266" s="672"/>
      <c r="BQ266" s="672"/>
      <c r="BR266" s="672"/>
      <c r="BS266" s="672"/>
      <c r="BT266" s="672"/>
      <c r="BU266" s="672"/>
      <c r="BV266" s="672"/>
      <c r="BW266" s="672"/>
      <c r="BX266" s="672"/>
      <c r="BY266" s="672"/>
      <c r="BZ266" s="672"/>
      <c r="CA266" s="672"/>
      <c r="CB266" s="672"/>
      <c r="CC266" s="672"/>
      <c r="CD266" s="672"/>
      <c r="CE266" s="672"/>
      <c r="CF266" s="672"/>
      <c r="CG266" s="672"/>
      <c r="CH266" s="672"/>
      <c r="CI266" s="672"/>
      <c r="CJ266" s="672"/>
      <c r="CK266" s="672"/>
      <c r="CL266" s="672"/>
      <c r="CM266" s="673"/>
    </row>
    <row r="267" spans="2:91" ht="5.0999999999999996" customHeight="1">
      <c r="B267" s="634"/>
      <c r="C267" s="635"/>
      <c r="D267" s="635"/>
      <c r="E267" s="635"/>
      <c r="F267" s="635"/>
      <c r="G267" s="636"/>
      <c r="H267" s="637"/>
      <c r="I267" s="671"/>
      <c r="J267" s="672"/>
      <c r="K267" s="672"/>
      <c r="L267" s="672"/>
      <c r="M267" s="672"/>
      <c r="N267" s="672"/>
      <c r="O267" s="672"/>
      <c r="P267" s="672"/>
      <c r="Q267" s="672"/>
      <c r="R267" s="672"/>
      <c r="S267" s="672"/>
      <c r="T267" s="672"/>
      <c r="U267" s="672"/>
      <c r="V267" s="672"/>
      <c r="W267" s="672"/>
      <c r="X267" s="672"/>
      <c r="Y267" s="672"/>
      <c r="Z267" s="672"/>
      <c r="AA267" s="672"/>
      <c r="AB267" s="672"/>
      <c r="AC267" s="672"/>
      <c r="AD267" s="672"/>
      <c r="AE267" s="672"/>
      <c r="AF267" s="672"/>
      <c r="AG267" s="672"/>
      <c r="AH267" s="672"/>
      <c r="AI267" s="672"/>
      <c r="AJ267" s="672"/>
      <c r="AK267" s="672"/>
      <c r="AL267" s="672"/>
      <c r="AM267" s="672"/>
      <c r="AN267" s="672"/>
      <c r="AO267" s="672"/>
      <c r="AP267" s="672"/>
      <c r="AQ267" s="672"/>
      <c r="AR267" s="672"/>
      <c r="AS267" s="673"/>
      <c r="AT267" s="399"/>
      <c r="AU267" s="399"/>
      <c r="AV267" s="634"/>
      <c r="AW267" s="635"/>
      <c r="AX267" s="635"/>
      <c r="AY267" s="635"/>
      <c r="AZ267" s="635"/>
      <c r="BA267" s="636"/>
      <c r="BB267" s="637"/>
      <c r="BC267" s="671"/>
      <c r="BD267" s="672"/>
      <c r="BE267" s="672"/>
      <c r="BF267" s="672"/>
      <c r="BG267" s="672"/>
      <c r="BH267" s="672"/>
      <c r="BI267" s="672"/>
      <c r="BJ267" s="672"/>
      <c r="BK267" s="672"/>
      <c r="BL267" s="672"/>
      <c r="BM267" s="672"/>
      <c r="BN267" s="672"/>
      <c r="BO267" s="672"/>
      <c r="BP267" s="672"/>
      <c r="BQ267" s="672"/>
      <c r="BR267" s="672"/>
      <c r="BS267" s="672"/>
      <c r="BT267" s="672"/>
      <c r="BU267" s="672"/>
      <c r="BV267" s="672"/>
      <c r="BW267" s="672"/>
      <c r="BX267" s="672"/>
      <c r="BY267" s="672"/>
      <c r="BZ267" s="672"/>
      <c r="CA267" s="672"/>
      <c r="CB267" s="672"/>
      <c r="CC267" s="672"/>
      <c r="CD267" s="672"/>
      <c r="CE267" s="672"/>
      <c r="CF267" s="672"/>
      <c r="CG267" s="672"/>
      <c r="CH267" s="672"/>
      <c r="CI267" s="672"/>
      <c r="CJ267" s="672"/>
      <c r="CK267" s="672"/>
      <c r="CL267" s="672"/>
      <c r="CM267" s="673"/>
    </row>
    <row r="268" spans="2:91" ht="5.0999999999999996" customHeight="1">
      <c r="B268" s="634"/>
      <c r="C268" s="635"/>
      <c r="D268" s="635"/>
      <c r="E268" s="635"/>
      <c r="F268" s="635"/>
      <c r="G268" s="636"/>
      <c r="H268" s="637"/>
      <c r="I268" s="671"/>
      <c r="J268" s="672"/>
      <c r="K268" s="672"/>
      <c r="L268" s="672"/>
      <c r="M268" s="672"/>
      <c r="N268" s="672"/>
      <c r="O268" s="672"/>
      <c r="P268" s="672"/>
      <c r="Q268" s="672"/>
      <c r="R268" s="672"/>
      <c r="S268" s="672"/>
      <c r="T268" s="672"/>
      <c r="U268" s="672"/>
      <c r="V268" s="672"/>
      <c r="W268" s="672"/>
      <c r="X268" s="672"/>
      <c r="Y268" s="672"/>
      <c r="Z268" s="672"/>
      <c r="AA268" s="672"/>
      <c r="AB268" s="672"/>
      <c r="AC268" s="672"/>
      <c r="AD268" s="672"/>
      <c r="AE268" s="672"/>
      <c r="AF268" s="672"/>
      <c r="AG268" s="672"/>
      <c r="AH268" s="672"/>
      <c r="AI268" s="672"/>
      <c r="AJ268" s="672"/>
      <c r="AK268" s="672"/>
      <c r="AL268" s="672"/>
      <c r="AM268" s="672"/>
      <c r="AN268" s="672"/>
      <c r="AO268" s="672"/>
      <c r="AP268" s="672"/>
      <c r="AQ268" s="672"/>
      <c r="AR268" s="672"/>
      <c r="AS268" s="673"/>
      <c r="AT268" s="399"/>
      <c r="AU268" s="399"/>
      <c r="AV268" s="634"/>
      <c r="AW268" s="635"/>
      <c r="AX268" s="635"/>
      <c r="AY268" s="635"/>
      <c r="AZ268" s="635"/>
      <c r="BA268" s="636"/>
      <c r="BB268" s="637"/>
      <c r="BC268" s="671"/>
      <c r="BD268" s="672"/>
      <c r="BE268" s="672"/>
      <c r="BF268" s="672"/>
      <c r="BG268" s="672"/>
      <c r="BH268" s="672"/>
      <c r="BI268" s="672"/>
      <c r="BJ268" s="672"/>
      <c r="BK268" s="672"/>
      <c r="BL268" s="672"/>
      <c r="BM268" s="672"/>
      <c r="BN268" s="672"/>
      <c r="BO268" s="672"/>
      <c r="BP268" s="672"/>
      <c r="BQ268" s="672"/>
      <c r="BR268" s="672"/>
      <c r="BS268" s="672"/>
      <c r="BT268" s="672"/>
      <c r="BU268" s="672"/>
      <c r="BV268" s="672"/>
      <c r="BW268" s="672"/>
      <c r="BX268" s="672"/>
      <c r="BY268" s="672"/>
      <c r="BZ268" s="672"/>
      <c r="CA268" s="672"/>
      <c r="CB268" s="672"/>
      <c r="CC268" s="672"/>
      <c r="CD268" s="672"/>
      <c r="CE268" s="672"/>
      <c r="CF268" s="672"/>
      <c r="CG268" s="672"/>
      <c r="CH268" s="672"/>
      <c r="CI268" s="672"/>
      <c r="CJ268" s="672"/>
      <c r="CK268" s="672"/>
      <c r="CL268" s="672"/>
      <c r="CM268" s="673"/>
    </row>
    <row r="269" spans="2:91" ht="5.0999999999999996" customHeight="1">
      <c r="B269" s="638"/>
      <c r="C269" s="639"/>
      <c r="D269" s="639"/>
      <c r="E269" s="639"/>
      <c r="F269" s="639"/>
      <c r="G269" s="639"/>
      <c r="H269" s="640"/>
      <c r="I269" s="674"/>
      <c r="J269" s="675"/>
      <c r="K269" s="675"/>
      <c r="L269" s="675"/>
      <c r="M269" s="675"/>
      <c r="N269" s="675"/>
      <c r="O269" s="675"/>
      <c r="P269" s="675"/>
      <c r="Q269" s="675"/>
      <c r="R269" s="675"/>
      <c r="S269" s="675"/>
      <c r="T269" s="675"/>
      <c r="U269" s="675"/>
      <c r="V269" s="675"/>
      <c r="W269" s="675"/>
      <c r="X269" s="675"/>
      <c r="Y269" s="675"/>
      <c r="Z269" s="675"/>
      <c r="AA269" s="675"/>
      <c r="AB269" s="675"/>
      <c r="AC269" s="675"/>
      <c r="AD269" s="675"/>
      <c r="AE269" s="675"/>
      <c r="AF269" s="675"/>
      <c r="AG269" s="675"/>
      <c r="AH269" s="675"/>
      <c r="AI269" s="675"/>
      <c r="AJ269" s="675"/>
      <c r="AK269" s="675"/>
      <c r="AL269" s="675"/>
      <c r="AM269" s="675"/>
      <c r="AN269" s="675"/>
      <c r="AO269" s="675"/>
      <c r="AP269" s="675"/>
      <c r="AQ269" s="675"/>
      <c r="AR269" s="675"/>
      <c r="AS269" s="676"/>
      <c r="AT269" s="399"/>
      <c r="AU269" s="399"/>
      <c r="AV269" s="638"/>
      <c r="AW269" s="639"/>
      <c r="AX269" s="639"/>
      <c r="AY269" s="639"/>
      <c r="AZ269" s="639"/>
      <c r="BA269" s="639"/>
      <c r="BB269" s="640"/>
      <c r="BC269" s="674"/>
      <c r="BD269" s="675"/>
      <c r="BE269" s="675"/>
      <c r="BF269" s="675"/>
      <c r="BG269" s="675"/>
      <c r="BH269" s="675"/>
      <c r="BI269" s="675"/>
      <c r="BJ269" s="675"/>
      <c r="BK269" s="675"/>
      <c r="BL269" s="675"/>
      <c r="BM269" s="675"/>
      <c r="BN269" s="675"/>
      <c r="BO269" s="675"/>
      <c r="BP269" s="675"/>
      <c r="BQ269" s="675"/>
      <c r="BR269" s="675"/>
      <c r="BS269" s="675"/>
      <c r="BT269" s="675"/>
      <c r="BU269" s="675"/>
      <c r="BV269" s="675"/>
      <c r="BW269" s="675"/>
      <c r="BX269" s="675"/>
      <c r="BY269" s="675"/>
      <c r="BZ269" s="675"/>
      <c r="CA269" s="675"/>
      <c r="CB269" s="675"/>
      <c r="CC269" s="675"/>
      <c r="CD269" s="675"/>
      <c r="CE269" s="675"/>
      <c r="CF269" s="675"/>
      <c r="CG269" s="675"/>
      <c r="CH269" s="675"/>
      <c r="CI269" s="675"/>
      <c r="CJ269" s="675"/>
      <c r="CK269" s="675"/>
      <c r="CL269" s="675"/>
      <c r="CM269" s="676"/>
    </row>
    <row r="270" spans="2:91" ht="5.0999999999999996" customHeight="1">
      <c r="B270" s="677" t="s">
        <v>476</v>
      </c>
      <c r="C270" s="677"/>
      <c r="D270" s="677"/>
      <c r="E270" s="677"/>
      <c r="F270" s="677"/>
      <c r="G270" s="677"/>
      <c r="H270" s="677"/>
      <c r="I270" s="677"/>
      <c r="J270" s="677"/>
      <c r="K270" s="677"/>
      <c r="L270" s="677"/>
      <c r="M270" s="677"/>
      <c r="N270" s="677"/>
      <c r="O270" s="677"/>
      <c r="P270" s="677"/>
      <c r="Q270" s="677"/>
      <c r="R270" s="677"/>
      <c r="S270" s="677"/>
      <c r="T270" s="677"/>
      <c r="U270" s="677"/>
      <c r="V270" s="677"/>
      <c r="W270" s="677"/>
      <c r="X270" s="677"/>
      <c r="Y270" s="677"/>
      <c r="Z270" s="677"/>
      <c r="AA270" s="677"/>
      <c r="AB270" s="677"/>
      <c r="AC270" s="677"/>
      <c r="AD270" s="677"/>
      <c r="AE270" s="677"/>
      <c r="AF270" s="677"/>
      <c r="AG270" s="677"/>
      <c r="AH270" s="677"/>
      <c r="AI270" s="677"/>
      <c r="AJ270" s="677"/>
      <c r="AK270" s="677"/>
      <c r="AL270" s="677"/>
      <c r="AM270" s="677"/>
      <c r="AN270" s="677"/>
      <c r="AO270" s="677"/>
      <c r="AP270" s="677"/>
      <c r="AQ270" s="677"/>
      <c r="AR270" s="677"/>
      <c r="AS270" s="677"/>
      <c r="AT270" s="399"/>
      <c r="AU270" s="399"/>
      <c r="AV270" s="677" t="s">
        <v>476</v>
      </c>
      <c r="AW270" s="677"/>
      <c r="AX270" s="677"/>
      <c r="AY270" s="677"/>
      <c r="AZ270" s="677"/>
      <c r="BA270" s="677"/>
      <c r="BB270" s="677"/>
      <c r="BC270" s="677"/>
      <c r="BD270" s="677"/>
      <c r="BE270" s="677"/>
      <c r="BF270" s="677"/>
      <c r="BG270" s="677"/>
      <c r="BH270" s="677"/>
      <c r="BI270" s="677"/>
      <c r="BJ270" s="677"/>
      <c r="BK270" s="677"/>
      <c r="BL270" s="677"/>
      <c r="BM270" s="677"/>
      <c r="BN270" s="677"/>
      <c r="BO270" s="677"/>
      <c r="BP270" s="677"/>
      <c r="BQ270" s="677"/>
      <c r="BR270" s="677"/>
      <c r="BS270" s="677"/>
      <c r="BT270" s="677"/>
      <c r="BU270" s="677"/>
      <c r="BV270" s="677"/>
      <c r="BW270" s="677"/>
      <c r="BX270" s="677"/>
      <c r="BY270" s="677"/>
      <c r="BZ270" s="677"/>
      <c r="CA270" s="677"/>
      <c r="CB270" s="677"/>
      <c r="CC270" s="677"/>
      <c r="CD270" s="677"/>
      <c r="CE270" s="677"/>
      <c r="CF270" s="677"/>
      <c r="CG270" s="677"/>
      <c r="CH270" s="677"/>
      <c r="CI270" s="677"/>
      <c r="CJ270" s="677"/>
      <c r="CK270" s="677"/>
      <c r="CL270" s="677"/>
      <c r="CM270" s="677"/>
    </row>
    <row r="271" spans="2:91" ht="5.0999999999999996" customHeight="1">
      <c r="B271" s="678"/>
      <c r="C271" s="678"/>
      <c r="D271" s="678"/>
      <c r="E271" s="678"/>
      <c r="F271" s="678"/>
      <c r="G271" s="678"/>
      <c r="H271" s="678"/>
      <c r="I271" s="678"/>
      <c r="J271" s="678"/>
      <c r="K271" s="678"/>
      <c r="L271" s="678"/>
      <c r="M271" s="678"/>
      <c r="N271" s="678"/>
      <c r="O271" s="678"/>
      <c r="P271" s="678"/>
      <c r="Q271" s="678"/>
      <c r="R271" s="678"/>
      <c r="S271" s="678"/>
      <c r="T271" s="678"/>
      <c r="U271" s="678"/>
      <c r="V271" s="678"/>
      <c r="W271" s="678"/>
      <c r="X271" s="678"/>
      <c r="Y271" s="678"/>
      <c r="Z271" s="678"/>
      <c r="AA271" s="678"/>
      <c r="AB271" s="678"/>
      <c r="AC271" s="678"/>
      <c r="AD271" s="678"/>
      <c r="AE271" s="678"/>
      <c r="AF271" s="678"/>
      <c r="AG271" s="678"/>
      <c r="AH271" s="678"/>
      <c r="AI271" s="678"/>
      <c r="AJ271" s="678"/>
      <c r="AK271" s="678"/>
      <c r="AL271" s="678"/>
      <c r="AM271" s="678"/>
      <c r="AN271" s="678"/>
      <c r="AO271" s="678"/>
      <c r="AP271" s="678"/>
      <c r="AQ271" s="678"/>
      <c r="AR271" s="678"/>
      <c r="AS271" s="678"/>
      <c r="AT271" s="399"/>
      <c r="AU271" s="399"/>
      <c r="AV271" s="678"/>
      <c r="AW271" s="678"/>
      <c r="AX271" s="678"/>
      <c r="AY271" s="678"/>
      <c r="AZ271" s="678"/>
      <c r="BA271" s="678"/>
      <c r="BB271" s="678"/>
      <c r="BC271" s="678"/>
      <c r="BD271" s="678"/>
      <c r="BE271" s="678"/>
      <c r="BF271" s="678"/>
      <c r="BG271" s="678"/>
      <c r="BH271" s="678"/>
      <c r="BI271" s="678"/>
      <c r="BJ271" s="678"/>
      <c r="BK271" s="678"/>
      <c r="BL271" s="678"/>
      <c r="BM271" s="678"/>
      <c r="BN271" s="678"/>
      <c r="BO271" s="678"/>
      <c r="BP271" s="678"/>
      <c r="BQ271" s="678"/>
      <c r="BR271" s="678"/>
      <c r="BS271" s="678"/>
      <c r="BT271" s="678"/>
      <c r="BU271" s="678"/>
      <c r="BV271" s="678"/>
      <c r="BW271" s="678"/>
      <c r="BX271" s="678"/>
      <c r="BY271" s="678"/>
      <c r="BZ271" s="678"/>
      <c r="CA271" s="678"/>
      <c r="CB271" s="678"/>
      <c r="CC271" s="678"/>
      <c r="CD271" s="678"/>
      <c r="CE271" s="678"/>
      <c r="CF271" s="678"/>
      <c r="CG271" s="678"/>
      <c r="CH271" s="678"/>
      <c r="CI271" s="678"/>
      <c r="CJ271" s="678"/>
      <c r="CK271" s="678"/>
      <c r="CL271" s="678"/>
      <c r="CM271" s="678"/>
    </row>
    <row r="272" spans="2:91" ht="5.0999999999999996" customHeight="1">
      <c r="B272" s="678"/>
      <c r="C272" s="678"/>
      <c r="D272" s="678"/>
      <c r="E272" s="678"/>
      <c r="F272" s="678"/>
      <c r="G272" s="678"/>
      <c r="H272" s="678"/>
      <c r="I272" s="678"/>
      <c r="J272" s="678"/>
      <c r="K272" s="678"/>
      <c r="L272" s="678"/>
      <c r="M272" s="678"/>
      <c r="N272" s="678"/>
      <c r="O272" s="678"/>
      <c r="P272" s="678"/>
      <c r="Q272" s="678"/>
      <c r="R272" s="678"/>
      <c r="S272" s="678"/>
      <c r="T272" s="678"/>
      <c r="U272" s="678"/>
      <c r="V272" s="678"/>
      <c r="W272" s="678"/>
      <c r="X272" s="678"/>
      <c r="Y272" s="678"/>
      <c r="Z272" s="678"/>
      <c r="AA272" s="678"/>
      <c r="AB272" s="678"/>
      <c r="AC272" s="678"/>
      <c r="AD272" s="678"/>
      <c r="AE272" s="678"/>
      <c r="AF272" s="678"/>
      <c r="AG272" s="678"/>
      <c r="AH272" s="678"/>
      <c r="AI272" s="678"/>
      <c r="AJ272" s="678"/>
      <c r="AK272" s="678"/>
      <c r="AL272" s="678"/>
      <c r="AM272" s="678"/>
      <c r="AN272" s="678"/>
      <c r="AO272" s="678"/>
      <c r="AP272" s="678"/>
      <c r="AQ272" s="678"/>
      <c r="AR272" s="678"/>
      <c r="AS272" s="678"/>
      <c r="AT272" s="399"/>
      <c r="AU272" s="399"/>
      <c r="AV272" s="678"/>
      <c r="AW272" s="678"/>
      <c r="AX272" s="678"/>
      <c r="AY272" s="678"/>
      <c r="AZ272" s="678"/>
      <c r="BA272" s="678"/>
      <c r="BB272" s="678"/>
      <c r="BC272" s="678"/>
      <c r="BD272" s="678"/>
      <c r="BE272" s="678"/>
      <c r="BF272" s="678"/>
      <c r="BG272" s="678"/>
      <c r="BH272" s="678"/>
      <c r="BI272" s="678"/>
      <c r="BJ272" s="678"/>
      <c r="BK272" s="678"/>
      <c r="BL272" s="678"/>
      <c r="BM272" s="678"/>
      <c r="BN272" s="678"/>
      <c r="BO272" s="678"/>
      <c r="BP272" s="678"/>
      <c r="BQ272" s="678"/>
      <c r="BR272" s="678"/>
      <c r="BS272" s="678"/>
      <c r="BT272" s="678"/>
      <c r="BU272" s="678"/>
      <c r="BV272" s="678"/>
      <c r="BW272" s="678"/>
      <c r="BX272" s="678"/>
      <c r="BY272" s="678"/>
      <c r="BZ272" s="678"/>
      <c r="CA272" s="678"/>
      <c r="CB272" s="678"/>
      <c r="CC272" s="678"/>
      <c r="CD272" s="678"/>
      <c r="CE272" s="678"/>
      <c r="CF272" s="678"/>
      <c r="CG272" s="678"/>
      <c r="CH272" s="678"/>
      <c r="CI272" s="678"/>
      <c r="CJ272" s="678"/>
      <c r="CK272" s="678"/>
      <c r="CL272" s="678"/>
      <c r="CM272" s="678"/>
    </row>
    <row r="273" spans="1:92" ht="5.0999999999999996" customHeight="1">
      <c r="B273" s="678"/>
      <c r="C273" s="678"/>
      <c r="D273" s="678"/>
      <c r="E273" s="678"/>
      <c r="F273" s="678"/>
      <c r="G273" s="678"/>
      <c r="H273" s="678"/>
      <c r="I273" s="678"/>
      <c r="J273" s="678"/>
      <c r="K273" s="678"/>
      <c r="L273" s="678"/>
      <c r="M273" s="678"/>
      <c r="N273" s="678"/>
      <c r="O273" s="678"/>
      <c r="P273" s="678"/>
      <c r="Q273" s="678"/>
      <c r="R273" s="678"/>
      <c r="S273" s="678"/>
      <c r="T273" s="678"/>
      <c r="U273" s="678"/>
      <c r="V273" s="678"/>
      <c r="W273" s="678"/>
      <c r="X273" s="678"/>
      <c r="Y273" s="678"/>
      <c r="Z273" s="678"/>
      <c r="AA273" s="678"/>
      <c r="AB273" s="678"/>
      <c r="AC273" s="678"/>
      <c r="AD273" s="678"/>
      <c r="AE273" s="678"/>
      <c r="AF273" s="678"/>
      <c r="AG273" s="678"/>
      <c r="AH273" s="678"/>
      <c r="AI273" s="678"/>
      <c r="AJ273" s="678"/>
      <c r="AK273" s="678"/>
      <c r="AL273" s="678"/>
      <c r="AM273" s="678"/>
      <c r="AN273" s="678"/>
      <c r="AO273" s="678"/>
      <c r="AP273" s="678"/>
      <c r="AQ273" s="678"/>
      <c r="AR273" s="678"/>
      <c r="AS273" s="678"/>
      <c r="AT273" s="399"/>
      <c r="AU273" s="399"/>
      <c r="AV273" s="678"/>
      <c r="AW273" s="678"/>
      <c r="AX273" s="678"/>
      <c r="AY273" s="678"/>
      <c r="AZ273" s="678"/>
      <c r="BA273" s="678"/>
      <c r="BB273" s="678"/>
      <c r="BC273" s="678"/>
      <c r="BD273" s="678"/>
      <c r="BE273" s="678"/>
      <c r="BF273" s="678"/>
      <c r="BG273" s="678"/>
      <c r="BH273" s="678"/>
      <c r="BI273" s="678"/>
      <c r="BJ273" s="678"/>
      <c r="BK273" s="678"/>
      <c r="BL273" s="678"/>
      <c r="BM273" s="678"/>
      <c r="BN273" s="678"/>
      <c r="BO273" s="678"/>
      <c r="BP273" s="678"/>
      <c r="BQ273" s="678"/>
      <c r="BR273" s="678"/>
      <c r="BS273" s="678"/>
      <c r="BT273" s="678"/>
      <c r="BU273" s="678"/>
      <c r="BV273" s="678"/>
      <c r="BW273" s="678"/>
      <c r="BX273" s="678"/>
      <c r="BY273" s="678"/>
      <c r="BZ273" s="678"/>
      <c r="CA273" s="678"/>
      <c r="CB273" s="678"/>
      <c r="CC273" s="678"/>
      <c r="CD273" s="678"/>
      <c r="CE273" s="678"/>
      <c r="CF273" s="678"/>
      <c r="CG273" s="678"/>
      <c r="CH273" s="678"/>
      <c r="CI273" s="678"/>
      <c r="CJ273" s="678"/>
      <c r="CK273" s="678"/>
      <c r="CL273" s="678"/>
      <c r="CM273" s="678"/>
    </row>
    <row r="274" spans="1:92" ht="5.0999999999999996" customHeight="1">
      <c r="B274" s="399"/>
      <c r="C274" s="399"/>
      <c r="D274" s="399"/>
      <c r="E274" s="399"/>
      <c r="F274" s="399"/>
      <c r="G274" s="399"/>
      <c r="H274" s="399"/>
      <c r="I274" s="399"/>
      <c r="J274" s="399"/>
      <c r="K274" s="399"/>
      <c r="L274" s="399"/>
      <c r="M274" s="399"/>
      <c r="N274" s="399"/>
      <c r="O274" s="399"/>
      <c r="P274" s="399"/>
      <c r="Q274" s="399"/>
      <c r="R274" s="399"/>
      <c r="S274" s="399"/>
      <c r="T274" s="399"/>
      <c r="U274" s="399"/>
      <c r="V274" s="399"/>
      <c r="W274" s="399"/>
      <c r="X274" s="399"/>
      <c r="Y274" s="399"/>
      <c r="Z274" s="399"/>
      <c r="AA274" s="399"/>
      <c r="AB274" s="399"/>
      <c r="AC274" s="399"/>
      <c r="AD274" s="399"/>
      <c r="AE274" s="399"/>
      <c r="AF274" s="399"/>
      <c r="AG274" s="399"/>
      <c r="AH274" s="399"/>
      <c r="AI274" s="399"/>
      <c r="AJ274" s="399"/>
      <c r="AK274" s="399"/>
      <c r="AL274" s="399"/>
      <c r="AM274" s="399"/>
      <c r="AN274" s="399"/>
      <c r="AO274" s="399"/>
      <c r="AP274" s="399"/>
      <c r="AQ274" s="399"/>
      <c r="AR274" s="399"/>
      <c r="AS274" s="399"/>
      <c r="AT274" s="399"/>
      <c r="AU274" s="399"/>
      <c r="AV274" s="399"/>
      <c r="AW274" s="399"/>
      <c r="AX274" s="399"/>
      <c r="AY274" s="399"/>
      <c r="AZ274" s="399"/>
      <c r="BA274" s="399"/>
      <c r="BB274" s="399"/>
      <c r="BC274" s="399"/>
      <c r="BD274" s="399"/>
      <c r="BE274" s="399"/>
      <c r="BF274" s="399"/>
      <c r="BG274" s="399"/>
      <c r="BH274" s="399"/>
      <c r="BI274" s="399"/>
      <c r="BJ274" s="399"/>
      <c r="BK274" s="399"/>
      <c r="BL274" s="399"/>
      <c r="BM274" s="399"/>
      <c r="BN274" s="399"/>
      <c r="BO274" s="399"/>
      <c r="BP274" s="399"/>
      <c r="BQ274" s="399"/>
      <c r="BR274" s="399"/>
      <c r="BS274" s="399"/>
      <c r="BT274" s="399"/>
      <c r="BU274" s="399"/>
      <c r="BV274" s="399"/>
      <c r="BW274" s="399"/>
      <c r="BX274" s="399"/>
      <c r="BY274" s="399"/>
      <c r="BZ274" s="399"/>
      <c r="CA274" s="399"/>
      <c r="CB274" s="399"/>
      <c r="CC274" s="399"/>
      <c r="CD274" s="399"/>
      <c r="CE274" s="399"/>
      <c r="CF274" s="399"/>
      <c r="CG274" s="399"/>
      <c r="CH274" s="399"/>
      <c r="CI274" s="399"/>
      <c r="CJ274" s="399"/>
      <c r="CK274" s="399"/>
      <c r="CL274" s="399"/>
      <c r="CM274" s="399"/>
    </row>
    <row r="275" spans="1:92" ht="13.5" customHeight="1">
      <c r="A275" s="396"/>
      <c r="B275" s="399"/>
      <c r="C275" s="399"/>
      <c r="D275" s="399"/>
      <c r="E275" s="399"/>
      <c r="F275" s="399"/>
      <c r="G275" s="399"/>
      <c r="H275" s="399"/>
      <c r="I275" s="399"/>
      <c r="J275" s="399"/>
      <c r="K275" s="399"/>
      <c r="L275" s="399"/>
      <c r="M275" s="399"/>
      <c r="N275" s="399"/>
      <c r="O275" s="399"/>
      <c r="P275" s="399"/>
      <c r="Q275" s="399"/>
      <c r="R275" s="399"/>
      <c r="S275" s="399"/>
      <c r="T275" s="399"/>
      <c r="U275" s="399"/>
      <c r="V275" s="399"/>
      <c r="W275" s="399"/>
      <c r="X275" s="399"/>
      <c r="Y275" s="399"/>
      <c r="Z275" s="399"/>
      <c r="AA275" s="399"/>
      <c r="AB275" s="399"/>
      <c r="AC275" s="399"/>
      <c r="AD275" s="399"/>
      <c r="AE275" s="399"/>
      <c r="AF275" s="399"/>
      <c r="AG275" s="399"/>
      <c r="AH275" s="399"/>
      <c r="AI275" s="399"/>
      <c r="AJ275" s="399"/>
      <c r="AK275" s="399"/>
      <c r="AL275" s="399"/>
      <c r="AM275" s="399"/>
      <c r="AN275" s="399"/>
      <c r="AO275" s="399"/>
      <c r="AP275" s="399"/>
      <c r="AQ275" s="399"/>
      <c r="AR275" s="399"/>
      <c r="AS275" s="399"/>
      <c r="AT275" s="404"/>
      <c r="AU275" s="405"/>
      <c r="AV275" s="399"/>
      <c r="AW275" s="399"/>
      <c r="AX275" s="399"/>
      <c r="AY275" s="399"/>
      <c r="AZ275" s="399"/>
      <c r="BA275" s="399"/>
      <c r="BB275" s="399"/>
      <c r="BC275" s="399"/>
      <c r="BD275" s="399"/>
      <c r="BE275" s="399"/>
      <c r="BF275" s="399"/>
      <c r="BG275" s="399"/>
      <c r="BH275" s="399"/>
      <c r="BI275" s="399"/>
      <c r="BJ275" s="399"/>
      <c r="BK275" s="399"/>
      <c r="BL275" s="399"/>
      <c r="BM275" s="399"/>
      <c r="BN275" s="399"/>
      <c r="BO275" s="399"/>
      <c r="BP275" s="399"/>
      <c r="BQ275" s="399"/>
      <c r="BR275" s="399"/>
      <c r="BS275" s="399"/>
      <c r="BT275" s="399"/>
      <c r="BU275" s="399"/>
      <c r="BV275" s="399"/>
      <c r="BW275" s="399"/>
      <c r="BX275" s="399"/>
      <c r="BY275" s="399"/>
      <c r="BZ275" s="399"/>
      <c r="CA275" s="399"/>
      <c r="CB275" s="399"/>
      <c r="CC275" s="399"/>
      <c r="CD275" s="399"/>
      <c r="CE275" s="399"/>
      <c r="CF275" s="399"/>
      <c r="CG275" s="399"/>
      <c r="CH275" s="399"/>
      <c r="CI275" s="399"/>
      <c r="CJ275" s="399"/>
      <c r="CK275" s="399"/>
      <c r="CL275" s="399"/>
      <c r="CM275" s="399"/>
      <c r="CN275" s="397"/>
    </row>
    <row r="276" spans="1:92" ht="13.5" customHeight="1">
      <c r="A276" s="398"/>
      <c r="B276" s="399"/>
      <c r="C276" s="399"/>
      <c r="D276" s="399"/>
      <c r="E276" s="399"/>
      <c r="F276" s="399"/>
      <c r="G276" s="399"/>
      <c r="H276" s="399"/>
      <c r="I276" s="399"/>
      <c r="J276" s="399"/>
      <c r="K276" s="399"/>
      <c r="L276" s="399"/>
      <c r="M276" s="399"/>
      <c r="N276" s="399"/>
      <c r="O276" s="399"/>
      <c r="P276" s="399"/>
      <c r="Q276" s="399"/>
      <c r="R276" s="399"/>
      <c r="S276" s="399"/>
      <c r="T276" s="399"/>
      <c r="U276" s="399"/>
      <c r="V276" s="399"/>
      <c r="W276" s="399"/>
      <c r="X276" s="399"/>
      <c r="Y276" s="399"/>
      <c r="Z276" s="399"/>
      <c r="AA276" s="399"/>
      <c r="AB276" s="399"/>
      <c r="AC276" s="399"/>
      <c r="AD276" s="399"/>
      <c r="AE276" s="399"/>
      <c r="AF276" s="399"/>
      <c r="AG276" s="399"/>
      <c r="AH276" s="399"/>
      <c r="AI276" s="399"/>
      <c r="AJ276" s="399"/>
      <c r="AK276" s="399"/>
      <c r="AL276" s="399"/>
      <c r="AM276" s="399"/>
      <c r="AN276" s="399"/>
      <c r="AO276" s="399"/>
      <c r="AP276" s="399"/>
      <c r="AQ276" s="399"/>
      <c r="AR276" s="399"/>
      <c r="AS276" s="399"/>
      <c r="AT276" s="400"/>
      <c r="AU276" s="401"/>
      <c r="AV276" s="399"/>
      <c r="AW276" s="399"/>
      <c r="AX276" s="399"/>
      <c r="AY276" s="399"/>
      <c r="AZ276" s="399"/>
      <c r="BA276" s="399"/>
      <c r="BB276" s="399"/>
      <c r="BC276" s="399"/>
      <c r="BD276" s="399"/>
      <c r="BE276" s="399"/>
      <c r="BF276" s="399"/>
      <c r="BG276" s="399"/>
      <c r="BH276" s="399"/>
      <c r="BI276" s="399"/>
      <c r="BJ276" s="399"/>
      <c r="BK276" s="399"/>
      <c r="BL276" s="399"/>
      <c r="BM276" s="399"/>
      <c r="BN276" s="399"/>
      <c r="BO276" s="399"/>
      <c r="BP276" s="399"/>
      <c r="BQ276" s="399"/>
      <c r="BR276" s="399"/>
      <c r="BS276" s="399"/>
      <c r="BT276" s="399"/>
      <c r="BU276" s="399"/>
      <c r="BV276" s="399"/>
      <c r="BW276" s="399"/>
      <c r="BX276" s="399"/>
      <c r="BY276" s="399"/>
      <c r="BZ276" s="399"/>
      <c r="CA276" s="399"/>
      <c r="CB276" s="399"/>
      <c r="CC276" s="399"/>
      <c r="CD276" s="399"/>
      <c r="CE276" s="399"/>
      <c r="CF276" s="399"/>
      <c r="CG276" s="399"/>
      <c r="CH276" s="399"/>
      <c r="CI276" s="399"/>
      <c r="CJ276" s="399"/>
      <c r="CK276" s="399"/>
      <c r="CL276" s="399"/>
      <c r="CM276" s="399"/>
      <c r="CN276" s="402"/>
    </row>
    <row r="277" spans="1:92" ht="5.0999999999999996" customHeight="1">
      <c r="B277" s="399"/>
      <c r="C277" s="399"/>
      <c r="D277" s="399"/>
      <c r="E277" s="399"/>
      <c r="F277" s="399"/>
      <c r="G277" s="399"/>
      <c r="H277" s="399"/>
      <c r="I277" s="399"/>
      <c r="J277" s="399"/>
      <c r="K277" s="399"/>
      <c r="L277" s="399"/>
      <c r="M277" s="399"/>
      <c r="N277" s="399"/>
      <c r="O277" s="399"/>
      <c r="P277" s="399"/>
      <c r="Q277" s="399"/>
      <c r="R277" s="399"/>
      <c r="S277" s="399"/>
      <c r="T277" s="399"/>
      <c r="U277" s="399"/>
      <c r="V277" s="399"/>
      <c r="W277" s="399"/>
      <c r="X277" s="399"/>
      <c r="Y277" s="399"/>
      <c r="Z277" s="399"/>
      <c r="AA277" s="399"/>
      <c r="AB277" s="399"/>
      <c r="AC277" s="399"/>
      <c r="AD277" s="399"/>
      <c r="AE277" s="399"/>
      <c r="AF277" s="399"/>
      <c r="AG277" s="399"/>
      <c r="AH277" s="399"/>
      <c r="AI277" s="399"/>
      <c r="AJ277" s="399"/>
      <c r="AK277" s="399"/>
      <c r="AL277" s="399"/>
      <c r="AM277" s="399"/>
      <c r="AN277" s="399"/>
      <c r="AO277" s="399"/>
      <c r="AP277" s="399"/>
      <c r="AQ277" s="399"/>
      <c r="AR277" s="399"/>
      <c r="AS277" s="399"/>
      <c r="AT277" s="399"/>
      <c r="AU277" s="399"/>
      <c r="AV277" s="399"/>
      <c r="AW277" s="399"/>
      <c r="AX277" s="399"/>
      <c r="AY277" s="399"/>
      <c r="AZ277" s="399"/>
      <c r="BA277" s="399"/>
      <c r="BB277" s="399"/>
      <c r="BC277" s="399"/>
      <c r="BD277" s="399"/>
      <c r="BE277" s="399"/>
      <c r="BF277" s="399"/>
      <c r="BG277" s="399"/>
      <c r="BH277" s="399"/>
      <c r="BI277" s="399"/>
      <c r="BJ277" s="399"/>
      <c r="BK277" s="399"/>
      <c r="BL277" s="399"/>
      <c r="BM277" s="399"/>
      <c r="BN277" s="399"/>
      <c r="BO277" s="399"/>
      <c r="BP277" s="399"/>
      <c r="BQ277" s="399"/>
      <c r="BR277" s="399"/>
      <c r="BS277" s="399"/>
      <c r="BT277" s="399"/>
      <c r="BU277" s="399"/>
      <c r="BV277" s="399"/>
      <c r="BW277" s="399"/>
      <c r="BX277" s="399"/>
      <c r="BY277" s="399"/>
      <c r="BZ277" s="399"/>
      <c r="CA277" s="399"/>
      <c r="CB277" s="399"/>
      <c r="CC277" s="399"/>
      <c r="CD277" s="399"/>
      <c r="CE277" s="399"/>
      <c r="CF277" s="399"/>
      <c r="CG277" s="399"/>
      <c r="CH277" s="399"/>
      <c r="CI277" s="399"/>
      <c r="CJ277" s="399"/>
      <c r="CK277" s="399"/>
      <c r="CL277" s="399"/>
      <c r="CM277" s="399"/>
    </row>
    <row r="278" spans="1:92" ht="5.0999999999999996" customHeight="1">
      <c r="B278" s="629" t="s">
        <v>469</v>
      </c>
      <c r="C278" s="629"/>
      <c r="D278" s="629"/>
      <c r="E278" s="629"/>
      <c r="F278" s="629"/>
      <c r="G278" s="629"/>
      <c r="H278" s="629"/>
      <c r="I278" s="629"/>
      <c r="J278" s="629"/>
      <c r="K278" s="629"/>
      <c r="L278" s="629"/>
      <c r="M278" s="629"/>
      <c r="N278" s="629"/>
      <c r="O278" s="629"/>
      <c r="P278" s="629"/>
      <c r="Q278" s="629"/>
      <c r="R278" s="629"/>
      <c r="S278" s="629"/>
      <c r="T278" s="629"/>
      <c r="U278" s="629"/>
      <c r="V278" s="629"/>
      <c r="W278" s="629"/>
      <c r="X278" s="629"/>
      <c r="Y278" s="629"/>
      <c r="Z278" s="629"/>
      <c r="AA278" s="629"/>
      <c r="AB278" s="629"/>
      <c r="AC278" s="629"/>
      <c r="AD278" s="629"/>
      <c r="AE278" s="629"/>
      <c r="AF278" s="629"/>
      <c r="AG278" s="629"/>
      <c r="AH278" s="629"/>
      <c r="AI278" s="629"/>
      <c r="AJ278" s="629"/>
      <c r="AK278" s="629"/>
      <c r="AL278" s="629"/>
      <c r="AM278" s="629"/>
      <c r="AN278" s="629"/>
      <c r="AO278" s="629"/>
      <c r="AP278" s="629"/>
      <c r="AQ278" s="629"/>
      <c r="AR278" s="629"/>
      <c r="AS278" s="629"/>
      <c r="AT278" s="399"/>
      <c r="AU278" s="399"/>
      <c r="AV278" s="629" t="s">
        <v>469</v>
      </c>
      <c r="AW278" s="629"/>
      <c r="AX278" s="629"/>
      <c r="AY278" s="629"/>
      <c r="AZ278" s="629"/>
      <c r="BA278" s="629"/>
      <c r="BB278" s="629"/>
      <c r="BC278" s="629"/>
      <c r="BD278" s="629"/>
      <c r="BE278" s="629"/>
      <c r="BF278" s="629"/>
      <c r="BG278" s="629"/>
      <c r="BH278" s="629"/>
      <c r="BI278" s="629"/>
      <c r="BJ278" s="629"/>
      <c r="BK278" s="629"/>
      <c r="BL278" s="629"/>
      <c r="BM278" s="629"/>
      <c r="BN278" s="629"/>
      <c r="BO278" s="629"/>
      <c r="BP278" s="629"/>
      <c r="BQ278" s="629"/>
      <c r="BR278" s="629"/>
      <c r="BS278" s="629"/>
      <c r="BT278" s="629"/>
      <c r="BU278" s="629"/>
      <c r="BV278" s="629"/>
      <c r="BW278" s="629"/>
      <c r="BX278" s="629"/>
      <c r="BY278" s="629"/>
      <c r="BZ278" s="629"/>
      <c r="CA278" s="629"/>
      <c r="CB278" s="629"/>
      <c r="CC278" s="629"/>
      <c r="CD278" s="629"/>
      <c r="CE278" s="629"/>
      <c r="CF278" s="629"/>
      <c r="CG278" s="629"/>
      <c r="CH278" s="629"/>
      <c r="CI278" s="629"/>
      <c r="CJ278" s="629"/>
      <c r="CK278" s="629"/>
      <c r="CL278" s="629"/>
      <c r="CM278" s="629"/>
    </row>
    <row r="279" spans="1:92" ht="5.0999999999999996" customHeight="1">
      <c r="B279" s="629"/>
      <c r="C279" s="629"/>
      <c r="D279" s="629"/>
      <c r="E279" s="629"/>
      <c r="F279" s="629"/>
      <c r="G279" s="629"/>
      <c r="H279" s="629"/>
      <c r="I279" s="629"/>
      <c r="J279" s="629"/>
      <c r="K279" s="629"/>
      <c r="L279" s="629"/>
      <c r="M279" s="629"/>
      <c r="N279" s="629"/>
      <c r="O279" s="629"/>
      <c r="P279" s="629"/>
      <c r="Q279" s="629"/>
      <c r="R279" s="629"/>
      <c r="S279" s="629"/>
      <c r="T279" s="629"/>
      <c r="U279" s="629"/>
      <c r="V279" s="629"/>
      <c r="W279" s="629"/>
      <c r="X279" s="629"/>
      <c r="Y279" s="629"/>
      <c r="Z279" s="629"/>
      <c r="AA279" s="629"/>
      <c r="AB279" s="629"/>
      <c r="AC279" s="629"/>
      <c r="AD279" s="629"/>
      <c r="AE279" s="629"/>
      <c r="AF279" s="629"/>
      <c r="AG279" s="629"/>
      <c r="AH279" s="629"/>
      <c r="AI279" s="629"/>
      <c r="AJ279" s="629"/>
      <c r="AK279" s="629"/>
      <c r="AL279" s="629"/>
      <c r="AM279" s="629"/>
      <c r="AN279" s="629"/>
      <c r="AO279" s="629"/>
      <c r="AP279" s="629"/>
      <c r="AQ279" s="629"/>
      <c r="AR279" s="629"/>
      <c r="AS279" s="629"/>
      <c r="AT279" s="399"/>
      <c r="AU279" s="399"/>
      <c r="AV279" s="629"/>
      <c r="AW279" s="629"/>
      <c r="AX279" s="629"/>
      <c r="AY279" s="629"/>
      <c r="AZ279" s="629"/>
      <c r="BA279" s="629"/>
      <c r="BB279" s="629"/>
      <c r="BC279" s="629"/>
      <c r="BD279" s="629"/>
      <c r="BE279" s="629"/>
      <c r="BF279" s="629"/>
      <c r="BG279" s="629"/>
      <c r="BH279" s="629"/>
      <c r="BI279" s="629"/>
      <c r="BJ279" s="629"/>
      <c r="BK279" s="629"/>
      <c r="BL279" s="629"/>
      <c r="BM279" s="629"/>
      <c r="BN279" s="629"/>
      <c r="BO279" s="629"/>
      <c r="BP279" s="629"/>
      <c r="BQ279" s="629"/>
      <c r="BR279" s="629"/>
      <c r="BS279" s="629"/>
      <c r="BT279" s="629"/>
      <c r="BU279" s="629"/>
      <c r="BV279" s="629"/>
      <c r="BW279" s="629"/>
      <c r="BX279" s="629"/>
      <c r="BY279" s="629"/>
      <c r="BZ279" s="629"/>
      <c r="CA279" s="629"/>
      <c r="CB279" s="629"/>
      <c r="CC279" s="629"/>
      <c r="CD279" s="629"/>
      <c r="CE279" s="629"/>
      <c r="CF279" s="629"/>
      <c r="CG279" s="629"/>
      <c r="CH279" s="629"/>
      <c r="CI279" s="629"/>
      <c r="CJ279" s="629"/>
      <c r="CK279" s="629"/>
      <c r="CL279" s="629"/>
      <c r="CM279" s="629"/>
    </row>
    <row r="280" spans="1:92" ht="5.0999999999999996" customHeight="1">
      <c r="B280" s="629"/>
      <c r="C280" s="629"/>
      <c r="D280" s="629"/>
      <c r="E280" s="629"/>
      <c r="F280" s="629"/>
      <c r="G280" s="629"/>
      <c r="H280" s="629"/>
      <c r="I280" s="629"/>
      <c r="J280" s="629"/>
      <c r="K280" s="629"/>
      <c r="L280" s="629"/>
      <c r="M280" s="629"/>
      <c r="N280" s="629"/>
      <c r="O280" s="629"/>
      <c r="P280" s="629"/>
      <c r="Q280" s="629"/>
      <c r="R280" s="629"/>
      <c r="S280" s="629"/>
      <c r="T280" s="629"/>
      <c r="U280" s="629"/>
      <c r="V280" s="629"/>
      <c r="W280" s="629"/>
      <c r="X280" s="629"/>
      <c r="Y280" s="629"/>
      <c r="Z280" s="629"/>
      <c r="AA280" s="629"/>
      <c r="AB280" s="629"/>
      <c r="AC280" s="629"/>
      <c r="AD280" s="629"/>
      <c r="AE280" s="629"/>
      <c r="AF280" s="629"/>
      <c r="AG280" s="629"/>
      <c r="AH280" s="629"/>
      <c r="AI280" s="629"/>
      <c r="AJ280" s="629"/>
      <c r="AK280" s="629"/>
      <c r="AL280" s="629"/>
      <c r="AM280" s="629"/>
      <c r="AN280" s="629"/>
      <c r="AO280" s="629"/>
      <c r="AP280" s="629"/>
      <c r="AQ280" s="629"/>
      <c r="AR280" s="629"/>
      <c r="AS280" s="629"/>
      <c r="AT280" s="399"/>
      <c r="AU280" s="399"/>
      <c r="AV280" s="629"/>
      <c r="AW280" s="629"/>
      <c r="AX280" s="629"/>
      <c r="AY280" s="629"/>
      <c r="AZ280" s="629"/>
      <c r="BA280" s="629"/>
      <c r="BB280" s="629"/>
      <c r="BC280" s="629"/>
      <c r="BD280" s="629"/>
      <c r="BE280" s="629"/>
      <c r="BF280" s="629"/>
      <c r="BG280" s="629"/>
      <c r="BH280" s="629"/>
      <c r="BI280" s="629"/>
      <c r="BJ280" s="629"/>
      <c r="BK280" s="629"/>
      <c r="BL280" s="629"/>
      <c r="BM280" s="629"/>
      <c r="BN280" s="629"/>
      <c r="BO280" s="629"/>
      <c r="BP280" s="629"/>
      <c r="BQ280" s="629"/>
      <c r="BR280" s="629"/>
      <c r="BS280" s="629"/>
      <c r="BT280" s="629"/>
      <c r="BU280" s="629"/>
      <c r="BV280" s="629"/>
      <c r="BW280" s="629"/>
      <c r="BX280" s="629"/>
      <c r="BY280" s="629"/>
      <c r="BZ280" s="629"/>
      <c r="CA280" s="629"/>
      <c r="CB280" s="629"/>
      <c r="CC280" s="629"/>
      <c r="CD280" s="629"/>
      <c r="CE280" s="629"/>
      <c r="CF280" s="629"/>
      <c r="CG280" s="629"/>
      <c r="CH280" s="629"/>
      <c r="CI280" s="629"/>
      <c r="CJ280" s="629"/>
      <c r="CK280" s="629"/>
      <c r="CL280" s="629"/>
      <c r="CM280" s="629"/>
    </row>
    <row r="281" spans="1:92" ht="5.0999999999999996" customHeight="1">
      <c r="B281" s="629"/>
      <c r="C281" s="629"/>
      <c r="D281" s="629"/>
      <c r="E281" s="629"/>
      <c r="F281" s="629"/>
      <c r="G281" s="629"/>
      <c r="H281" s="629"/>
      <c r="I281" s="629"/>
      <c r="J281" s="629"/>
      <c r="K281" s="629"/>
      <c r="L281" s="629"/>
      <c r="M281" s="629"/>
      <c r="N281" s="629"/>
      <c r="O281" s="629"/>
      <c r="P281" s="629"/>
      <c r="Q281" s="629"/>
      <c r="R281" s="629"/>
      <c r="S281" s="629"/>
      <c r="T281" s="629"/>
      <c r="U281" s="629"/>
      <c r="V281" s="629"/>
      <c r="W281" s="629"/>
      <c r="X281" s="629"/>
      <c r="Y281" s="629"/>
      <c r="Z281" s="629"/>
      <c r="AA281" s="629"/>
      <c r="AB281" s="629"/>
      <c r="AC281" s="629"/>
      <c r="AD281" s="629"/>
      <c r="AE281" s="629"/>
      <c r="AF281" s="629"/>
      <c r="AG281" s="629"/>
      <c r="AH281" s="629"/>
      <c r="AI281" s="629"/>
      <c r="AJ281" s="629"/>
      <c r="AK281" s="629"/>
      <c r="AL281" s="629"/>
      <c r="AM281" s="629"/>
      <c r="AN281" s="629"/>
      <c r="AO281" s="629"/>
      <c r="AP281" s="629"/>
      <c r="AQ281" s="629"/>
      <c r="AR281" s="629"/>
      <c r="AS281" s="629"/>
      <c r="AT281" s="399"/>
      <c r="AU281" s="399"/>
      <c r="AV281" s="629"/>
      <c r="AW281" s="629"/>
      <c r="AX281" s="629"/>
      <c r="AY281" s="629"/>
      <c r="AZ281" s="629"/>
      <c r="BA281" s="629"/>
      <c r="BB281" s="629"/>
      <c r="BC281" s="629"/>
      <c r="BD281" s="629"/>
      <c r="BE281" s="629"/>
      <c r="BF281" s="629"/>
      <c r="BG281" s="629"/>
      <c r="BH281" s="629"/>
      <c r="BI281" s="629"/>
      <c r="BJ281" s="629"/>
      <c r="BK281" s="629"/>
      <c r="BL281" s="629"/>
      <c r="BM281" s="629"/>
      <c r="BN281" s="629"/>
      <c r="BO281" s="629"/>
      <c r="BP281" s="629"/>
      <c r="BQ281" s="629"/>
      <c r="BR281" s="629"/>
      <c r="BS281" s="629"/>
      <c r="BT281" s="629"/>
      <c r="BU281" s="629"/>
      <c r="BV281" s="629"/>
      <c r="BW281" s="629"/>
      <c r="BX281" s="629"/>
      <c r="BY281" s="629"/>
      <c r="BZ281" s="629"/>
      <c r="CA281" s="629"/>
      <c r="CB281" s="629"/>
      <c r="CC281" s="629"/>
      <c r="CD281" s="629"/>
      <c r="CE281" s="629"/>
      <c r="CF281" s="629"/>
      <c r="CG281" s="629"/>
      <c r="CH281" s="629"/>
      <c r="CI281" s="629"/>
      <c r="CJ281" s="629"/>
      <c r="CK281" s="629"/>
      <c r="CL281" s="629"/>
      <c r="CM281" s="629"/>
    </row>
    <row r="282" spans="1:92" ht="5.0999999999999996" customHeight="1">
      <c r="B282" s="630"/>
      <c r="C282" s="630"/>
      <c r="D282" s="630"/>
      <c r="E282" s="630"/>
      <c r="F282" s="630"/>
      <c r="G282" s="630"/>
      <c r="H282" s="630"/>
      <c r="I282" s="630"/>
      <c r="J282" s="630"/>
      <c r="K282" s="630"/>
      <c r="L282" s="630"/>
      <c r="M282" s="630"/>
      <c r="N282" s="630"/>
      <c r="O282" s="630"/>
      <c r="P282" s="630"/>
      <c r="Q282" s="630"/>
      <c r="R282" s="630"/>
      <c r="S282" s="630"/>
      <c r="T282" s="630"/>
      <c r="U282" s="630"/>
      <c r="V282" s="630"/>
      <c r="W282" s="630"/>
      <c r="X282" s="630"/>
      <c r="Y282" s="630"/>
      <c r="Z282" s="630"/>
      <c r="AA282" s="630"/>
      <c r="AB282" s="630"/>
      <c r="AC282" s="630"/>
      <c r="AD282" s="630"/>
      <c r="AE282" s="630"/>
      <c r="AF282" s="630"/>
      <c r="AG282" s="630"/>
      <c r="AH282" s="630"/>
      <c r="AI282" s="630"/>
      <c r="AJ282" s="630"/>
      <c r="AK282" s="630"/>
      <c r="AL282" s="630"/>
      <c r="AM282" s="630"/>
      <c r="AN282" s="630"/>
      <c r="AO282" s="630"/>
      <c r="AP282" s="630"/>
      <c r="AQ282" s="630"/>
      <c r="AR282" s="630"/>
      <c r="AS282" s="630"/>
      <c r="AT282" s="399"/>
      <c r="AU282" s="399"/>
      <c r="AV282" s="630"/>
      <c r="AW282" s="630"/>
      <c r="AX282" s="630"/>
      <c r="AY282" s="630"/>
      <c r="AZ282" s="630"/>
      <c r="BA282" s="630"/>
      <c r="BB282" s="630"/>
      <c r="BC282" s="630"/>
      <c r="BD282" s="630"/>
      <c r="BE282" s="630"/>
      <c r="BF282" s="630"/>
      <c r="BG282" s="630"/>
      <c r="BH282" s="630"/>
      <c r="BI282" s="630"/>
      <c r="BJ282" s="630"/>
      <c r="BK282" s="630"/>
      <c r="BL282" s="630"/>
      <c r="BM282" s="630"/>
      <c r="BN282" s="630"/>
      <c r="BO282" s="630"/>
      <c r="BP282" s="630"/>
      <c r="BQ282" s="630"/>
      <c r="BR282" s="630"/>
      <c r="BS282" s="630"/>
      <c r="BT282" s="630"/>
      <c r="BU282" s="630"/>
      <c r="BV282" s="630"/>
      <c r="BW282" s="630"/>
      <c r="BX282" s="630"/>
      <c r="BY282" s="630"/>
      <c r="BZ282" s="630"/>
      <c r="CA282" s="630"/>
      <c r="CB282" s="630"/>
      <c r="CC282" s="630"/>
      <c r="CD282" s="630"/>
      <c r="CE282" s="630"/>
      <c r="CF282" s="630"/>
      <c r="CG282" s="630"/>
      <c r="CH282" s="630"/>
      <c r="CI282" s="630"/>
      <c r="CJ282" s="630"/>
      <c r="CK282" s="630"/>
      <c r="CL282" s="630"/>
      <c r="CM282" s="630"/>
    </row>
    <row r="283" spans="1:92" ht="5.0999999999999996" customHeight="1">
      <c r="B283" s="631" t="s">
        <v>470</v>
      </c>
      <c r="C283" s="632"/>
      <c r="D283" s="632"/>
      <c r="E283" s="632"/>
      <c r="F283" s="632"/>
      <c r="G283" s="632"/>
      <c r="H283" s="632"/>
      <c r="I283" s="632"/>
      <c r="J283" s="632"/>
      <c r="K283" s="632"/>
      <c r="L283" s="632"/>
      <c r="M283" s="633"/>
      <c r="N283" s="650" t="str">
        <f>'メンバー表(提出)'!B162</f>
        <v>宝達志水町立宝達中学校</v>
      </c>
      <c r="O283" s="651"/>
      <c r="P283" s="651"/>
      <c r="Q283" s="651"/>
      <c r="R283" s="651"/>
      <c r="S283" s="651"/>
      <c r="T283" s="651"/>
      <c r="U283" s="651"/>
      <c r="V283" s="651"/>
      <c r="W283" s="651"/>
      <c r="X283" s="651"/>
      <c r="Y283" s="651"/>
      <c r="Z283" s="651"/>
      <c r="AA283" s="651"/>
      <c r="AB283" s="651"/>
      <c r="AC283" s="651"/>
      <c r="AD283" s="651"/>
      <c r="AE283" s="651"/>
      <c r="AF283" s="651"/>
      <c r="AG283" s="651"/>
      <c r="AH283" s="651"/>
      <c r="AI283" s="651"/>
      <c r="AJ283" s="651"/>
      <c r="AK283" s="651"/>
      <c r="AL283" s="651"/>
      <c r="AM283" s="651"/>
      <c r="AN283" s="651"/>
      <c r="AO283" s="651"/>
      <c r="AP283" s="651"/>
      <c r="AQ283" s="651"/>
      <c r="AR283" s="651"/>
      <c r="AS283" s="652"/>
      <c r="AT283" s="399"/>
      <c r="AU283" s="399"/>
      <c r="AV283" s="631" t="s">
        <v>470</v>
      </c>
      <c r="AW283" s="632"/>
      <c r="AX283" s="632"/>
      <c r="AY283" s="632"/>
      <c r="AZ283" s="632"/>
      <c r="BA283" s="632"/>
      <c r="BB283" s="632"/>
      <c r="BC283" s="632"/>
      <c r="BD283" s="632"/>
      <c r="BE283" s="632"/>
      <c r="BF283" s="632"/>
      <c r="BG283" s="633"/>
      <c r="BH283" s="650"/>
      <c r="BI283" s="651"/>
      <c r="BJ283" s="651"/>
      <c r="BK283" s="651"/>
      <c r="BL283" s="651"/>
      <c r="BM283" s="651"/>
      <c r="BN283" s="651"/>
      <c r="BO283" s="651"/>
      <c r="BP283" s="651"/>
      <c r="BQ283" s="651"/>
      <c r="BR283" s="651"/>
      <c r="BS283" s="651"/>
      <c r="BT283" s="651"/>
      <c r="BU283" s="651"/>
      <c r="BV283" s="651"/>
      <c r="BW283" s="651"/>
      <c r="BX283" s="651"/>
      <c r="BY283" s="651"/>
      <c r="BZ283" s="651"/>
      <c r="CA283" s="651"/>
      <c r="CB283" s="651"/>
      <c r="CC283" s="651"/>
      <c r="CD283" s="651"/>
      <c r="CE283" s="651"/>
      <c r="CF283" s="651"/>
      <c r="CG283" s="651"/>
      <c r="CH283" s="651"/>
      <c r="CI283" s="651"/>
      <c r="CJ283" s="651"/>
      <c r="CK283" s="651"/>
      <c r="CL283" s="651"/>
      <c r="CM283" s="652"/>
    </row>
    <row r="284" spans="1:92" ht="5.0999999999999996" customHeight="1">
      <c r="B284" s="634"/>
      <c r="C284" s="635"/>
      <c r="D284" s="635"/>
      <c r="E284" s="635"/>
      <c r="F284" s="635"/>
      <c r="G284" s="635"/>
      <c r="H284" s="635"/>
      <c r="I284" s="635"/>
      <c r="J284" s="635"/>
      <c r="K284" s="636"/>
      <c r="L284" s="636"/>
      <c r="M284" s="637"/>
      <c r="N284" s="653"/>
      <c r="O284" s="654"/>
      <c r="P284" s="654"/>
      <c r="Q284" s="654"/>
      <c r="R284" s="654"/>
      <c r="S284" s="654"/>
      <c r="T284" s="654"/>
      <c r="U284" s="654"/>
      <c r="V284" s="654"/>
      <c r="W284" s="654"/>
      <c r="X284" s="654"/>
      <c r="Y284" s="654"/>
      <c r="Z284" s="654"/>
      <c r="AA284" s="654"/>
      <c r="AB284" s="654"/>
      <c r="AC284" s="654"/>
      <c r="AD284" s="654"/>
      <c r="AE284" s="654"/>
      <c r="AF284" s="654"/>
      <c r="AG284" s="654"/>
      <c r="AH284" s="654"/>
      <c r="AI284" s="654"/>
      <c r="AJ284" s="654"/>
      <c r="AK284" s="654"/>
      <c r="AL284" s="654"/>
      <c r="AM284" s="654"/>
      <c r="AN284" s="654"/>
      <c r="AO284" s="654"/>
      <c r="AP284" s="654"/>
      <c r="AQ284" s="654"/>
      <c r="AR284" s="654"/>
      <c r="AS284" s="655"/>
      <c r="AT284" s="399"/>
      <c r="AU284" s="399"/>
      <c r="AV284" s="634"/>
      <c r="AW284" s="635"/>
      <c r="AX284" s="635"/>
      <c r="AY284" s="635"/>
      <c r="AZ284" s="635"/>
      <c r="BA284" s="635"/>
      <c r="BB284" s="635"/>
      <c r="BC284" s="635"/>
      <c r="BD284" s="635"/>
      <c r="BE284" s="636"/>
      <c r="BF284" s="636"/>
      <c r="BG284" s="637"/>
      <c r="BH284" s="653"/>
      <c r="BI284" s="654"/>
      <c r="BJ284" s="654"/>
      <c r="BK284" s="654"/>
      <c r="BL284" s="654"/>
      <c r="BM284" s="654"/>
      <c r="BN284" s="654"/>
      <c r="BO284" s="654"/>
      <c r="BP284" s="654"/>
      <c r="BQ284" s="654"/>
      <c r="BR284" s="654"/>
      <c r="BS284" s="654"/>
      <c r="BT284" s="654"/>
      <c r="BU284" s="654"/>
      <c r="BV284" s="654"/>
      <c r="BW284" s="654"/>
      <c r="BX284" s="654"/>
      <c r="BY284" s="654"/>
      <c r="BZ284" s="654"/>
      <c r="CA284" s="654"/>
      <c r="CB284" s="654"/>
      <c r="CC284" s="654"/>
      <c r="CD284" s="654"/>
      <c r="CE284" s="654"/>
      <c r="CF284" s="654"/>
      <c r="CG284" s="654"/>
      <c r="CH284" s="654"/>
      <c r="CI284" s="654"/>
      <c r="CJ284" s="654"/>
      <c r="CK284" s="654"/>
      <c r="CL284" s="654"/>
      <c r="CM284" s="655"/>
    </row>
    <row r="285" spans="1:92" ht="5.0999999999999996" customHeight="1">
      <c r="B285" s="634"/>
      <c r="C285" s="635"/>
      <c r="D285" s="635"/>
      <c r="E285" s="635"/>
      <c r="F285" s="635"/>
      <c r="G285" s="635"/>
      <c r="H285" s="635"/>
      <c r="I285" s="635"/>
      <c r="J285" s="635"/>
      <c r="K285" s="636"/>
      <c r="L285" s="636"/>
      <c r="M285" s="637"/>
      <c r="N285" s="653"/>
      <c r="O285" s="654"/>
      <c r="P285" s="654"/>
      <c r="Q285" s="654"/>
      <c r="R285" s="654"/>
      <c r="S285" s="654"/>
      <c r="T285" s="654"/>
      <c r="U285" s="654"/>
      <c r="V285" s="654"/>
      <c r="W285" s="654"/>
      <c r="X285" s="654"/>
      <c r="Y285" s="654"/>
      <c r="Z285" s="654"/>
      <c r="AA285" s="654"/>
      <c r="AB285" s="654"/>
      <c r="AC285" s="654"/>
      <c r="AD285" s="654"/>
      <c r="AE285" s="654"/>
      <c r="AF285" s="654"/>
      <c r="AG285" s="654"/>
      <c r="AH285" s="654"/>
      <c r="AI285" s="654"/>
      <c r="AJ285" s="654"/>
      <c r="AK285" s="654"/>
      <c r="AL285" s="654"/>
      <c r="AM285" s="654"/>
      <c r="AN285" s="654"/>
      <c r="AO285" s="654"/>
      <c r="AP285" s="654"/>
      <c r="AQ285" s="654"/>
      <c r="AR285" s="654"/>
      <c r="AS285" s="655"/>
      <c r="AT285" s="399"/>
      <c r="AU285" s="399"/>
      <c r="AV285" s="634"/>
      <c r="AW285" s="635"/>
      <c r="AX285" s="635"/>
      <c r="AY285" s="635"/>
      <c r="AZ285" s="635"/>
      <c r="BA285" s="635"/>
      <c r="BB285" s="635"/>
      <c r="BC285" s="635"/>
      <c r="BD285" s="635"/>
      <c r="BE285" s="636"/>
      <c r="BF285" s="636"/>
      <c r="BG285" s="637"/>
      <c r="BH285" s="653"/>
      <c r="BI285" s="654"/>
      <c r="BJ285" s="654"/>
      <c r="BK285" s="654"/>
      <c r="BL285" s="654"/>
      <c r="BM285" s="654"/>
      <c r="BN285" s="654"/>
      <c r="BO285" s="654"/>
      <c r="BP285" s="654"/>
      <c r="BQ285" s="654"/>
      <c r="BR285" s="654"/>
      <c r="BS285" s="654"/>
      <c r="BT285" s="654"/>
      <c r="BU285" s="654"/>
      <c r="BV285" s="654"/>
      <c r="BW285" s="654"/>
      <c r="BX285" s="654"/>
      <c r="BY285" s="654"/>
      <c r="BZ285" s="654"/>
      <c r="CA285" s="654"/>
      <c r="CB285" s="654"/>
      <c r="CC285" s="654"/>
      <c r="CD285" s="654"/>
      <c r="CE285" s="654"/>
      <c r="CF285" s="654"/>
      <c r="CG285" s="654"/>
      <c r="CH285" s="654"/>
      <c r="CI285" s="654"/>
      <c r="CJ285" s="654"/>
      <c r="CK285" s="654"/>
      <c r="CL285" s="654"/>
      <c r="CM285" s="655"/>
    </row>
    <row r="286" spans="1:92" ht="5.0999999999999996" customHeight="1">
      <c r="B286" s="634"/>
      <c r="C286" s="635"/>
      <c r="D286" s="635"/>
      <c r="E286" s="635"/>
      <c r="F286" s="635"/>
      <c r="G286" s="635"/>
      <c r="H286" s="635"/>
      <c r="I286" s="635"/>
      <c r="J286" s="635"/>
      <c r="K286" s="636"/>
      <c r="L286" s="636"/>
      <c r="M286" s="637"/>
      <c r="N286" s="653"/>
      <c r="O286" s="654"/>
      <c r="P286" s="654"/>
      <c r="Q286" s="654"/>
      <c r="R286" s="654"/>
      <c r="S286" s="654"/>
      <c r="T286" s="654"/>
      <c r="U286" s="654"/>
      <c r="V286" s="654"/>
      <c r="W286" s="654"/>
      <c r="X286" s="654"/>
      <c r="Y286" s="654"/>
      <c r="Z286" s="654"/>
      <c r="AA286" s="654"/>
      <c r="AB286" s="654"/>
      <c r="AC286" s="654"/>
      <c r="AD286" s="654"/>
      <c r="AE286" s="654"/>
      <c r="AF286" s="654"/>
      <c r="AG286" s="654"/>
      <c r="AH286" s="654"/>
      <c r="AI286" s="654"/>
      <c r="AJ286" s="654"/>
      <c r="AK286" s="654"/>
      <c r="AL286" s="654"/>
      <c r="AM286" s="654"/>
      <c r="AN286" s="654"/>
      <c r="AO286" s="654"/>
      <c r="AP286" s="654"/>
      <c r="AQ286" s="654"/>
      <c r="AR286" s="654"/>
      <c r="AS286" s="655"/>
      <c r="AT286" s="399"/>
      <c r="AU286" s="399"/>
      <c r="AV286" s="634"/>
      <c r="AW286" s="635"/>
      <c r="AX286" s="635"/>
      <c r="AY286" s="635"/>
      <c r="AZ286" s="635"/>
      <c r="BA286" s="635"/>
      <c r="BB286" s="635"/>
      <c r="BC286" s="635"/>
      <c r="BD286" s="635"/>
      <c r="BE286" s="636"/>
      <c r="BF286" s="636"/>
      <c r="BG286" s="637"/>
      <c r="BH286" s="653"/>
      <c r="BI286" s="654"/>
      <c r="BJ286" s="654"/>
      <c r="BK286" s="654"/>
      <c r="BL286" s="654"/>
      <c r="BM286" s="654"/>
      <c r="BN286" s="654"/>
      <c r="BO286" s="654"/>
      <c r="BP286" s="654"/>
      <c r="BQ286" s="654"/>
      <c r="BR286" s="654"/>
      <c r="BS286" s="654"/>
      <c r="BT286" s="654"/>
      <c r="BU286" s="654"/>
      <c r="BV286" s="654"/>
      <c r="BW286" s="654"/>
      <c r="BX286" s="654"/>
      <c r="BY286" s="654"/>
      <c r="BZ286" s="654"/>
      <c r="CA286" s="654"/>
      <c r="CB286" s="654"/>
      <c r="CC286" s="654"/>
      <c r="CD286" s="654"/>
      <c r="CE286" s="654"/>
      <c r="CF286" s="654"/>
      <c r="CG286" s="654"/>
      <c r="CH286" s="654"/>
      <c r="CI286" s="654"/>
      <c r="CJ286" s="654"/>
      <c r="CK286" s="654"/>
      <c r="CL286" s="654"/>
      <c r="CM286" s="655"/>
    </row>
    <row r="287" spans="1:92" ht="5.0999999999999996" customHeight="1">
      <c r="B287" s="638"/>
      <c r="C287" s="639"/>
      <c r="D287" s="639"/>
      <c r="E287" s="639"/>
      <c r="F287" s="639"/>
      <c r="G287" s="639"/>
      <c r="H287" s="639"/>
      <c r="I287" s="639"/>
      <c r="J287" s="639"/>
      <c r="K287" s="639"/>
      <c r="L287" s="639"/>
      <c r="M287" s="640"/>
      <c r="N287" s="656"/>
      <c r="O287" s="657"/>
      <c r="P287" s="657"/>
      <c r="Q287" s="657"/>
      <c r="R287" s="657"/>
      <c r="S287" s="657"/>
      <c r="T287" s="657"/>
      <c r="U287" s="657"/>
      <c r="V287" s="657"/>
      <c r="W287" s="657"/>
      <c r="X287" s="657"/>
      <c r="Y287" s="657"/>
      <c r="Z287" s="657"/>
      <c r="AA287" s="657"/>
      <c r="AB287" s="657"/>
      <c r="AC287" s="657"/>
      <c r="AD287" s="657"/>
      <c r="AE287" s="657"/>
      <c r="AF287" s="657"/>
      <c r="AG287" s="657"/>
      <c r="AH287" s="657"/>
      <c r="AI287" s="657"/>
      <c r="AJ287" s="657"/>
      <c r="AK287" s="657"/>
      <c r="AL287" s="657"/>
      <c r="AM287" s="657"/>
      <c r="AN287" s="657"/>
      <c r="AO287" s="657"/>
      <c r="AP287" s="657"/>
      <c r="AQ287" s="657"/>
      <c r="AR287" s="657"/>
      <c r="AS287" s="658"/>
      <c r="AT287" s="399"/>
      <c r="AU287" s="399"/>
      <c r="AV287" s="638"/>
      <c r="AW287" s="639"/>
      <c r="AX287" s="639"/>
      <c r="AY287" s="639"/>
      <c r="AZ287" s="639"/>
      <c r="BA287" s="639"/>
      <c r="BB287" s="639"/>
      <c r="BC287" s="639"/>
      <c r="BD287" s="639"/>
      <c r="BE287" s="639"/>
      <c r="BF287" s="639"/>
      <c r="BG287" s="640"/>
      <c r="BH287" s="656"/>
      <c r="BI287" s="657"/>
      <c r="BJ287" s="657"/>
      <c r="BK287" s="657"/>
      <c r="BL287" s="657"/>
      <c r="BM287" s="657"/>
      <c r="BN287" s="657"/>
      <c r="BO287" s="657"/>
      <c r="BP287" s="657"/>
      <c r="BQ287" s="657"/>
      <c r="BR287" s="657"/>
      <c r="BS287" s="657"/>
      <c r="BT287" s="657"/>
      <c r="BU287" s="657"/>
      <c r="BV287" s="657"/>
      <c r="BW287" s="657"/>
      <c r="BX287" s="657"/>
      <c r="BY287" s="657"/>
      <c r="BZ287" s="657"/>
      <c r="CA287" s="657"/>
      <c r="CB287" s="657"/>
      <c r="CC287" s="657"/>
      <c r="CD287" s="657"/>
      <c r="CE287" s="657"/>
      <c r="CF287" s="657"/>
      <c r="CG287" s="657"/>
      <c r="CH287" s="657"/>
      <c r="CI287" s="657"/>
      <c r="CJ287" s="657"/>
      <c r="CK287" s="657"/>
      <c r="CL287" s="657"/>
      <c r="CM287" s="658"/>
    </row>
    <row r="288" spans="1:92" ht="5.0999999999999996" customHeight="1">
      <c r="B288" s="399"/>
      <c r="C288" s="399"/>
      <c r="D288" s="399"/>
      <c r="E288" s="399"/>
      <c r="F288" s="399"/>
      <c r="G288" s="399"/>
      <c r="H288" s="399"/>
      <c r="I288" s="399"/>
      <c r="J288" s="399"/>
      <c r="K288" s="399"/>
      <c r="L288" s="399"/>
      <c r="M288" s="399"/>
      <c r="N288" s="399"/>
      <c r="O288" s="399"/>
      <c r="P288" s="399"/>
      <c r="Q288" s="399"/>
      <c r="R288" s="399"/>
      <c r="S288" s="399"/>
      <c r="T288" s="399"/>
      <c r="U288" s="399"/>
      <c r="V288" s="399"/>
      <c r="W288" s="399"/>
      <c r="X288" s="399"/>
      <c r="Y288" s="399"/>
      <c r="Z288" s="399"/>
      <c r="AA288" s="399"/>
      <c r="AB288" s="399"/>
      <c r="AC288" s="399"/>
      <c r="AD288" s="399"/>
      <c r="AE288" s="399"/>
      <c r="AF288" s="399"/>
      <c r="AG288" s="399"/>
      <c r="AH288" s="399"/>
      <c r="AI288" s="399"/>
      <c r="AJ288" s="399"/>
      <c r="AK288" s="399"/>
      <c r="AL288" s="399"/>
      <c r="AM288" s="399"/>
      <c r="AN288" s="399"/>
      <c r="AO288" s="399"/>
      <c r="AP288" s="399"/>
      <c r="AQ288" s="399"/>
      <c r="AR288" s="399"/>
      <c r="AS288" s="399"/>
      <c r="AT288" s="399"/>
      <c r="AU288" s="399"/>
      <c r="AV288" s="399"/>
      <c r="AW288" s="399"/>
      <c r="AX288" s="399"/>
      <c r="AY288" s="399"/>
      <c r="AZ288" s="399"/>
      <c r="BA288" s="399"/>
      <c r="BB288" s="399"/>
      <c r="BC288" s="399"/>
      <c r="BD288" s="399"/>
      <c r="BE288" s="399"/>
      <c r="BF288" s="399"/>
      <c r="BG288" s="399"/>
      <c r="BH288" s="399"/>
      <c r="BI288" s="399"/>
      <c r="BJ288" s="399"/>
      <c r="BK288" s="399"/>
      <c r="BL288" s="399"/>
      <c r="BM288" s="399"/>
      <c r="BN288" s="399"/>
      <c r="BO288" s="399"/>
      <c r="BP288" s="399"/>
      <c r="BQ288" s="399"/>
      <c r="BR288" s="399"/>
      <c r="BS288" s="399"/>
      <c r="BT288" s="399"/>
      <c r="BU288" s="399"/>
      <c r="BV288" s="399"/>
      <c r="BW288" s="399"/>
      <c r="BX288" s="399"/>
      <c r="BY288" s="399"/>
      <c r="BZ288" s="399"/>
      <c r="CA288" s="399"/>
      <c r="CB288" s="399"/>
      <c r="CC288" s="399"/>
      <c r="CD288" s="399"/>
      <c r="CE288" s="399"/>
      <c r="CF288" s="399"/>
      <c r="CG288" s="399"/>
      <c r="CH288" s="399"/>
      <c r="CI288" s="399"/>
      <c r="CJ288" s="399"/>
      <c r="CK288" s="399"/>
      <c r="CL288" s="399"/>
      <c r="CM288" s="399"/>
    </row>
    <row r="289" spans="2:91" ht="5.0999999999999996" customHeight="1">
      <c r="B289" s="627" t="s">
        <v>471</v>
      </c>
      <c r="C289" s="628"/>
      <c r="D289" s="628"/>
      <c r="E289" s="628"/>
      <c r="F289" s="628"/>
      <c r="G289" s="628"/>
      <c r="H289" s="628"/>
      <c r="I289" s="628"/>
      <c r="J289" s="628"/>
      <c r="K289" s="628"/>
      <c r="L289" s="628"/>
      <c r="M289" s="628"/>
      <c r="N289" s="628"/>
      <c r="O289" s="628"/>
      <c r="P289" s="628"/>
      <c r="Q289" s="628"/>
      <c r="R289" s="628"/>
      <c r="S289" s="628"/>
      <c r="T289" s="628"/>
      <c r="U289" s="628"/>
      <c r="V289" s="628"/>
      <c r="W289" s="628"/>
      <c r="X289" s="628"/>
      <c r="Y289" s="628"/>
      <c r="Z289" s="628"/>
      <c r="AA289" s="628"/>
      <c r="AB289" s="628"/>
      <c r="AC289" s="628"/>
      <c r="AD289" s="628"/>
      <c r="AE289" s="628"/>
      <c r="AF289" s="628"/>
      <c r="AG289" s="628"/>
      <c r="AH289" s="628"/>
      <c r="AI289" s="628"/>
      <c r="AJ289" s="628"/>
      <c r="AK289" s="628"/>
      <c r="AL289" s="628"/>
      <c r="AM289" s="628"/>
      <c r="AN289" s="628"/>
      <c r="AO289" s="628"/>
      <c r="AP289" s="628"/>
      <c r="AQ289" s="628"/>
      <c r="AR289" s="628"/>
      <c r="AS289" s="628"/>
      <c r="AT289" s="399"/>
      <c r="AU289" s="399"/>
      <c r="AV289" s="627" t="s">
        <v>471</v>
      </c>
      <c r="AW289" s="628"/>
      <c r="AX289" s="628"/>
      <c r="AY289" s="628"/>
      <c r="AZ289" s="628"/>
      <c r="BA289" s="628"/>
      <c r="BB289" s="628"/>
      <c r="BC289" s="628"/>
      <c r="BD289" s="628"/>
      <c r="BE289" s="628"/>
      <c r="BF289" s="628"/>
      <c r="BG289" s="628"/>
      <c r="BH289" s="628"/>
      <c r="BI289" s="628"/>
      <c r="BJ289" s="628"/>
      <c r="BK289" s="628"/>
      <c r="BL289" s="628"/>
      <c r="BM289" s="628"/>
      <c r="BN289" s="628"/>
      <c r="BO289" s="628"/>
      <c r="BP289" s="628"/>
      <c r="BQ289" s="628"/>
      <c r="BR289" s="628"/>
      <c r="BS289" s="628"/>
      <c r="BT289" s="628"/>
      <c r="BU289" s="628"/>
      <c r="BV289" s="628"/>
      <c r="BW289" s="628"/>
      <c r="BX289" s="628"/>
      <c r="BY289" s="628"/>
      <c r="BZ289" s="628"/>
      <c r="CA289" s="628"/>
      <c r="CB289" s="628"/>
      <c r="CC289" s="628"/>
      <c r="CD289" s="628"/>
      <c r="CE289" s="628"/>
      <c r="CF289" s="628"/>
      <c r="CG289" s="628"/>
      <c r="CH289" s="628"/>
      <c r="CI289" s="628"/>
      <c r="CJ289" s="628"/>
      <c r="CK289" s="628"/>
      <c r="CL289" s="628"/>
      <c r="CM289" s="628"/>
    </row>
    <row r="290" spans="2:91" ht="5.0999999999999996" customHeight="1">
      <c r="B290" s="628"/>
      <c r="C290" s="628"/>
      <c r="D290" s="628"/>
      <c r="E290" s="628"/>
      <c r="F290" s="628"/>
      <c r="G290" s="628"/>
      <c r="H290" s="628"/>
      <c r="I290" s="628"/>
      <c r="J290" s="628"/>
      <c r="K290" s="628"/>
      <c r="L290" s="628"/>
      <c r="M290" s="628"/>
      <c r="N290" s="628"/>
      <c r="O290" s="628"/>
      <c r="P290" s="628"/>
      <c r="Q290" s="628"/>
      <c r="R290" s="628"/>
      <c r="S290" s="628"/>
      <c r="T290" s="628"/>
      <c r="U290" s="628"/>
      <c r="V290" s="628"/>
      <c r="W290" s="628"/>
      <c r="X290" s="628"/>
      <c r="Y290" s="628"/>
      <c r="Z290" s="628"/>
      <c r="AA290" s="628"/>
      <c r="AB290" s="628"/>
      <c r="AC290" s="628"/>
      <c r="AD290" s="628"/>
      <c r="AE290" s="628"/>
      <c r="AF290" s="628"/>
      <c r="AG290" s="628"/>
      <c r="AH290" s="628"/>
      <c r="AI290" s="628"/>
      <c r="AJ290" s="628"/>
      <c r="AK290" s="628"/>
      <c r="AL290" s="628"/>
      <c r="AM290" s="628"/>
      <c r="AN290" s="628"/>
      <c r="AO290" s="628"/>
      <c r="AP290" s="628"/>
      <c r="AQ290" s="628"/>
      <c r="AR290" s="628"/>
      <c r="AS290" s="628"/>
      <c r="AT290" s="399"/>
      <c r="AU290" s="399"/>
      <c r="AV290" s="628"/>
      <c r="AW290" s="628"/>
      <c r="AX290" s="628"/>
      <c r="AY290" s="628"/>
      <c r="AZ290" s="628"/>
      <c r="BA290" s="628"/>
      <c r="BB290" s="628"/>
      <c r="BC290" s="628"/>
      <c r="BD290" s="628"/>
      <c r="BE290" s="628"/>
      <c r="BF290" s="628"/>
      <c r="BG290" s="628"/>
      <c r="BH290" s="628"/>
      <c r="BI290" s="628"/>
      <c r="BJ290" s="628"/>
      <c r="BK290" s="628"/>
      <c r="BL290" s="628"/>
      <c r="BM290" s="628"/>
      <c r="BN290" s="628"/>
      <c r="BO290" s="628"/>
      <c r="BP290" s="628"/>
      <c r="BQ290" s="628"/>
      <c r="BR290" s="628"/>
      <c r="BS290" s="628"/>
      <c r="BT290" s="628"/>
      <c r="BU290" s="628"/>
      <c r="BV290" s="628"/>
      <c r="BW290" s="628"/>
      <c r="BX290" s="628"/>
      <c r="BY290" s="628"/>
      <c r="BZ290" s="628"/>
      <c r="CA290" s="628"/>
      <c r="CB290" s="628"/>
      <c r="CC290" s="628"/>
      <c r="CD290" s="628"/>
      <c r="CE290" s="628"/>
      <c r="CF290" s="628"/>
      <c r="CG290" s="628"/>
      <c r="CH290" s="628"/>
      <c r="CI290" s="628"/>
      <c r="CJ290" s="628"/>
      <c r="CK290" s="628"/>
      <c r="CL290" s="628"/>
      <c r="CM290" s="628"/>
    </row>
    <row r="291" spans="2:91" ht="5.0999999999999996" customHeight="1">
      <c r="B291" s="628"/>
      <c r="C291" s="628"/>
      <c r="D291" s="628"/>
      <c r="E291" s="628"/>
      <c r="F291" s="628"/>
      <c r="G291" s="628"/>
      <c r="H291" s="628"/>
      <c r="I291" s="628"/>
      <c r="J291" s="628"/>
      <c r="K291" s="628"/>
      <c r="L291" s="628"/>
      <c r="M291" s="628"/>
      <c r="N291" s="628"/>
      <c r="O291" s="628"/>
      <c r="P291" s="628"/>
      <c r="Q291" s="628"/>
      <c r="R291" s="628"/>
      <c r="S291" s="628"/>
      <c r="T291" s="628"/>
      <c r="U291" s="628"/>
      <c r="V291" s="628"/>
      <c r="W291" s="628"/>
      <c r="X291" s="628"/>
      <c r="Y291" s="628"/>
      <c r="Z291" s="628"/>
      <c r="AA291" s="628"/>
      <c r="AB291" s="628"/>
      <c r="AC291" s="628"/>
      <c r="AD291" s="628"/>
      <c r="AE291" s="628"/>
      <c r="AF291" s="628"/>
      <c r="AG291" s="628"/>
      <c r="AH291" s="628"/>
      <c r="AI291" s="628"/>
      <c r="AJ291" s="628"/>
      <c r="AK291" s="628"/>
      <c r="AL291" s="628"/>
      <c r="AM291" s="628"/>
      <c r="AN291" s="628"/>
      <c r="AO291" s="628"/>
      <c r="AP291" s="628"/>
      <c r="AQ291" s="628"/>
      <c r="AR291" s="628"/>
      <c r="AS291" s="628"/>
      <c r="AT291" s="399"/>
      <c r="AU291" s="399"/>
      <c r="AV291" s="628"/>
      <c r="AW291" s="628"/>
      <c r="AX291" s="628"/>
      <c r="AY291" s="628"/>
      <c r="AZ291" s="628"/>
      <c r="BA291" s="628"/>
      <c r="BB291" s="628"/>
      <c r="BC291" s="628"/>
      <c r="BD291" s="628"/>
      <c r="BE291" s="628"/>
      <c r="BF291" s="628"/>
      <c r="BG291" s="628"/>
      <c r="BH291" s="628"/>
      <c r="BI291" s="628"/>
      <c r="BJ291" s="628"/>
      <c r="BK291" s="628"/>
      <c r="BL291" s="628"/>
      <c r="BM291" s="628"/>
      <c r="BN291" s="628"/>
      <c r="BO291" s="628"/>
      <c r="BP291" s="628"/>
      <c r="BQ291" s="628"/>
      <c r="BR291" s="628"/>
      <c r="BS291" s="628"/>
      <c r="BT291" s="628"/>
      <c r="BU291" s="628"/>
      <c r="BV291" s="628"/>
      <c r="BW291" s="628"/>
      <c r="BX291" s="628"/>
      <c r="BY291" s="628"/>
      <c r="BZ291" s="628"/>
      <c r="CA291" s="628"/>
      <c r="CB291" s="628"/>
      <c r="CC291" s="628"/>
      <c r="CD291" s="628"/>
      <c r="CE291" s="628"/>
      <c r="CF291" s="628"/>
      <c r="CG291" s="628"/>
      <c r="CH291" s="628"/>
      <c r="CI291" s="628"/>
      <c r="CJ291" s="628"/>
      <c r="CK291" s="628"/>
      <c r="CL291" s="628"/>
      <c r="CM291" s="628"/>
    </row>
    <row r="292" spans="2:91" ht="5.0999999999999996" customHeight="1">
      <c r="B292" s="628"/>
      <c r="C292" s="628"/>
      <c r="D292" s="628"/>
      <c r="E292" s="628"/>
      <c r="F292" s="628"/>
      <c r="G292" s="628"/>
      <c r="H292" s="628"/>
      <c r="I292" s="628"/>
      <c r="J292" s="628"/>
      <c r="K292" s="628"/>
      <c r="L292" s="628"/>
      <c r="M292" s="628"/>
      <c r="N292" s="628"/>
      <c r="O292" s="628"/>
      <c r="P292" s="628"/>
      <c r="Q292" s="628"/>
      <c r="R292" s="628"/>
      <c r="S292" s="628"/>
      <c r="T292" s="628"/>
      <c r="U292" s="628"/>
      <c r="V292" s="628"/>
      <c r="W292" s="628"/>
      <c r="X292" s="628"/>
      <c r="Y292" s="628"/>
      <c r="Z292" s="628"/>
      <c r="AA292" s="628"/>
      <c r="AB292" s="628"/>
      <c r="AC292" s="628"/>
      <c r="AD292" s="628"/>
      <c r="AE292" s="628"/>
      <c r="AF292" s="628"/>
      <c r="AG292" s="628"/>
      <c r="AH292" s="628"/>
      <c r="AI292" s="628"/>
      <c r="AJ292" s="628"/>
      <c r="AK292" s="628"/>
      <c r="AL292" s="628"/>
      <c r="AM292" s="628"/>
      <c r="AN292" s="628"/>
      <c r="AO292" s="628"/>
      <c r="AP292" s="628"/>
      <c r="AQ292" s="628"/>
      <c r="AR292" s="628"/>
      <c r="AS292" s="628"/>
      <c r="AT292" s="399"/>
      <c r="AU292" s="399"/>
      <c r="AV292" s="628"/>
      <c r="AW292" s="628"/>
      <c r="AX292" s="628"/>
      <c r="AY292" s="628"/>
      <c r="AZ292" s="628"/>
      <c r="BA292" s="628"/>
      <c r="BB292" s="628"/>
      <c r="BC292" s="628"/>
      <c r="BD292" s="628"/>
      <c r="BE292" s="628"/>
      <c r="BF292" s="628"/>
      <c r="BG292" s="628"/>
      <c r="BH292" s="628"/>
      <c r="BI292" s="628"/>
      <c r="BJ292" s="628"/>
      <c r="BK292" s="628"/>
      <c r="BL292" s="628"/>
      <c r="BM292" s="628"/>
      <c r="BN292" s="628"/>
      <c r="BO292" s="628"/>
      <c r="BP292" s="628"/>
      <c r="BQ292" s="628"/>
      <c r="BR292" s="628"/>
      <c r="BS292" s="628"/>
      <c r="BT292" s="628"/>
      <c r="BU292" s="628"/>
      <c r="BV292" s="628"/>
      <c r="BW292" s="628"/>
      <c r="BX292" s="628"/>
      <c r="BY292" s="628"/>
      <c r="BZ292" s="628"/>
      <c r="CA292" s="628"/>
      <c r="CB292" s="628"/>
      <c r="CC292" s="628"/>
      <c r="CD292" s="628"/>
      <c r="CE292" s="628"/>
      <c r="CF292" s="628"/>
      <c r="CG292" s="628"/>
      <c r="CH292" s="628"/>
      <c r="CI292" s="628"/>
      <c r="CJ292" s="628"/>
      <c r="CK292" s="628"/>
      <c r="CL292" s="628"/>
      <c r="CM292" s="628"/>
    </row>
    <row r="293" spans="2:91" ht="5.0999999999999996" customHeight="1">
      <c r="B293" s="627" t="s">
        <v>472</v>
      </c>
      <c r="C293" s="628"/>
      <c r="D293" s="628"/>
      <c r="E293" s="628"/>
      <c r="F293" s="628"/>
      <c r="G293" s="628"/>
      <c r="H293" s="628"/>
      <c r="I293" s="628"/>
      <c r="J293" s="628"/>
      <c r="K293" s="628"/>
      <c r="L293" s="628"/>
      <c r="M293" s="628"/>
      <c r="N293" s="628"/>
      <c r="O293" s="628"/>
      <c r="P293" s="627" t="s">
        <v>473</v>
      </c>
      <c r="Q293" s="628"/>
      <c r="R293" s="628"/>
      <c r="S293" s="628"/>
      <c r="T293" s="628"/>
      <c r="U293" s="628"/>
      <c r="V293" s="628"/>
      <c r="W293" s="628"/>
      <c r="X293" s="628"/>
      <c r="Y293" s="628"/>
      <c r="Z293" s="628"/>
      <c r="AA293" s="628"/>
      <c r="AB293" s="628"/>
      <c r="AC293" s="628"/>
      <c r="AD293" s="628"/>
      <c r="AE293" s="628"/>
      <c r="AF293" s="628"/>
      <c r="AG293" s="628"/>
      <c r="AH293" s="628"/>
      <c r="AI293" s="628"/>
      <c r="AJ293" s="628"/>
      <c r="AK293" s="628"/>
      <c r="AL293" s="628"/>
      <c r="AM293" s="628"/>
      <c r="AN293" s="628"/>
      <c r="AO293" s="628"/>
      <c r="AP293" s="628"/>
      <c r="AQ293" s="628"/>
      <c r="AR293" s="628"/>
      <c r="AS293" s="628"/>
      <c r="AT293" s="399"/>
      <c r="AU293" s="399"/>
      <c r="AV293" s="627" t="s">
        <v>472</v>
      </c>
      <c r="AW293" s="628"/>
      <c r="AX293" s="628"/>
      <c r="AY293" s="628"/>
      <c r="AZ293" s="628"/>
      <c r="BA293" s="628"/>
      <c r="BB293" s="628"/>
      <c r="BC293" s="628"/>
      <c r="BD293" s="628"/>
      <c r="BE293" s="628"/>
      <c r="BF293" s="628"/>
      <c r="BG293" s="628"/>
      <c r="BH293" s="628"/>
      <c r="BI293" s="628"/>
      <c r="BJ293" s="627" t="s">
        <v>473</v>
      </c>
      <c r="BK293" s="628"/>
      <c r="BL293" s="628"/>
      <c r="BM293" s="628"/>
      <c r="BN293" s="628"/>
      <c r="BO293" s="628"/>
      <c r="BP293" s="628"/>
      <c r="BQ293" s="628"/>
      <c r="BR293" s="628"/>
      <c r="BS293" s="628"/>
      <c r="BT293" s="628"/>
      <c r="BU293" s="628"/>
      <c r="BV293" s="628"/>
      <c r="BW293" s="628"/>
      <c r="BX293" s="628"/>
      <c r="BY293" s="628"/>
      <c r="BZ293" s="628"/>
      <c r="CA293" s="628"/>
      <c r="CB293" s="628"/>
      <c r="CC293" s="628"/>
      <c r="CD293" s="628"/>
      <c r="CE293" s="628"/>
      <c r="CF293" s="628"/>
      <c r="CG293" s="628"/>
      <c r="CH293" s="628"/>
      <c r="CI293" s="628"/>
      <c r="CJ293" s="628"/>
      <c r="CK293" s="628"/>
      <c r="CL293" s="628"/>
      <c r="CM293" s="628"/>
    </row>
    <row r="294" spans="2:91" ht="5.0999999999999996" customHeight="1">
      <c r="B294" s="628"/>
      <c r="C294" s="628"/>
      <c r="D294" s="628"/>
      <c r="E294" s="628"/>
      <c r="F294" s="628"/>
      <c r="G294" s="628"/>
      <c r="H294" s="628"/>
      <c r="I294" s="628"/>
      <c r="J294" s="628"/>
      <c r="K294" s="628"/>
      <c r="L294" s="628"/>
      <c r="M294" s="628"/>
      <c r="N294" s="628"/>
      <c r="O294" s="628"/>
      <c r="P294" s="628"/>
      <c r="Q294" s="628"/>
      <c r="R294" s="628"/>
      <c r="S294" s="628"/>
      <c r="T294" s="628"/>
      <c r="U294" s="628"/>
      <c r="V294" s="628"/>
      <c r="W294" s="628"/>
      <c r="X294" s="628"/>
      <c r="Y294" s="628"/>
      <c r="Z294" s="628"/>
      <c r="AA294" s="628"/>
      <c r="AB294" s="628"/>
      <c r="AC294" s="628"/>
      <c r="AD294" s="628"/>
      <c r="AE294" s="628"/>
      <c r="AF294" s="628"/>
      <c r="AG294" s="628"/>
      <c r="AH294" s="628"/>
      <c r="AI294" s="628"/>
      <c r="AJ294" s="628"/>
      <c r="AK294" s="628"/>
      <c r="AL294" s="628"/>
      <c r="AM294" s="628"/>
      <c r="AN294" s="628"/>
      <c r="AO294" s="628"/>
      <c r="AP294" s="628"/>
      <c r="AQ294" s="628"/>
      <c r="AR294" s="628"/>
      <c r="AS294" s="628"/>
      <c r="AT294" s="399"/>
      <c r="AU294" s="399"/>
      <c r="AV294" s="628"/>
      <c r="AW294" s="628"/>
      <c r="AX294" s="628"/>
      <c r="AY294" s="628"/>
      <c r="AZ294" s="628"/>
      <c r="BA294" s="628"/>
      <c r="BB294" s="628"/>
      <c r="BC294" s="628"/>
      <c r="BD294" s="628"/>
      <c r="BE294" s="628"/>
      <c r="BF294" s="628"/>
      <c r="BG294" s="628"/>
      <c r="BH294" s="628"/>
      <c r="BI294" s="628"/>
      <c r="BJ294" s="628"/>
      <c r="BK294" s="628"/>
      <c r="BL294" s="628"/>
      <c r="BM294" s="628"/>
      <c r="BN294" s="628"/>
      <c r="BO294" s="628"/>
      <c r="BP294" s="628"/>
      <c r="BQ294" s="628"/>
      <c r="BR294" s="628"/>
      <c r="BS294" s="628"/>
      <c r="BT294" s="628"/>
      <c r="BU294" s="628"/>
      <c r="BV294" s="628"/>
      <c r="BW294" s="628"/>
      <c r="BX294" s="628"/>
      <c r="BY294" s="628"/>
      <c r="BZ294" s="628"/>
      <c r="CA294" s="628"/>
      <c r="CB294" s="628"/>
      <c r="CC294" s="628"/>
      <c r="CD294" s="628"/>
      <c r="CE294" s="628"/>
      <c r="CF294" s="628"/>
      <c r="CG294" s="628"/>
      <c r="CH294" s="628"/>
      <c r="CI294" s="628"/>
      <c r="CJ294" s="628"/>
      <c r="CK294" s="628"/>
      <c r="CL294" s="628"/>
      <c r="CM294" s="628"/>
    </row>
    <row r="295" spans="2:91" ht="5.0999999999999996" customHeight="1">
      <c r="B295" s="628"/>
      <c r="C295" s="628"/>
      <c r="D295" s="628"/>
      <c r="E295" s="628"/>
      <c r="F295" s="628"/>
      <c r="G295" s="628"/>
      <c r="H295" s="628"/>
      <c r="I295" s="628"/>
      <c r="J295" s="628"/>
      <c r="K295" s="628"/>
      <c r="L295" s="628"/>
      <c r="M295" s="628"/>
      <c r="N295" s="628"/>
      <c r="O295" s="628"/>
      <c r="P295" s="628"/>
      <c r="Q295" s="628"/>
      <c r="R295" s="628"/>
      <c r="S295" s="628"/>
      <c r="T295" s="628"/>
      <c r="U295" s="628"/>
      <c r="V295" s="628"/>
      <c r="W295" s="628"/>
      <c r="X295" s="628"/>
      <c r="Y295" s="628"/>
      <c r="Z295" s="628"/>
      <c r="AA295" s="628"/>
      <c r="AB295" s="628"/>
      <c r="AC295" s="628"/>
      <c r="AD295" s="628"/>
      <c r="AE295" s="628"/>
      <c r="AF295" s="628"/>
      <c r="AG295" s="628"/>
      <c r="AH295" s="628"/>
      <c r="AI295" s="628"/>
      <c r="AJ295" s="628"/>
      <c r="AK295" s="628"/>
      <c r="AL295" s="628"/>
      <c r="AM295" s="628"/>
      <c r="AN295" s="628"/>
      <c r="AO295" s="628"/>
      <c r="AP295" s="628"/>
      <c r="AQ295" s="628"/>
      <c r="AR295" s="628"/>
      <c r="AS295" s="628"/>
      <c r="AT295" s="399"/>
      <c r="AU295" s="399"/>
      <c r="AV295" s="628"/>
      <c r="AW295" s="628"/>
      <c r="AX295" s="628"/>
      <c r="AY295" s="628"/>
      <c r="AZ295" s="628"/>
      <c r="BA295" s="628"/>
      <c r="BB295" s="628"/>
      <c r="BC295" s="628"/>
      <c r="BD295" s="628"/>
      <c r="BE295" s="628"/>
      <c r="BF295" s="628"/>
      <c r="BG295" s="628"/>
      <c r="BH295" s="628"/>
      <c r="BI295" s="628"/>
      <c r="BJ295" s="628"/>
      <c r="BK295" s="628"/>
      <c r="BL295" s="628"/>
      <c r="BM295" s="628"/>
      <c r="BN295" s="628"/>
      <c r="BO295" s="628"/>
      <c r="BP295" s="628"/>
      <c r="BQ295" s="628"/>
      <c r="BR295" s="628"/>
      <c r="BS295" s="628"/>
      <c r="BT295" s="628"/>
      <c r="BU295" s="628"/>
      <c r="BV295" s="628"/>
      <c r="BW295" s="628"/>
      <c r="BX295" s="628"/>
      <c r="BY295" s="628"/>
      <c r="BZ295" s="628"/>
      <c r="CA295" s="628"/>
      <c r="CB295" s="628"/>
      <c r="CC295" s="628"/>
      <c r="CD295" s="628"/>
      <c r="CE295" s="628"/>
      <c r="CF295" s="628"/>
      <c r="CG295" s="628"/>
      <c r="CH295" s="628"/>
      <c r="CI295" s="628"/>
      <c r="CJ295" s="628"/>
      <c r="CK295" s="628"/>
      <c r="CL295" s="628"/>
      <c r="CM295" s="628"/>
    </row>
    <row r="296" spans="2:91" ht="5.0999999999999996" customHeight="1">
      <c r="B296" s="628"/>
      <c r="C296" s="628"/>
      <c r="D296" s="628"/>
      <c r="E296" s="628"/>
      <c r="F296" s="628"/>
      <c r="G296" s="628"/>
      <c r="H296" s="628"/>
      <c r="I296" s="628"/>
      <c r="J296" s="628"/>
      <c r="K296" s="628"/>
      <c r="L296" s="628"/>
      <c r="M296" s="628"/>
      <c r="N296" s="628"/>
      <c r="O296" s="628"/>
      <c r="P296" s="628"/>
      <c r="Q296" s="628"/>
      <c r="R296" s="628"/>
      <c r="S296" s="628"/>
      <c r="T296" s="628"/>
      <c r="U296" s="628"/>
      <c r="V296" s="628"/>
      <c r="W296" s="628"/>
      <c r="X296" s="628"/>
      <c r="Y296" s="628"/>
      <c r="Z296" s="628"/>
      <c r="AA296" s="628"/>
      <c r="AB296" s="628"/>
      <c r="AC296" s="628"/>
      <c r="AD296" s="628"/>
      <c r="AE296" s="628"/>
      <c r="AF296" s="628"/>
      <c r="AG296" s="628"/>
      <c r="AH296" s="628"/>
      <c r="AI296" s="628"/>
      <c r="AJ296" s="628"/>
      <c r="AK296" s="628"/>
      <c r="AL296" s="628"/>
      <c r="AM296" s="628"/>
      <c r="AN296" s="628"/>
      <c r="AO296" s="628"/>
      <c r="AP296" s="628"/>
      <c r="AQ296" s="628"/>
      <c r="AR296" s="628"/>
      <c r="AS296" s="628"/>
      <c r="AT296" s="399"/>
      <c r="AU296" s="399"/>
      <c r="AV296" s="628"/>
      <c r="AW296" s="628"/>
      <c r="AX296" s="628"/>
      <c r="AY296" s="628"/>
      <c r="AZ296" s="628"/>
      <c r="BA296" s="628"/>
      <c r="BB296" s="628"/>
      <c r="BC296" s="628"/>
      <c r="BD296" s="628"/>
      <c r="BE296" s="628"/>
      <c r="BF296" s="628"/>
      <c r="BG296" s="628"/>
      <c r="BH296" s="628"/>
      <c r="BI296" s="628"/>
      <c r="BJ296" s="628"/>
      <c r="BK296" s="628"/>
      <c r="BL296" s="628"/>
      <c r="BM296" s="628"/>
      <c r="BN296" s="628"/>
      <c r="BO296" s="628"/>
      <c r="BP296" s="628"/>
      <c r="BQ296" s="628"/>
      <c r="BR296" s="628"/>
      <c r="BS296" s="628"/>
      <c r="BT296" s="628"/>
      <c r="BU296" s="628"/>
      <c r="BV296" s="628"/>
      <c r="BW296" s="628"/>
      <c r="BX296" s="628"/>
      <c r="BY296" s="628"/>
      <c r="BZ296" s="628"/>
      <c r="CA296" s="628"/>
      <c r="CB296" s="628"/>
      <c r="CC296" s="628"/>
      <c r="CD296" s="628"/>
      <c r="CE296" s="628"/>
      <c r="CF296" s="628"/>
      <c r="CG296" s="628"/>
      <c r="CH296" s="628"/>
      <c r="CI296" s="628"/>
      <c r="CJ296" s="628"/>
      <c r="CK296" s="628"/>
      <c r="CL296" s="628"/>
      <c r="CM296" s="628"/>
    </row>
    <row r="297" spans="2:91" ht="5.0999999999999996" customHeight="1">
      <c r="B297" s="628"/>
      <c r="C297" s="628"/>
      <c r="D297" s="628"/>
      <c r="E297" s="628"/>
      <c r="F297" s="628"/>
      <c r="G297" s="628"/>
      <c r="H297" s="628"/>
      <c r="I297" s="628"/>
      <c r="J297" s="628"/>
      <c r="K297" s="628"/>
      <c r="L297" s="628"/>
      <c r="M297" s="628"/>
      <c r="N297" s="628"/>
      <c r="O297" s="628"/>
      <c r="P297" s="628"/>
      <c r="Q297" s="628"/>
      <c r="R297" s="628"/>
      <c r="S297" s="628"/>
      <c r="T297" s="628"/>
      <c r="U297" s="628"/>
      <c r="V297" s="628"/>
      <c r="W297" s="628"/>
      <c r="X297" s="628"/>
      <c r="Y297" s="628"/>
      <c r="Z297" s="628"/>
      <c r="AA297" s="628"/>
      <c r="AB297" s="628"/>
      <c r="AC297" s="628"/>
      <c r="AD297" s="628"/>
      <c r="AE297" s="628"/>
      <c r="AF297" s="628"/>
      <c r="AG297" s="628"/>
      <c r="AH297" s="628"/>
      <c r="AI297" s="628"/>
      <c r="AJ297" s="628"/>
      <c r="AK297" s="628"/>
      <c r="AL297" s="628"/>
      <c r="AM297" s="628"/>
      <c r="AN297" s="628"/>
      <c r="AO297" s="628"/>
      <c r="AP297" s="628"/>
      <c r="AQ297" s="628"/>
      <c r="AR297" s="628"/>
      <c r="AS297" s="628"/>
      <c r="AT297" s="399"/>
      <c r="AU297" s="399"/>
      <c r="AV297" s="628"/>
      <c r="AW297" s="628"/>
      <c r="AX297" s="628"/>
      <c r="AY297" s="628"/>
      <c r="AZ297" s="628"/>
      <c r="BA297" s="628"/>
      <c r="BB297" s="628"/>
      <c r="BC297" s="628"/>
      <c r="BD297" s="628"/>
      <c r="BE297" s="628"/>
      <c r="BF297" s="628"/>
      <c r="BG297" s="628"/>
      <c r="BH297" s="628"/>
      <c r="BI297" s="628"/>
      <c r="BJ297" s="628"/>
      <c r="BK297" s="628"/>
      <c r="BL297" s="628"/>
      <c r="BM297" s="628"/>
      <c r="BN297" s="628"/>
      <c r="BO297" s="628"/>
      <c r="BP297" s="628"/>
      <c r="BQ297" s="628"/>
      <c r="BR297" s="628"/>
      <c r="BS297" s="628"/>
      <c r="BT297" s="628"/>
      <c r="BU297" s="628"/>
      <c r="BV297" s="628"/>
      <c r="BW297" s="628"/>
      <c r="BX297" s="628"/>
      <c r="BY297" s="628"/>
      <c r="BZ297" s="628"/>
      <c r="CA297" s="628"/>
      <c r="CB297" s="628"/>
      <c r="CC297" s="628"/>
      <c r="CD297" s="628"/>
      <c r="CE297" s="628"/>
      <c r="CF297" s="628"/>
      <c r="CG297" s="628"/>
      <c r="CH297" s="628"/>
      <c r="CI297" s="628"/>
      <c r="CJ297" s="628"/>
      <c r="CK297" s="628"/>
      <c r="CL297" s="628"/>
      <c r="CM297" s="628"/>
    </row>
    <row r="298" spans="2:91" ht="5.0999999999999996" customHeight="1">
      <c r="B298" s="628"/>
      <c r="C298" s="628"/>
      <c r="D298" s="628"/>
      <c r="E298" s="628"/>
      <c r="F298" s="628"/>
      <c r="G298" s="628"/>
      <c r="H298" s="628"/>
      <c r="I298" s="628"/>
      <c r="J298" s="628"/>
      <c r="K298" s="628"/>
      <c r="L298" s="628"/>
      <c r="M298" s="628"/>
      <c r="N298" s="628"/>
      <c r="O298" s="628"/>
      <c r="P298" s="628"/>
      <c r="Q298" s="628"/>
      <c r="R298" s="628"/>
      <c r="S298" s="628"/>
      <c r="T298" s="628"/>
      <c r="U298" s="628"/>
      <c r="V298" s="628"/>
      <c r="W298" s="628"/>
      <c r="X298" s="628"/>
      <c r="Y298" s="628"/>
      <c r="Z298" s="628"/>
      <c r="AA298" s="628"/>
      <c r="AB298" s="628"/>
      <c r="AC298" s="628"/>
      <c r="AD298" s="628"/>
      <c r="AE298" s="628"/>
      <c r="AF298" s="628"/>
      <c r="AG298" s="628"/>
      <c r="AH298" s="628"/>
      <c r="AI298" s="628"/>
      <c r="AJ298" s="628"/>
      <c r="AK298" s="628"/>
      <c r="AL298" s="628"/>
      <c r="AM298" s="628"/>
      <c r="AN298" s="628"/>
      <c r="AO298" s="628"/>
      <c r="AP298" s="628"/>
      <c r="AQ298" s="628"/>
      <c r="AR298" s="628"/>
      <c r="AS298" s="628"/>
      <c r="AT298" s="399"/>
      <c r="AU298" s="399"/>
      <c r="AV298" s="628"/>
      <c r="AW298" s="628"/>
      <c r="AX298" s="628"/>
      <c r="AY298" s="628"/>
      <c r="AZ298" s="628"/>
      <c r="BA298" s="628"/>
      <c r="BB298" s="628"/>
      <c r="BC298" s="628"/>
      <c r="BD298" s="628"/>
      <c r="BE298" s="628"/>
      <c r="BF298" s="628"/>
      <c r="BG298" s="628"/>
      <c r="BH298" s="628"/>
      <c r="BI298" s="628"/>
      <c r="BJ298" s="628"/>
      <c r="BK298" s="628"/>
      <c r="BL298" s="628"/>
      <c r="BM298" s="628"/>
      <c r="BN298" s="628"/>
      <c r="BO298" s="628"/>
      <c r="BP298" s="628"/>
      <c r="BQ298" s="628"/>
      <c r="BR298" s="628"/>
      <c r="BS298" s="628"/>
      <c r="BT298" s="628"/>
      <c r="BU298" s="628"/>
      <c r="BV298" s="628"/>
      <c r="BW298" s="628"/>
      <c r="BX298" s="628"/>
      <c r="BY298" s="628"/>
      <c r="BZ298" s="628"/>
      <c r="CA298" s="628"/>
      <c r="CB298" s="628"/>
      <c r="CC298" s="628"/>
      <c r="CD298" s="628"/>
      <c r="CE298" s="628"/>
      <c r="CF298" s="628"/>
      <c r="CG298" s="628"/>
      <c r="CH298" s="628"/>
      <c r="CI298" s="628"/>
      <c r="CJ298" s="628"/>
      <c r="CK298" s="628"/>
      <c r="CL298" s="628"/>
      <c r="CM298" s="628"/>
    </row>
    <row r="299" spans="2:91" ht="5.0999999999999996" customHeight="1">
      <c r="B299" s="628"/>
      <c r="C299" s="628"/>
      <c r="D299" s="628"/>
      <c r="E299" s="628"/>
      <c r="F299" s="628"/>
      <c r="G299" s="628"/>
      <c r="H299" s="628"/>
      <c r="I299" s="628"/>
      <c r="J299" s="628"/>
      <c r="K299" s="628"/>
      <c r="L299" s="628"/>
      <c r="M299" s="628"/>
      <c r="N299" s="628"/>
      <c r="O299" s="628"/>
      <c r="P299" s="628"/>
      <c r="Q299" s="628"/>
      <c r="R299" s="628"/>
      <c r="S299" s="628"/>
      <c r="T299" s="628"/>
      <c r="U299" s="628"/>
      <c r="V299" s="628"/>
      <c r="W299" s="628"/>
      <c r="X299" s="628"/>
      <c r="Y299" s="628"/>
      <c r="Z299" s="628"/>
      <c r="AA299" s="628"/>
      <c r="AB299" s="628"/>
      <c r="AC299" s="628"/>
      <c r="AD299" s="628"/>
      <c r="AE299" s="628"/>
      <c r="AF299" s="628"/>
      <c r="AG299" s="628"/>
      <c r="AH299" s="628"/>
      <c r="AI299" s="628"/>
      <c r="AJ299" s="628"/>
      <c r="AK299" s="628"/>
      <c r="AL299" s="628"/>
      <c r="AM299" s="628"/>
      <c r="AN299" s="628"/>
      <c r="AO299" s="628"/>
      <c r="AP299" s="628"/>
      <c r="AQ299" s="628"/>
      <c r="AR299" s="628"/>
      <c r="AS299" s="628"/>
      <c r="AT299" s="399"/>
      <c r="AU299" s="399"/>
      <c r="AV299" s="628"/>
      <c r="AW299" s="628"/>
      <c r="AX299" s="628"/>
      <c r="AY299" s="628"/>
      <c r="AZ299" s="628"/>
      <c r="BA299" s="628"/>
      <c r="BB299" s="628"/>
      <c r="BC299" s="628"/>
      <c r="BD299" s="628"/>
      <c r="BE299" s="628"/>
      <c r="BF299" s="628"/>
      <c r="BG299" s="628"/>
      <c r="BH299" s="628"/>
      <c r="BI299" s="628"/>
      <c r="BJ299" s="628"/>
      <c r="BK299" s="628"/>
      <c r="BL299" s="628"/>
      <c r="BM299" s="628"/>
      <c r="BN299" s="628"/>
      <c r="BO299" s="628"/>
      <c r="BP299" s="628"/>
      <c r="BQ299" s="628"/>
      <c r="BR299" s="628"/>
      <c r="BS299" s="628"/>
      <c r="BT299" s="628"/>
      <c r="BU299" s="628"/>
      <c r="BV299" s="628"/>
      <c r="BW299" s="628"/>
      <c r="BX299" s="628"/>
      <c r="BY299" s="628"/>
      <c r="BZ299" s="628"/>
      <c r="CA299" s="628"/>
      <c r="CB299" s="628"/>
      <c r="CC299" s="628"/>
      <c r="CD299" s="628"/>
      <c r="CE299" s="628"/>
      <c r="CF299" s="628"/>
      <c r="CG299" s="628"/>
      <c r="CH299" s="628"/>
      <c r="CI299" s="628"/>
      <c r="CJ299" s="628"/>
      <c r="CK299" s="628"/>
      <c r="CL299" s="628"/>
      <c r="CM299" s="628"/>
    </row>
    <row r="300" spans="2:91" ht="5.0999999999999996" customHeight="1">
      <c r="B300" s="628"/>
      <c r="C300" s="628"/>
      <c r="D300" s="628"/>
      <c r="E300" s="628"/>
      <c r="F300" s="628"/>
      <c r="G300" s="628"/>
      <c r="H300" s="628"/>
      <c r="I300" s="628"/>
      <c r="J300" s="628"/>
      <c r="K300" s="628"/>
      <c r="L300" s="628"/>
      <c r="M300" s="628"/>
      <c r="N300" s="628"/>
      <c r="O300" s="628"/>
      <c r="P300" s="628"/>
      <c r="Q300" s="628"/>
      <c r="R300" s="628"/>
      <c r="S300" s="628"/>
      <c r="T300" s="628"/>
      <c r="U300" s="628"/>
      <c r="V300" s="628"/>
      <c r="W300" s="628"/>
      <c r="X300" s="628"/>
      <c r="Y300" s="628"/>
      <c r="Z300" s="628"/>
      <c r="AA300" s="628"/>
      <c r="AB300" s="628"/>
      <c r="AC300" s="628"/>
      <c r="AD300" s="628"/>
      <c r="AE300" s="628"/>
      <c r="AF300" s="628"/>
      <c r="AG300" s="628"/>
      <c r="AH300" s="628"/>
      <c r="AI300" s="628"/>
      <c r="AJ300" s="628"/>
      <c r="AK300" s="628"/>
      <c r="AL300" s="628"/>
      <c r="AM300" s="628"/>
      <c r="AN300" s="628"/>
      <c r="AO300" s="628"/>
      <c r="AP300" s="628"/>
      <c r="AQ300" s="628"/>
      <c r="AR300" s="628"/>
      <c r="AS300" s="628"/>
      <c r="AT300" s="399"/>
      <c r="AU300" s="399"/>
      <c r="AV300" s="628"/>
      <c r="AW300" s="628"/>
      <c r="AX300" s="628"/>
      <c r="AY300" s="628"/>
      <c r="AZ300" s="628"/>
      <c r="BA300" s="628"/>
      <c r="BB300" s="628"/>
      <c r="BC300" s="628"/>
      <c r="BD300" s="628"/>
      <c r="BE300" s="628"/>
      <c r="BF300" s="628"/>
      <c r="BG300" s="628"/>
      <c r="BH300" s="628"/>
      <c r="BI300" s="628"/>
      <c r="BJ300" s="628"/>
      <c r="BK300" s="628"/>
      <c r="BL300" s="628"/>
      <c r="BM300" s="628"/>
      <c r="BN300" s="628"/>
      <c r="BO300" s="628"/>
      <c r="BP300" s="628"/>
      <c r="BQ300" s="628"/>
      <c r="BR300" s="628"/>
      <c r="BS300" s="628"/>
      <c r="BT300" s="628"/>
      <c r="BU300" s="628"/>
      <c r="BV300" s="628"/>
      <c r="BW300" s="628"/>
      <c r="BX300" s="628"/>
      <c r="BY300" s="628"/>
      <c r="BZ300" s="628"/>
      <c r="CA300" s="628"/>
      <c r="CB300" s="628"/>
      <c r="CC300" s="628"/>
      <c r="CD300" s="628"/>
      <c r="CE300" s="628"/>
      <c r="CF300" s="628"/>
      <c r="CG300" s="628"/>
      <c r="CH300" s="628"/>
      <c r="CI300" s="628"/>
      <c r="CJ300" s="628"/>
      <c r="CK300" s="628"/>
      <c r="CL300" s="628"/>
      <c r="CM300" s="628"/>
    </row>
    <row r="301" spans="2:91" ht="5.0999999999999996" customHeight="1">
      <c r="B301" s="628"/>
      <c r="C301" s="628"/>
      <c r="D301" s="628"/>
      <c r="E301" s="628"/>
      <c r="F301" s="628"/>
      <c r="G301" s="628"/>
      <c r="H301" s="628"/>
      <c r="I301" s="628"/>
      <c r="J301" s="628"/>
      <c r="K301" s="628"/>
      <c r="L301" s="628"/>
      <c r="M301" s="628"/>
      <c r="N301" s="628"/>
      <c r="O301" s="628"/>
      <c r="P301" s="628"/>
      <c r="Q301" s="628"/>
      <c r="R301" s="628"/>
      <c r="S301" s="628"/>
      <c r="T301" s="628"/>
      <c r="U301" s="628"/>
      <c r="V301" s="628"/>
      <c r="W301" s="628"/>
      <c r="X301" s="628"/>
      <c r="Y301" s="628"/>
      <c r="Z301" s="628"/>
      <c r="AA301" s="628"/>
      <c r="AB301" s="628"/>
      <c r="AC301" s="628"/>
      <c r="AD301" s="628"/>
      <c r="AE301" s="628"/>
      <c r="AF301" s="628"/>
      <c r="AG301" s="628"/>
      <c r="AH301" s="628"/>
      <c r="AI301" s="628"/>
      <c r="AJ301" s="628"/>
      <c r="AK301" s="628"/>
      <c r="AL301" s="628"/>
      <c r="AM301" s="628"/>
      <c r="AN301" s="628"/>
      <c r="AO301" s="628"/>
      <c r="AP301" s="628"/>
      <c r="AQ301" s="628"/>
      <c r="AR301" s="628"/>
      <c r="AS301" s="628"/>
      <c r="AT301" s="399"/>
      <c r="AU301" s="399"/>
      <c r="AV301" s="628"/>
      <c r="AW301" s="628"/>
      <c r="AX301" s="628"/>
      <c r="AY301" s="628"/>
      <c r="AZ301" s="628"/>
      <c r="BA301" s="628"/>
      <c r="BB301" s="628"/>
      <c r="BC301" s="628"/>
      <c r="BD301" s="628"/>
      <c r="BE301" s="628"/>
      <c r="BF301" s="628"/>
      <c r="BG301" s="628"/>
      <c r="BH301" s="628"/>
      <c r="BI301" s="628"/>
      <c r="BJ301" s="628"/>
      <c r="BK301" s="628"/>
      <c r="BL301" s="628"/>
      <c r="BM301" s="628"/>
      <c r="BN301" s="628"/>
      <c r="BO301" s="628"/>
      <c r="BP301" s="628"/>
      <c r="BQ301" s="628"/>
      <c r="BR301" s="628"/>
      <c r="BS301" s="628"/>
      <c r="BT301" s="628"/>
      <c r="BU301" s="628"/>
      <c r="BV301" s="628"/>
      <c r="BW301" s="628"/>
      <c r="BX301" s="628"/>
      <c r="BY301" s="628"/>
      <c r="BZ301" s="628"/>
      <c r="CA301" s="628"/>
      <c r="CB301" s="628"/>
      <c r="CC301" s="628"/>
      <c r="CD301" s="628"/>
      <c r="CE301" s="628"/>
      <c r="CF301" s="628"/>
      <c r="CG301" s="628"/>
      <c r="CH301" s="628"/>
      <c r="CI301" s="628"/>
      <c r="CJ301" s="628"/>
      <c r="CK301" s="628"/>
      <c r="CL301" s="628"/>
      <c r="CM301" s="628"/>
    </row>
    <row r="302" spans="2:91" ht="5.0999999999999996" customHeight="1">
      <c r="B302" s="628"/>
      <c r="C302" s="628"/>
      <c r="D302" s="628"/>
      <c r="E302" s="628"/>
      <c r="F302" s="628"/>
      <c r="G302" s="628"/>
      <c r="H302" s="628"/>
      <c r="I302" s="628"/>
      <c r="J302" s="628"/>
      <c r="K302" s="628"/>
      <c r="L302" s="628"/>
      <c r="M302" s="628"/>
      <c r="N302" s="628"/>
      <c r="O302" s="628"/>
      <c r="P302" s="628"/>
      <c r="Q302" s="628"/>
      <c r="R302" s="628"/>
      <c r="S302" s="628"/>
      <c r="T302" s="628"/>
      <c r="U302" s="628"/>
      <c r="V302" s="628"/>
      <c r="W302" s="628"/>
      <c r="X302" s="628"/>
      <c r="Y302" s="628"/>
      <c r="Z302" s="628"/>
      <c r="AA302" s="628"/>
      <c r="AB302" s="628"/>
      <c r="AC302" s="628"/>
      <c r="AD302" s="628"/>
      <c r="AE302" s="628"/>
      <c r="AF302" s="628"/>
      <c r="AG302" s="628"/>
      <c r="AH302" s="628"/>
      <c r="AI302" s="628"/>
      <c r="AJ302" s="628"/>
      <c r="AK302" s="628"/>
      <c r="AL302" s="628"/>
      <c r="AM302" s="628"/>
      <c r="AN302" s="628"/>
      <c r="AO302" s="628"/>
      <c r="AP302" s="628"/>
      <c r="AQ302" s="628"/>
      <c r="AR302" s="628"/>
      <c r="AS302" s="628"/>
      <c r="AT302" s="399"/>
      <c r="AU302" s="399"/>
      <c r="AV302" s="628"/>
      <c r="AW302" s="628"/>
      <c r="AX302" s="628"/>
      <c r="AY302" s="628"/>
      <c r="AZ302" s="628"/>
      <c r="BA302" s="628"/>
      <c r="BB302" s="628"/>
      <c r="BC302" s="628"/>
      <c r="BD302" s="628"/>
      <c r="BE302" s="628"/>
      <c r="BF302" s="628"/>
      <c r="BG302" s="628"/>
      <c r="BH302" s="628"/>
      <c r="BI302" s="628"/>
      <c r="BJ302" s="628"/>
      <c r="BK302" s="628"/>
      <c r="BL302" s="628"/>
      <c r="BM302" s="628"/>
      <c r="BN302" s="628"/>
      <c r="BO302" s="628"/>
      <c r="BP302" s="628"/>
      <c r="BQ302" s="628"/>
      <c r="BR302" s="628"/>
      <c r="BS302" s="628"/>
      <c r="BT302" s="628"/>
      <c r="BU302" s="628"/>
      <c r="BV302" s="628"/>
      <c r="BW302" s="628"/>
      <c r="BX302" s="628"/>
      <c r="BY302" s="628"/>
      <c r="BZ302" s="628"/>
      <c r="CA302" s="628"/>
      <c r="CB302" s="628"/>
      <c r="CC302" s="628"/>
      <c r="CD302" s="628"/>
      <c r="CE302" s="628"/>
      <c r="CF302" s="628"/>
      <c r="CG302" s="628"/>
      <c r="CH302" s="628"/>
      <c r="CI302" s="628"/>
      <c r="CJ302" s="628"/>
      <c r="CK302" s="628"/>
      <c r="CL302" s="628"/>
      <c r="CM302" s="628"/>
    </row>
    <row r="303" spans="2:91" ht="5.0999999999999996" customHeight="1">
      <c r="B303" s="627" t="s">
        <v>474</v>
      </c>
      <c r="C303" s="628"/>
      <c r="D303" s="628"/>
      <c r="E303" s="628"/>
      <c r="F303" s="628"/>
      <c r="G303" s="628"/>
      <c r="H303" s="628"/>
      <c r="I303" s="628"/>
      <c r="J303" s="628"/>
      <c r="K303" s="628"/>
      <c r="L303" s="628"/>
      <c r="M303" s="628"/>
      <c r="N303" s="628"/>
      <c r="O303" s="628"/>
      <c r="P303" s="628"/>
      <c r="Q303" s="628"/>
      <c r="R303" s="628"/>
      <c r="S303" s="628"/>
      <c r="T303" s="628"/>
      <c r="U303" s="628"/>
      <c r="V303" s="628"/>
      <c r="W303" s="628"/>
      <c r="X303" s="628"/>
      <c r="Y303" s="628"/>
      <c r="Z303" s="628"/>
      <c r="AA303" s="628"/>
      <c r="AB303" s="628"/>
      <c r="AC303" s="628"/>
      <c r="AD303" s="628"/>
      <c r="AE303" s="628"/>
      <c r="AF303" s="628"/>
      <c r="AG303" s="628"/>
      <c r="AH303" s="628"/>
      <c r="AI303" s="628"/>
      <c r="AJ303" s="628"/>
      <c r="AK303" s="628"/>
      <c r="AL303" s="628"/>
      <c r="AM303" s="628"/>
      <c r="AN303" s="628"/>
      <c r="AO303" s="628"/>
      <c r="AP303" s="628"/>
      <c r="AQ303" s="628"/>
      <c r="AR303" s="628"/>
      <c r="AS303" s="628"/>
      <c r="AT303" s="399"/>
      <c r="AU303" s="399"/>
      <c r="AV303" s="627" t="s">
        <v>474</v>
      </c>
      <c r="AW303" s="628"/>
      <c r="AX303" s="628"/>
      <c r="AY303" s="628"/>
      <c r="AZ303" s="628"/>
      <c r="BA303" s="628"/>
      <c r="BB303" s="628"/>
      <c r="BC303" s="628"/>
      <c r="BD303" s="628"/>
      <c r="BE303" s="628"/>
      <c r="BF303" s="628"/>
      <c r="BG303" s="628"/>
      <c r="BH303" s="628"/>
      <c r="BI303" s="628"/>
      <c r="BJ303" s="628"/>
      <c r="BK303" s="628"/>
      <c r="BL303" s="628"/>
      <c r="BM303" s="628"/>
      <c r="BN303" s="628"/>
      <c r="BO303" s="628"/>
      <c r="BP303" s="628"/>
      <c r="BQ303" s="628"/>
      <c r="BR303" s="628"/>
      <c r="BS303" s="628"/>
      <c r="BT303" s="628"/>
      <c r="BU303" s="628"/>
      <c r="BV303" s="628"/>
      <c r="BW303" s="628"/>
      <c r="BX303" s="628"/>
      <c r="BY303" s="628"/>
      <c r="BZ303" s="628"/>
      <c r="CA303" s="628"/>
      <c r="CB303" s="628"/>
      <c r="CC303" s="628"/>
      <c r="CD303" s="628"/>
      <c r="CE303" s="628"/>
      <c r="CF303" s="628"/>
      <c r="CG303" s="628"/>
      <c r="CH303" s="628"/>
      <c r="CI303" s="628"/>
      <c r="CJ303" s="628"/>
      <c r="CK303" s="628"/>
      <c r="CL303" s="628"/>
      <c r="CM303" s="628"/>
    </row>
    <row r="304" spans="2:91" ht="5.0999999999999996" customHeight="1">
      <c r="B304" s="628"/>
      <c r="C304" s="628"/>
      <c r="D304" s="628"/>
      <c r="E304" s="628"/>
      <c r="F304" s="628"/>
      <c r="G304" s="628"/>
      <c r="H304" s="628"/>
      <c r="I304" s="628"/>
      <c r="J304" s="628"/>
      <c r="K304" s="628"/>
      <c r="L304" s="628"/>
      <c r="M304" s="628"/>
      <c r="N304" s="628"/>
      <c r="O304" s="628"/>
      <c r="P304" s="628"/>
      <c r="Q304" s="628"/>
      <c r="R304" s="628"/>
      <c r="S304" s="628"/>
      <c r="T304" s="628"/>
      <c r="U304" s="628"/>
      <c r="V304" s="628"/>
      <c r="W304" s="628"/>
      <c r="X304" s="628"/>
      <c r="Y304" s="628"/>
      <c r="Z304" s="628"/>
      <c r="AA304" s="628"/>
      <c r="AB304" s="628"/>
      <c r="AC304" s="628"/>
      <c r="AD304" s="628"/>
      <c r="AE304" s="628"/>
      <c r="AF304" s="628"/>
      <c r="AG304" s="628"/>
      <c r="AH304" s="628"/>
      <c r="AI304" s="628"/>
      <c r="AJ304" s="628"/>
      <c r="AK304" s="628"/>
      <c r="AL304" s="628"/>
      <c r="AM304" s="628"/>
      <c r="AN304" s="628"/>
      <c r="AO304" s="628"/>
      <c r="AP304" s="628"/>
      <c r="AQ304" s="628"/>
      <c r="AR304" s="628"/>
      <c r="AS304" s="628"/>
      <c r="AT304" s="399"/>
      <c r="AU304" s="399"/>
      <c r="AV304" s="628"/>
      <c r="AW304" s="628"/>
      <c r="AX304" s="628"/>
      <c r="AY304" s="628"/>
      <c r="AZ304" s="628"/>
      <c r="BA304" s="628"/>
      <c r="BB304" s="628"/>
      <c r="BC304" s="628"/>
      <c r="BD304" s="628"/>
      <c r="BE304" s="628"/>
      <c r="BF304" s="628"/>
      <c r="BG304" s="628"/>
      <c r="BH304" s="628"/>
      <c r="BI304" s="628"/>
      <c r="BJ304" s="628"/>
      <c r="BK304" s="628"/>
      <c r="BL304" s="628"/>
      <c r="BM304" s="628"/>
      <c r="BN304" s="628"/>
      <c r="BO304" s="628"/>
      <c r="BP304" s="628"/>
      <c r="BQ304" s="628"/>
      <c r="BR304" s="628"/>
      <c r="BS304" s="628"/>
      <c r="BT304" s="628"/>
      <c r="BU304" s="628"/>
      <c r="BV304" s="628"/>
      <c r="BW304" s="628"/>
      <c r="BX304" s="628"/>
      <c r="BY304" s="628"/>
      <c r="BZ304" s="628"/>
      <c r="CA304" s="628"/>
      <c r="CB304" s="628"/>
      <c r="CC304" s="628"/>
      <c r="CD304" s="628"/>
      <c r="CE304" s="628"/>
      <c r="CF304" s="628"/>
      <c r="CG304" s="628"/>
      <c r="CH304" s="628"/>
      <c r="CI304" s="628"/>
      <c r="CJ304" s="628"/>
      <c r="CK304" s="628"/>
      <c r="CL304" s="628"/>
      <c r="CM304" s="628"/>
    </row>
    <row r="305" spans="2:91" ht="5.0999999999999996" customHeight="1">
      <c r="B305" s="628"/>
      <c r="C305" s="628"/>
      <c r="D305" s="628"/>
      <c r="E305" s="628"/>
      <c r="F305" s="628"/>
      <c r="G305" s="628"/>
      <c r="H305" s="628"/>
      <c r="I305" s="628"/>
      <c r="J305" s="628"/>
      <c r="K305" s="628"/>
      <c r="L305" s="628"/>
      <c r="M305" s="628"/>
      <c r="N305" s="628"/>
      <c r="O305" s="628"/>
      <c r="P305" s="628"/>
      <c r="Q305" s="628"/>
      <c r="R305" s="628"/>
      <c r="S305" s="628"/>
      <c r="T305" s="628"/>
      <c r="U305" s="628"/>
      <c r="V305" s="628"/>
      <c r="W305" s="628"/>
      <c r="X305" s="628"/>
      <c r="Y305" s="628"/>
      <c r="Z305" s="628"/>
      <c r="AA305" s="628"/>
      <c r="AB305" s="628"/>
      <c r="AC305" s="628"/>
      <c r="AD305" s="628"/>
      <c r="AE305" s="628"/>
      <c r="AF305" s="628"/>
      <c r="AG305" s="628"/>
      <c r="AH305" s="628"/>
      <c r="AI305" s="628"/>
      <c r="AJ305" s="628"/>
      <c r="AK305" s="628"/>
      <c r="AL305" s="628"/>
      <c r="AM305" s="628"/>
      <c r="AN305" s="628"/>
      <c r="AO305" s="628"/>
      <c r="AP305" s="628"/>
      <c r="AQ305" s="628"/>
      <c r="AR305" s="628"/>
      <c r="AS305" s="628"/>
      <c r="AT305" s="399"/>
      <c r="AU305" s="399"/>
      <c r="AV305" s="628"/>
      <c r="AW305" s="628"/>
      <c r="AX305" s="628"/>
      <c r="AY305" s="628"/>
      <c r="AZ305" s="628"/>
      <c r="BA305" s="628"/>
      <c r="BB305" s="628"/>
      <c r="BC305" s="628"/>
      <c r="BD305" s="628"/>
      <c r="BE305" s="628"/>
      <c r="BF305" s="628"/>
      <c r="BG305" s="628"/>
      <c r="BH305" s="628"/>
      <c r="BI305" s="628"/>
      <c r="BJ305" s="628"/>
      <c r="BK305" s="628"/>
      <c r="BL305" s="628"/>
      <c r="BM305" s="628"/>
      <c r="BN305" s="628"/>
      <c r="BO305" s="628"/>
      <c r="BP305" s="628"/>
      <c r="BQ305" s="628"/>
      <c r="BR305" s="628"/>
      <c r="BS305" s="628"/>
      <c r="BT305" s="628"/>
      <c r="BU305" s="628"/>
      <c r="BV305" s="628"/>
      <c r="BW305" s="628"/>
      <c r="BX305" s="628"/>
      <c r="BY305" s="628"/>
      <c r="BZ305" s="628"/>
      <c r="CA305" s="628"/>
      <c r="CB305" s="628"/>
      <c r="CC305" s="628"/>
      <c r="CD305" s="628"/>
      <c r="CE305" s="628"/>
      <c r="CF305" s="628"/>
      <c r="CG305" s="628"/>
      <c r="CH305" s="628"/>
      <c r="CI305" s="628"/>
      <c r="CJ305" s="628"/>
      <c r="CK305" s="628"/>
      <c r="CL305" s="628"/>
      <c r="CM305" s="628"/>
    </row>
    <row r="306" spans="2:91" ht="5.0999999999999996" customHeight="1">
      <c r="B306" s="628"/>
      <c r="C306" s="628"/>
      <c r="D306" s="628"/>
      <c r="E306" s="628"/>
      <c r="F306" s="628"/>
      <c r="G306" s="628"/>
      <c r="H306" s="628"/>
      <c r="I306" s="628"/>
      <c r="J306" s="628"/>
      <c r="K306" s="628"/>
      <c r="L306" s="628"/>
      <c r="M306" s="628"/>
      <c r="N306" s="628"/>
      <c r="O306" s="628"/>
      <c r="P306" s="628"/>
      <c r="Q306" s="628"/>
      <c r="R306" s="628"/>
      <c r="S306" s="628"/>
      <c r="T306" s="628"/>
      <c r="U306" s="628"/>
      <c r="V306" s="628"/>
      <c r="W306" s="628"/>
      <c r="X306" s="628"/>
      <c r="Y306" s="628"/>
      <c r="Z306" s="628"/>
      <c r="AA306" s="628"/>
      <c r="AB306" s="628"/>
      <c r="AC306" s="628"/>
      <c r="AD306" s="628"/>
      <c r="AE306" s="628"/>
      <c r="AF306" s="628"/>
      <c r="AG306" s="628"/>
      <c r="AH306" s="628"/>
      <c r="AI306" s="628"/>
      <c r="AJ306" s="628"/>
      <c r="AK306" s="628"/>
      <c r="AL306" s="628"/>
      <c r="AM306" s="628"/>
      <c r="AN306" s="628"/>
      <c r="AO306" s="628"/>
      <c r="AP306" s="628"/>
      <c r="AQ306" s="628"/>
      <c r="AR306" s="628"/>
      <c r="AS306" s="628"/>
      <c r="AT306" s="399"/>
      <c r="AU306" s="399"/>
      <c r="AV306" s="628"/>
      <c r="AW306" s="628"/>
      <c r="AX306" s="628"/>
      <c r="AY306" s="628"/>
      <c r="AZ306" s="628"/>
      <c r="BA306" s="628"/>
      <c r="BB306" s="628"/>
      <c r="BC306" s="628"/>
      <c r="BD306" s="628"/>
      <c r="BE306" s="628"/>
      <c r="BF306" s="628"/>
      <c r="BG306" s="628"/>
      <c r="BH306" s="628"/>
      <c r="BI306" s="628"/>
      <c r="BJ306" s="628"/>
      <c r="BK306" s="628"/>
      <c r="BL306" s="628"/>
      <c r="BM306" s="628"/>
      <c r="BN306" s="628"/>
      <c r="BO306" s="628"/>
      <c r="BP306" s="628"/>
      <c r="BQ306" s="628"/>
      <c r="BR306" s="628"/>
      <c r="BS306" s="628"/>
      <c r="BT306" s="628"/>
      <c r="BU306" s="628"/>
      <c r="BV306" s="628"/>
      <c r="BW306" s="628"/>
      <c r="BX306" s="628"/>
      <c r="BY306" s="628"/>
      <c r="BZ306" s="628"/>
      <c r="CA306" s="628"/>
      <c r="CB306" s="628"/>
      <c r="CC306" s="628"/>
      <c r="CD306" s="628"/>
      <c r="CE306" s="628"/>
      <c r="CF306" s="628"/>
      <c r="CG306" s="628"/>
      <c r="CH306" s="628"/>
      <c r="CI306" s="628"/>
      <c r="CJ306" s="628"/>
      <c r="CK306" s="628"/>
      <c r="CL306" s="628"/>
      <c r="CM306" s="628"/>
    </row>
    <row r="307" spans="2:91" ht="5.0999999999999996" customHeight="1">
      <c r="B307" s="627" t="s">
        <v>472</v>
      </c>
      <c r="C307" s="628"/>
      <c r="D307" s="628"/>
      <c r="E307" s="628"/>
      <c r="F307" s="628"/>
      <c r="G307" s="628"/>
      <c r="H307" s="628"/>
      <c r="I307" s="628"/>
      <c r="J307" s="628"/>
      <c r="K307" s="628"/>
      <c r="L307" s="628"/>
      <c r="M307" s="628"/>
      <c r="N307" s="628"/>
      <c r="O307" s="628"/>
      <c r="P307" s="627" t="s">
        <v>473</v>
      </c>
      <c r="Q307" s="628"/>
      <c r="R307" s="628"/>
      <c r="S307" s="628"/>
      <c r="T307" s="628"/>
      <c r="U307" s="628"/>
      <c r="V307" s="628"/>
      <c r="W307" s="628"/>
      <c r="X307" s="628"/>
      <c r="Y307" s="628"/>
      <c r="Z307" s="628"/>
      <c r="AA307" s="628"/>
      <c r="AB307" s="628"/>
      <c r="AC307" s="628"/>
      <c r="AD307" s="628"/>
      <c r="AE307" s="628"/>
      <c r="AF307" s="628"/>
      <c r="AG307" s="628"/>
      <c r="AH307" s="628"/>
      <c r="AI307" s="628"/>
      <c r="AJ307" s="628"/>
      <c r="AK307" s="628"/>
      <c r="AL307" s="628"/>
      <c r="AM307" s="628"/>
      <c r="AN307" s="628"/>
      <c r="AO307" s="628"/>
      <c r="AP307" s="628"/>
      <c r="AQ307" s="628"/>
      <c r="AR307" s="628"/>
      <c r="AS307" s="628"/>
      <c r="AT307" s="399"/>
      <c r="AU307" s="399"/>
      <c r="AV307" s="627" t="s">
        <v>472</v>
      </c>
      <c r="AW307" s="628"/>
      <c r="AX307" s="628"/>
      <c r="AY307" s="628"/>
      <c r="AZ307" s="628"/>
      <c r="BA307" s="628"/>
      <c r="BB307" s="628"/>
      <c r="BC307" s="628"/>
      <c r="BD307" s="628"/>
      <c r="BE307" s="628"/>
      <c r="BF307" s="628"/>
      <c r="BG307" s="628"/>
      <c r="BH307" s="628"/>
      <c r="BI307" s="628"/>
      <c r="BJ307" s="627" t="s">
        <v>473</v>
      </c>
      <c r="BK307" s="628"/>
      <c r="BL307" s="628"/>
      <c r="BM307" s="628"/>
      <c r="BN307" s="628"/>
      <c r="BO307" s="628"/>
      <c r="BP307" s="628"/>
      <c r="BQ307" s="628"/>
      <c r="BR307" s="628"/>
      <c r="BS307" s="628"/>
      <c r="BT307" s="628"/>
      <c r="BU307" s="628"/>
      <c r="BV307" s="628"/>
      <c r="BW307" s="628"/>
      <c r="BX307" s="628"/>
      <c r="BY307" s="628"/>
      <c r="BZ307" s="628"/>
      <c r="CA307" s="628"/>
      <c r="CB307" s="628"/>
      <c r="CC307" s="628"/>
      <c r="CD307" s="628"/>
      <c r="CE307" s="628"/>
      <c r="CF307" s="628"/>
      <c r="CG307" s="628"/>
      <c r="CH307" s="628"/>
      <c r="CI307" s="628"/>
      <c r="CJ307" s="628"/>
      <c r="CK307" s="628"/>
      <c r="CL307" s="628"/>
      <c r="CM307" s="628"/>
    </row>
    <row r="308" spans="2:91" ht="5.0999999999999996" customHeight="1">
      <c r="B308" s="628"/>
      <c r="C308" s="628"/>
      <c r="D308" s="628"/>
      <c r="E308" s="628"/>
      <c r="F308" s="628"/>
      <c r="G308" s="628"/>
      <c r="H308" s="628"/>
      <c r="I308" s="628"/>
      <c r="J308" s="628"/>
      <c r="K308" s="628"/>
      <c r="L308" s="628"/>
      <c r="M308" s="628"/>
      <c r="N308" s="628"/>
      <c r="O308" s="628"/>
      <c r="P308" s="628"/>
      <c r="Q308" s="628"/>
      <c r="R308" s="628"/>
      <c r="S308" s="628"/>
      <c r="T308" s="628"/>
      <c r="U308" s="628"/>
      <c r="V308" s="628"/>
      <c r="W308" s="628"/>
      <c r="X308" s="628"/>
      <c r="Y308" s="628"/>
      <c r="Z308" s="628"/>
      <c r="AA308" s="628"/>
      <c r="AB308" s="628"/>
      <c r="AC308" s="628"/>
      <c r="AD308" s="628"/>
      <c r="AE308" s="628"/>
      <c r="AF308" s="628"/>
      <c r="AG308" s="628"/>
      <c r="AH308" s="628"/>
      <c r="AI308" s="628"/>
      <c r="AJ308" s="628"/>
      <c r="AK308" s="628"/>
      <c r="AL308" s="628"/>
      <c r="AM308" s="628"/>
      <c r="AN308" s="628"/>
      <c r="AO308" s="628"/>
      <c r="AP308" s="628"/>
      <c r="AQ308" s="628"/>
      <c r="AR308" s="628"/>
      <c r="AS308" s="628"/>
      <c r="AT308" s="399"/>
      <c r="AU308" s="399"/>
      <c r="AV308" s="628"/>
      <c r="AW308" s="628"/>
      <c r="AX308" s="628"/>
      <c r="AY308" s="628"/>
      <c r="AZ308" s="628"/>
      <c r="BA308" s="628"/>
      <c r="BB308" s="628"/>
      <c r="BC308" s="628"/>
      <c r="BD308" s="628"/>
      <c r="BE308" s="628"/>
      <c r="BF308" s="628"/>
      <c r="BG308" s="628"/>
      <c r="BH308" s="628"/>
      <c r="BI308" s="628"/>
      <c r="BJ308" s="628"/>
      <c r="BK308" s="628"/>
      <c r="BL308" s="628"/>
      <c r="BM308" s="628"/>
      <c r="BN308" s="628"/>
      <c r="BO308" s="628"/>
      <c r="BP308" s="628"/>
      <c r="BQ308" s="628"/>
      <c r="BR308" s="628"/>
      <c r="BS308" s="628"/>
      <c r="BT308" s="628"/>
      <c r="BU308" s="628"/>
      <c r="BV308" s="628"/>
      <c r="BW308" s="628"/>
      <c r="BX308" s="628"/>
      <c r="BY308" s="628"/>
      <c r="BZ308" s="628"/>
      <c r="CA308" s="628"/>
      <c r="CB308" s="628"/>
      <c r="CC308" s="628"/>
      <c r="CD308" s="628"/>
      <c r="CE308" s="628"/>
      <c r="CF308" s="628"/>
      <c r="CG308" s="628"/>
      <c r="CH308" s="628"/>
      <c r="CI308" s="628"/>
      <c r="CJ308" s="628"/>
      <c r="CK308" s="628"/>
      <c r="CL308" s="628"/>
      <c r="CM308" s="628"/>
    </row>
    <row r="309" spans="2:91" ht="5.0999999999999996" customHeight="1">
      <c r="B309" s="628"/>
      <c r="C309" s="628"/>
      <c r="D309" s="628"/>
      <c r="E309" s="628"/>
      <c r="F309" s="628"/>
      <c r="G309" s="628"/>
      <c r="H309" s="628"/>
      <c r="I309" s="628"/>
      <c r="J309" s="628"/>
      <c r="K309" s="628"/>
      <c r="L309" s="628"/>
      <c r="M309" s="628"/>
      <c r="N309" s="628"/>
      <c r="O309" s="628"/>
      <c r="P309" s="628"/>
      <c r="Q309" s="628"/>
      <c r="R309" s="628"/>
      <c r="S309" s="628"/>
      <c r="T309" s="628"/>
      <c r="U309" s="628"/>
      <c r="V309" s="628"/>
      <c r="W309" s="628"/>
      <c r="X309" s="628"/>
      <c r="Y309" s="628"/>
      <c r="Z309" s="628"/>
      <c r="AA309" s="628"/>
      <c r="AB309" s="628"/>
      <c r="AC309" s="628"/>
      <c r="AD309" s="628"/>
      <c r="AE309" s="628"/>
      <c r="AF309" s="628"/>
      <c r="AG309" s="628"/>
      <c r="AH309" s="628"/>
      <c r="AI309" s="628"/>
      <c r="AJ309" s="628"/>
      <c r="AK309" s="628"/>
      <c r="AL309" s="628"/>
      <c r="AM309" s="628"/>
      <c r="AN309" s="628"/>
      <c r="AO309" s="628"/>
      <c r="AP309" s="628"/>
      <c r="AQ309" s="628"/>
      <c r="AR309" s="628"/>
      <c r="AS309" s="628"/>
      <c r="AT309" s="399"/>
      <c r="AU309" s="399"/>
      <c r="AV309" s="628"/>
      <c r="AW309" s="628"/>
      <c r="AX309" s="628"/>
      <c r="AY309" s="628"/>
      <c r="AZ309" s="628"/>
      <c r="BA309" s="628"/>
      <c r="BB309" s="628"/>
      <c r="BC309" s="628"/>
      <c r="BD309" s="628"/>
      <c r="BE309" s="628"/>
      <c r="BF309" s="628"/>
      <c r="BG309" s="628"/>
      <c r="BH309" s="628"/>
      <c r="BI309" s="628"/>
      <c r="BJ309" s="628"/>
      <c r="BK309" s="628"/>
      <c r="BL309" s="628"/>
      <c r="BM309" s="628"/>
      <c r="BN309" s="628"/>
      <c r="BO309" s="628"/>
      <c r="BP309" s="628"/>
      <c r="BQ309" s="628"/>
      <c r="BR309" s="628"/>
      <c r="BS309" s="628"/>
      <c r="BT309" s="628"/>
      <c r="BU309" s="628"/>
      <c r="BV309" s="628"/>
      <c r="BW309" s="628"/>
      <c r="BX309" s="628"/>
      <c r="BY309" s="628"/>
      <c r="BZ309" s="628"/>
      <c r="CA309" s="628"/>
      <c r="CB309" s="628"/>
      <c r="CC309" s="628"/>
      <c r="CD309" s="628"/>
      <c r="CE309" s="628"/>
      <c r="CF309" s="628"/>
      <c r="CG309" s="628"/>
      <c r="CH309" s="628"/>
      <c r="CI309" s="628"/>
      <c r="CJ309" s="628"/>
      <c r="CK309" s="628"/>
      <c r="CL309" s="628"/>
      <c r="CM309" s="628"/>
    </row>
    <row r="310" spans="2:91" ht="5.0999999999999996" customHeight="1">
      <c r="B310" s="628"/>
      <c r="C310" s="628"/>
      <c r="D310" s="628"/>
      <c r="E310" s="628"/>
      <c r="F310" s="628"/>
      <c r="G310" s="628"/>
      <c r="H310" s="628"/>
      <c r="I310" s="628"/>
      <c r="J310" s="628"/>
      <c r="K310" s="628"/>
      <c r="L310" s="628"/>
      <c r="M310" s="628"/>
      <c r="N310" s="628"/>
      <c r="O310" s="628"/>
      <c r="P310" s="628"/>
      <c r="Q310" s="628"/>
      <c r="R310" s="628"/>
      <c r="S310" s="628"/>
      <c r="T310" s="628"/>
      <c r="U310" s="628"/>
      <c r="V310" s="628"/>
      <c r="W310" s="628"/>
      <c r="X310" s="628"/>
      <c r="Y310" s="628"/>
      <c r="Z310" s="628"/>
      <c r="AA310" s="628"/>
      <c r="AB310" s="628"/>
      <c r="AC310" s="628"/>
      <c r="AD310" s="628"/>
      <c r="AE310" s="628"/>
      <c r="AF310" s="628"/>
      <c r="AG310" s="628"/>
      <c r="AH310" s="628"/>
      <c r="AI310" s="628"/>
      <c r="AJ310" s="628"/>
      <c r="AK310" s="628"/>
      <c r="AL310" s="628"/>
      <c r="AM310" s="628"/>
      <c r="AN310" s="628"/>
      <c r="AO310" s="628"/>
      <c r="AP310" s="628"/>
      <c r="AQ310" s="628"/>
      <c r="AR310" s="628"/>
      <c r="AS310" s="628"/>
      <c r="AT310" s="399"/>
      <c r="AU310" s="399"/>
      <c r="AV310" s="628"/>
      <c r="AW310" s="628"/>
      <c r="AX310" s="628"/>
      <c r="AY310" s="628"/>
      <c r="AZ310" s="628"/>
      <c r="BA310" s="628"/>
      <c r="BB310" s="628"/>
      <c r="BC310" s="628"/>
      <c r="BD310" s="628"/>
      <c r="BE310" s="628"/>
      <c r="BF310" s="628"/>
      <c r="BG310" s="628"/>
      <c r="BH310" s="628"/>
      <c r="BI310" s="628"/>
      <c r="BJ310" s="628"/>
      <c r="BK310" s="628"/>
      <c r="BL310" s="628"/>
      <c r="BM310" s="628"/>
      <c r="BN310" s="628"/>
      <c r="BO310" s="628"/>
      <c r="BP310" s="628"/>
      <c r="BQ310" s="628"/>
      <c r="BR310" s="628"/>
      <c r="BS310" s="628"/>
      <c r="BT310" s="628"/>
      <c r="BU310" s="628"/>
      <c r="BV310" s="628"/>
      <c r="BW310" s="628"/>
      <c r="BX310" s="628"/>
      <c r="BY310" s="628"/>
      <c r="BZ310" s="628"/>
      <c r="CA310" s="628"/>
      <c r="CB310" s="628"/>
      <c r="CC310" s="628"/>
      <c r="CD310" s="628"/>
      <c r="CE310" s="628"/>
      <c r="CF310" s="628"/>
      <c r="CG310" s="628"/>
      <c r="CH310" s="628"/>
      <c r="CI310" s="628"/>
      <c r="CJ310" s="628"/>
      <c r="CK310" s="628"/>
      <c r="CL310" s="628"/>
      <c r="CM310" s="628"/>
    </row>
    <row r="311" spans="2:91" ht="5.0999999999999996" customHeight="1">
      <c r="B311" s="628"/>
      <c r="C311" s="628"/>
      <c r="D311" s="628"/>
      <c r="E311" s="628"/>
      <c r="F311" s="628"/>
      <c r="G311" s="628"/>
      <c r="H311" s="628"/>
      <c r="I311" s="628"/>
      <c r="J311" s="628"/>
      <c r="K311" s="628"/>
      <c r="L311" s="628"/>
      <c r="M311" s="628"/>
      <c r="N311" s="628"/>
      <c r="O311" s="628"/>
      <c r="P311" s="628"/>
      <c r="Q311" s="628"/>
      <c r="R311" s="628"/>
      <c r="S311" s="628"/>
      <c r="T311" s="628"/>
      <c r="U311" s="628"/>
      <c r="V311" s="628"/>
      <c r="W311" s="628"/>
      <c r="X311" s="628"/>
      <c r="Y311" s="628"/>
      <c r="Z311" s="628"/>
      <c r="AA311" s="628"/>
      <c r="AB311" s="628"/>
      <c r="AC311" s="628"/>
      <c r="AD311" s="628"/>
      <c r="AE311" s="628"/>
      <c r="AF311" s="628"/>
      <c r="AG311" s="628"/>
      <c r="AH311" s="628"/>
      <c r="AI311" s="628"/>
      <c r="AJ311" s="628"/>
      <c r="AK311" s="628"/>
      <c r="AL311" s="628"/>
      <c r="AM311" s="628"/>
      <c r="AN311" s="628"/>
      <c r="AO311" s="628"/>
      <c r="AP311" s="628"/>
      <c r="AQ311" s="628"/>
      <c r="AR311" s="628"/>
      <c r="AS311" s="628"/>
      <c r="AT311" s="399"/>
      <c r="AU311" s="399"/>
      <c r="AV311" s="628"/>
      <c r="AW311" s="628"/>
      <c r="AX311" s="628"/>
      <c r="AY311" s="628"/>
      <c r="AZ311" s="628"/>
      <c r="BA311" s="628"/>
      <c r="BB311" s="628"/>
      <c r="BC311" s="628"/>
      <c r="BD311" s="628"/>
      <c r="BE311" s="628"/>
      <c r="BF311" s="628"/>
      <c r="BG311" s="628"/>
      <c r="BH311" s="628"/>
      <c r="BI311" s="628"/>
      <c r="BJ311" s="628"/>
      <c r="BK311" s="628"/>
      <c r="BL311" s="628"/>
      <c r="BM311" s="628"/>
      <c r="BN311" s="628"/>
      <c r="BO311" s="628"/>
      <c r="BP311" s="628"/>
      <c r="BQ311" s="628"/>
      <c r="BR311" s="628"/>
      <c r="BS311" s="628"/>
      <c r="BT311" s="628"/>
      <c r="BU311" s="628"/>
      <c r="BV311" s="628"/>
      <c r="BW311" s="628"/>
      <c r="BX311" s="628"/>
      <c r="BY311" s="628"/>
      <c r="BZ311" s="628"/>
      <c r="CA311" s="628"/>
      <c r="CB311" s="628"/>
      <c r="CC311" s="628"/>
      <c r="CD311" s="628"/>
      <c r="CE311" s="628"/>
      <c r="CF311" s="628"/>
      <c r="CG311" s="628"/>
      <c r="CH311" s="628"/>
      <c r="CI311" s="628"/>
      <c r="CJ311" s="628"/>
      <c r="CK311" s="628"/>
      <c r="CL311" s="628"/>
      <c r="CM311" s="628"/>
    </row>
    <row r="312" spans="2:91" ht="5.0999999999999996" customHeight="1">
      <c r="B312" s="628"/>
      <c r="C312" s="628"/>
      <c r="D312" s="628"/>
      <c r="E312" s="628"/>
      <c r="F312" s="628"/>
      <c r="G312" s="628"/>
      <c r="H312" s="628"/>
      <c r="I312" s="628"/>
      <c r="J312" s="628"/>
      <c r="K312" s="628"/>
      <c r="L312" s="628"/>
      <c r="M312" s="628"/>
      <c r="N312" s="628"/>
      <c r="O312" s="628"/>
      <c r="P312" s="628"/>
      <c r="Q312" s="628"/>
      <c r="R312" s="628"/>
      <c r="S312" s="628"/>
      <c r="T312" s="628"/>
      <c r="U312" s="628"/>
      <c r="V312" s="628"/>
      <c r="W312" s="628"/>
      <c r="X312" s="628"/>
      <c r="Y312" s="628"/>
      <c r="Z312" s="628"/>
      <c r="AA312" s="628"/>
      <c r="AB312" s="628"/>
      <c r="AC312" s="628"/>
      <c r="AD312" s="628"/>
      <c r="AE312" s="628"/>
      <c r="AF312" s="628"/>
      <c r="AG312" s="628"/>
      <c r="AH312" s="628"/>
      <c r="AI312" s="628"/>
      <c r="AJ312" s="628"/>
      <c r="AK312" s="628"/>
      <c r="AL312" s="628"/>
      <c r="AM312" s="628"/>
      <c r="AN312" s="628"/>
      <c r="AO312" s="628"/>
      <c r="AP312" s="628"/>
      <c r="AQ312" s="628"/>
      <c r="AR312" s="628"/>
      <c r="AS312" s="628"/>
      <c r="AT312" s="399"/>
      <c r="AU312" s="399"/>
      <c r="AV312" s="628"/>
      <c r="AW312" s="628"/>
      <c r="AX312" s="628"/>
      <c r="AY312" s="628"/>
      <c r="AZ312" s="628"/>
      <c r="BA312" s="628"/>
      <c r="BB312" s="628"/>
      <c r="BC312" s="628"/>
      <c r="BD312" s="628"/>
      <c r="BE312" s="628"/>
      <c r="BF312" s="628"/>
      <c r="BG312" s="628"/>
      <c r="BH312" s="628"/>
      <c r="BI312" s="628"/>
      <c r="BJ312" s="628"/>
      <c r="BK312" s="628"/>
      <c r="BL312" s="628"/>
      <c r="BM312" s="628"/>
      <c r="BN312" s="628"/>
      <c r="BO312" s="628"/>
      <c r="BP312" s="628"/>
      <c r="BQ312" s="628"/>
      <c r="BR312" s="628"/>
      <c r="BS312" s="628"/>
      <c r="BT312" s="628"/>
      <c r="BU312" s="628"/>
      <c r="BV312" s="628"/>
      <c r="BW312" s="628"/>
      <c r="BX312" s="628"/>
      <c r="BY312" s="628"/>
      <c r="BZ312" s="628"/>
      <c r="CA312" s="628"/>
      <c r="CB312" s="628"/>
      <c r="CC312" s="628"/>
      <c r="CD312" s="628"/>
      <c r="CE312" s="628"/>
      <c r="CF312" s="628"/>
      <c r="CG312" s="628"/>
      <c r="CH312" s="628"/>
      <c r="CI312" s="628"/>
      <c r="CJ312" s="628"/>
      <c r="CK312" s="628"/>
      <c r="CL312" s="628"/>
      <c r="CM312" s="628"/>
    </row>
    <row r="313" spans="2:91" ht="5.0999999999999996" customHeight="1">
      <c r="B313" s="628"/>
      <c r="C313" s="628"/>
      <c r="D313" s="628"/>
      <c r="E313" s="628"/>
      <c r="F313" s="628"/>
      <c r="G313" s="628"/>
      <c r="H313" s="628"/>
      <c r="I313" s="628"/>
      <c r="J313" s="628"/>
      <c r="K313" s="628"/>
      <c r="L313" s="628"/>
      <c r="M313" s="628"/>
      <c r="N313" s="628"/>
      <c r="O313" s="628"/>
      <c r="P313" s="628"/>
      <c r="Q313" s="628"/>
      <c r="R313" s="628"/>
      <c r="S313" s="628"/>
      <c r="T313" s="628"/>
      <c r="U313" s="628"/>
      <c r="V313" s="628"/>
      <c r="W313" s="628"/>
      <c r="X313" s="628"/>
      <c r="Y313" s="628"/>
      <c r="Z313" s="628"/>
      <c r="AA313" s="628"/>
      <c r="AB313" s="628"/>
      <c r="AC313" s="628"/>
      <c r="AD313" s="628"/>
      <c r="AE313" s="628"/>
      <c r="AF313" s="628"/>
      <c r="AG313" s="628"/>
      <c r="AH313" s="628"/>
      <c r="AI313" s="628"/>
      <c r="AJ313" s="628"/>
      <c r="AK313" s="628"/>
      <c r="AL313" s="628"/>
      <c r="AM313" s="628"/>
      <c r="AN313" s="628"/>
      <c r="AO313" s="628"/>
      <c r="AP313" s="628"/>
      <c r="AQ313" s="628"/>
      <c r="AR313" s="628"/>
      <c r="AS313" s="628"/>
      <c r="AT313" s="399"/>
      <c r="AU313" s="399"/>
      <c r="AV313" s="628"/>
      <c r="AW313" s="628"/>
      <c r="AX313" s="628"/>
      <c r="AY313" s="628"/>
      <c r="AZ313" s="628"/>
      <c r="BA313" s="628"/>
      <c r="BB313" s="628"/>
      <c r="BC313" s="628"/>
      <c r="BD313" s="628"/>
      <c r="BE313" s="628"/>
      <c r="BF313" s="628"/>
      <c r="BG313" s="628"/>
      <c r="BH313" s="628"/>
      <c r="BI313" s="628"/>
      <c r="BJ313" s="628"/>
      <c r="BK313" s="628"/>
      <c r="BL313" s="628"/>
      <c r="BM313" s="628"/>
      <c r="BN313" s="628"/>
      <c r="BO313" s="628"/>
      <c r="BP313" s="628"/>
      <c r="BQ313" s="628"/>
      <c r="BR313" s="628"/>
      <c r="BS313" s="628"/>
      <c r="BT313" s="628"/>
      <c r="BU313" s="628"/>
      <c r="BV313" s="628"/>
      <c r="BW313" s="628"/>
      <c r="BX313" s="628"/>
      <c r="BY313" s="628"/>
      <c r="BZ313" s="628"/>
      <c r="CA313" s="628"/>
      <c r="CB313" s="628"/>
      <c r="CC313" s="628"/>
      <c r="CD313" s="628"/>
      <c r="CE313" s="628"/>
      <c r="CF313" s="628"/>
      <c r="CG313" s="628"/>
      <c r="CH313" s="628"/>
      <c r="CI313" s="628"/>
      <c r="CJ313" s="628"/>
      <c r="CK313" s="628"/>
      <c r="CL313" s="628"/>
      <c r="CM313" s="628"/>
    </row>
    <row r="314" spans="2:91" ht="5.0999999999999996" customHeight="1">
      <c r="B314" s="628"/>
      <c r="C314" s="628"/>
      <c r="D314" s="628"/>
      <c r="E314" s="628"/>
      <c r="F314" s="628"/>
      <c r="G314" s="628"/>
      <c r="H314" s="628"/>
      <c r="I314" s="628"/>
      <c r="J314" s="628"/>
      <c r="K314" s="628"/>
      <c r="L314" s="628"/>
      <c r="M314" s="628"/>
      <c r="N314" s="628"/>
      <c r="O314" s="628"/>
      <c r="P314" s="628"/>
      <c r="Q314" s="628"/>
      <c r="R314" s="628"/>
      <c r="S314" s="628"/>
      <c r="T314" s="628"/>
      <c r="U314" s="628"/>
      <c r="V314" s="628"/>
      <c r="W314" s="628"/>
      <c r="X314" s="628"/>
      <c r="Y314" s="628"/>
      <c r="Z314" s="628"/>
      <c r="AA314" s="628"/>
      <c r="AB314" s="628"/>
      <c r="AC314" s="628"/>
      <c r="AD314" s="628"/>
      <c r="AE314" s="628"/>
      <c r="AF314" s="628"/>
      <c r="AG314" s="628"/>
      <c r="AH314" s="628"/>
      <c r="AI314" s="628"/>
      <c r="AJ314" s="628"/>
      <c r="AK314" s="628"/>
      <c r="AL314" s="628"/>
      <c r="AM314" s="628"/>
      <c r="AN314" s="628"/>
      <c r="AO314" s="628"/>
      <c r="AP314" s="628"/>
      <c r="AQ314" s="628"/>
      <c r="AR314" s="628"/>
      <c r="AS314" s="628"/>
      <c r="AT314" s="399"/>
      <c r="AU314" s="399"/>
      <c r="AV314" s="628"/>
      <c r="AW314" s="628"/>
      <c r="AX314" s="628"/>
      <c r="AY314" s="628"/>
      <c r="AZ314" s="628"/>
      <c r="BA314" s="628"/>
      <c r="BB314" s="628"/>
      <c r="BC314" s="628"/>
      <c r="BD314" s="628"/>
      <c r="BE314" s="628"/>
      <c r="BF314" s="628"/>
      <c r="BG314" s="628"/>
      <c r="BH314" s="628"/>
      <c r="BI314" s="628"/>
      <c r="BJ314" s="628"/>
      <c r="BK314" s="628"/>
      <c r="BL314" s="628"/>
      <c r="BM314" s="628"/>
      <c r="BN314" s="628"/>
      <c r="BO314" s="628"/>
      <c r="BP314" s="628"/>
      <c r="BQ314" s="628"/>
      <c r="BR314" s="628"/>
      <c r="BS314" s="628"/>
      <c r="BT314" s="628"/>
      <c r="BU314" s="628"/>
      <c r="BV314" s="628"/>
      <c r="BW314" s="628"/>
      <c r="BX314" s="628"/>
      <c r="BY314" s="628"/>
      <c r="BZ314" s="628"/>
      <c r="CA314" s="628"/>
      <c r="CB314" s="628"/>
      <c r="CC314" s="628"/>
      <c r="CD314" s="628"/>
      <c r="CE314" s="628"/>
      <c r="CF314" s="628"/>
      <c r="CG314" s="628"/>
      <c r="CH314" s="628"/>
      <c r="CI314" s="628"/>
      <c r="CJ314" s="628"/>
      <c r="CK314" s="628"/>
      <c r="CL314" s="628"/>
      <c r="CM314" s="628"/>
    </row>
    <row r="315" spans="2:91" ht="5.0999999999999996" customHeight="1">
      <c r="B315" s="628"/>
      <c r="C315" s="628"/>
      <c r="D315" s="628"/>
      <c r="E315" s="628"/>
      <c r="F315" s="628"/>
      <c r="G315" s="628"/>
      <c r="H315" s="628"/>
      <c r="I315" s="628"/>
      <c r="J315" s="628"/>
      <c r="K315" s="628"/>
      <c r="L315" s="628"/>
      <c r="M315" s="628"/>
      <c r="N315" s="628"/>
      <c r="O315" s="628"/>
      <c r="P315" s="628"/>
      <c r="Q315" s="628"/>
      <c r="R315" s="628"/>
      <c r="S315" s="628"/>
      <c r="T315" s="628"/>
      <c r="U315" s="628"/>
      <c r="V315" s="628"/>
      <c r="W315" s="628"/>
      <c r="X315" s="628"/>
      <c r="Y315" s="628"/>
      <c r="Z315" s="628"/>
      <c r="AA315" s="628"/>
      <c r="AB315" s="628"/>
      <c r="AC315" s="628"/>
      <c r="AD315" s="628"/>
      <c r="AE315" s="628"/>
      <c r="AF315" s="628"/>
      <c r="AG315" s="628"/>
      <c r="AH315" s="628"/>
      <c r="AI315" s="628"/>
      <c r="AJ315" s="628"/>
      <c r="AK315" s="628"/>
      <c r="AL315" s="628"/>
      <c r="AM315" s="628"/>
      <c r="AN315" s="628"/>
      <c r="AO315" s="628"/>
      <c r="AP315" s="628"/>
      <c r="AQ315" s="628"/>
      <c r="AR315" s="628"/>
      <c r="AS315" s="628"/>
      <c r="AT315" s="399"/>
      <c r="AU315" s="399"/>
      <c r="AV315" s="628"/>
      <c r="AW315" s="628"/>
      <c r="AX315" s="628"/>
      <c r="AY315" s="628"/>
      <c r="AZ315" s="628"/>
      <c r="BA315" s="628"/>
      <c r="BB315" s="628"/>
      <c r="BC315" s="628"/>
      <c r="BD315" s="628"/>
      <c r="BE315" s="628"/>
      <c r="BF315" s="628"/>
      <c r="BG315" s="628"/>
      <c r="BH315" s="628"/>
      <c r="BI315" s="628"/>
      <c r="BJ315" s="628"/>
      <c r="BK315" s="628"/>
      <c r="BL315" s="628"/>
      <c r="BM315" s="628"/>
      <c r="BN315" s="628"/>
      <c r="BO315" s="628"/>
      <c r="BP315" s="628"/>
      <c r="BQ315" s="628"/>
      <c r="BR315" s="628"/>
      <c r="BS315" s="628"/>
      <c r="BT315" s="628"/>
      <c r="BU315" s="628"/>
      <c r="BV315" s="628"/>
      <c r="BW315" s="628"/>
      <c r="BX315" s="628"/>
      <c r="BY315" s="628"/>
      <c r="BZ315" s="628"/>
      <c r="CA315" s="628"/>
      <c r="CB315" s="628"/>
      <c r="CC315" s="628"/>
      <c r="CD315" s="628"/>
      <c r="CE315" s="628"/>
      <c r="CF315" s="628"/>
      <c r="CG315" s="628"/>
      <c r="CH315" s="628"/>
      <c r="CI315" s="628"/>
      <c r="CJ315" s="628"/>
      <c r="CK315" s="628"/>
      <c r="CL315" s="628"/>
      <c r="CM315" s="628"/>
    </row>
    <row r="316" spans="2:91" ht="5.0999999999999996" customHeight="1">
      <c r="B316" s="631" t="s">
        <v>475</v>
      </c>
      <c r="C316" s="632"/>
      <c r="D316" s="632"/>
      <c r="E316" s="632"/>
      <c r="F316" s="632"/>
      <c r="G316" s="632"/>
      <c r="H316" s="633"/>
      <c r="I316" s="668" t="str">
        <f>IF($I$208="","",$I$208)</f>
        <v>　</v>
      </c>
      <c r="J316" s="669"/>
      <c r="K316" s="669"/>
      <c r="L316" s="669"/>
      <c r="M316" s="669"/>
      <c r="N316" s="669"/>
      <c r="O316" s="669"/>
      <c r="P316" s="669"/>
      <c r="Q316" s="669"/>
      <c r="R316" s="669"/>
      <c r="S316" s="669"/>
      <c r="T316" s="669"/>
      <c r="U316" s="669"/>
      <c r="V316" s="669"/>
      <c r="W316" s="669"/>
      <c r="X316" s="669"/>
      <c r="Y316" s="669"/>
      <c r="Z316" s="669"/>
      <c r="AA316" s="669"/>
      <c r="AB316" s="669"/>
      <c r="AC316" s="669"/>
      <c r="AD316" s="669"/>
      <c r="AE316" s="669"/>
      <c r="AF316" s="669"/>
      <c r="AG316" s="669"/>
      <c r="AH316" s="669"/>
      <c r="AI316" s="669"/>
      <c r="AJ316" s="669"/>
      <c r="AK316" s="669"/>
      <c r="AL316" s="669"/>
      <c r="AM316" s="669"/>
      <c r="AN316" s="669"/>
      <c r="AO316" s="669"/>
      <c r="AP316" s="669"/>
      <c r="AQ316" s="669"/>
      <c r="AR316" s="669"/>
      <c r="AS316" s="670"/>
      <c r="AT316" s="399"/>
      <c r="AU316" s="399"/>
      <c r="AV316" s="631" t="s">
        <v>475</v>
      </c>
      <c r="AW316" s="632"/>
      <c r="AX316" s="632"/>
      <c r="AY316" s="632"/>
      <c r="AZ316" s="632"/>
      <c r="BA316" s="632"/>
      <c r="BB316" s="633"/>
      <c r="BC316" s="668" t="str">
        <f>IF($I$208="","",$I$208)</f>
        <v>　</v>
      </c>
      <c r="BD316" s="669"/>
      <c r="BE316" s="669"/>
      <c r="BF316" s="669"/>
      <c r="BG316" s="669"/>
      <c r="BH316" s="669"/>
      <c r="BI316" s="669"/>
      <c r="BJ316" s="669"/>
      <c r="BK316" s="669"/>
      <c r="BL316" s="669"/>
      <c r="BM316" s="669"/>
      <c r="BN316" s="669"/>
      <c r="BO316" s="669"/>
      <c r="BP316" s="669"/>
      <c r="BQ316" s="669"/>
      <c r="BR316" s="669"/>
      <c r="BS316" s="669"/>
      <c r="BT316" s="669"/>
      <c r="BU316" s="669"/>
      <c r="BV316" s="669"/>
      <c r="BW316" s="669"/>
      <c r="BX316" s="669"/>
      <c r="BY316" s="669"/>
      <c r="BZ316" s="669"/>
      <c r="CA316" s="669"/>
      <c r="CB316" s="669"/>
      <c r="CC316" s="669"/>
      <c r="CD316" s="669"/>
      <c r="CE316" s="669"/>
      <c r="CF316" s="669"/>
      <c r="CG316" s="669"/>
      <c r="CH316" s="669"/>
      <c r="CI316" s="669"/>
      <c r="CJ316" s="669"/>
      <c r="CK316" s="669"/>
      <c r="CL316" s="669"/>
      <c r="CM316" s="670"/>
    </row>
    <row r="317" spans="2:91" ht="5.0999999999999996" customHeight="1">
      <c r="B317" s="634"/>
      <c r="C317" s="635"/>
      <c r="D317" s="635"/>
      <c r="E317" s="635"/>
      <c r="F317" s="635"/>
      <c r="G317" s="636"/>
      <c r="H317" s="637"/>
      <c r="I317" s="671"/>
      <c r="J317" s="672"/>
      <c r="K317" s="672"/>
      <c r="L317" s="672"/>
      <c r="M317" s="672"/>
      <c r="N317" s="672"/>
      <c r="O317" s="672"/>
      <c r="P317" s="672"/>
      <c r="Q317" s="672"/>
      <c r="R317" s="672"/>
      <c r="S317" s="672"/>
      <c r="T317" s="672"/>
      <c r="U317" s="672"/>
      <c r="V317" s="672"/>
      <c r="W317" s="672"/>
      <c r="X317" s="672"/>
      <c r="Y317" s="672"/>
      <c r="Z317" s="672"/>
      <c r="AA317" s="672"/>
      <c r="AB317" s="672"/>
      <c r="AC317" s="672"/>
      <c r="AD317" s="672"/>
      <c r="AE317" s="672"/>
      <c r="AF317" s="672"/>
      <c r="AG317" s="672"/>
      <c r="AH317" s="672"/>
      <c r="AI317" s="672"/>
      <c r="AJ317" s="672"/>
      <c r="AK317" s="672"/>
      <c r="AL317" s="672"/>
      <c r="AM317" s="672"/>
      <c r="AN317" s="672"/>
      <c r="AO317" s="672"/>
      <c r="AP317" s="672"/>
      <c r="AQ317" s="672"/>
      <c r="AR317" s="672"/>
      <c r="AS317" s="673"/>
      <c r="AT317" s="399"/>
      <c r="AU317" s="399"/>
      <c r="AV317" s="634"/>
      <c r="AW317" s="635"/>
      <c r="AX317" s="635"/>
      <c r="AY317" s="635"/>
      <c r="AZ317" s="635"/>
      <c r="BA317" s="636"/>
      <c r="BB317" s="637"/>
      <c r="BC317" s="671"/>
      <c r="BD317" s="672"/>
      <c r="BE317" s="672"/>
      <c r="BF317" s="672"/>
      <c r="BG317" s="672"/>
      <c r="BH317" s="672"/>
      <c r="BI317" s="672"/>
      <c r="BJ317" s="672"/>
      <c r="BK317" s="672"/>
      <c r="BL317" s="672"/>
      <c r="BM317" s="672"/>
      <c r="BN317" s="672"/>
      <c r="BO317" s="672"/>
      <c r="BP317" s="672"/>
      <c r="BQ317" s="672"/>
      <c r="BR317" s="672"/>
      <c r="BS317" s="672"/>
      <c r="BT317" s="672"/>
      <c r="BU317" s="672"/>
      <c r="BV317" s="672"/>
      <c r="BW317" s="672"/>
      <c r="BX317" s="672"/>
      <c r="BY317" s="672"/>
      <c r="BZ317" s="672"/>
      <c r="CA317" s="672"/>
      <c r="CB317" s="672"/>
      <c r="CC317" s="672"/>
      <c r="CD317" s="672"/>
      <c r="CE317" s="672"/>
      <c r="CF317" s="672"/>
      <c r="CG317" s="672"/>
      <c r="CH317" s="672"/>
      <c r="CI317" s="672"/>
      <c r="CJ317" s="672"/>
      <c r="CK317" s="672"/>
      <c r="CL317" s="672"/>
      <c r="CM317" s="673"/>
    </row>
    <row r="318" spans="2:91" ht="5.0999999999999996" customHeight="1">
      <c r="B318" s="634"/>
      <c r="C318" s="635"/>
      <c r="D318" s="635"/>
      <c r="E318" s="635"/>
      <c r="F318" s="635"/>
      <c r="G318" s="636"/>
      <c r="H318" s="637"/>
      <c r="I318" s="671"/>
      <c r="J318" s="672"/>
      <c r="K318" s="672"/>
      <c r="L318" s="672"/>
      <c r="M318" s="672"/>
      <c r="N318" s="672"/>
      <c r="O318" s="672"/>
      <c r="P318" s="672"/>
      <c r="Q318" s="672"/>
      <c r="R318" s="672"/>
      <c r="S318" s="672"/>
      <c r="T318" s="672"/>
      <c r="U318" s="672"/>
      <c r="V318" s="672"/>
      <c r="W318" s="672"/>
      <c r="X318" s="672"/>
      <c r="Y318" s="672"/>
      <c r="Z318" s="672"/>
      <c r="AA318" s="672"/>
      <c r="AB318" s="672"/>
      <c r="AC318" s="672"/>
      <c r="AD318" s="672"/>
      <c r="AE318" s="672"/>
      <c r="AF318" s="672"/>
      <c r="AG318" s="672"/>
      <c r="AH318" s="672"/>
      <c r="AI318" s="672"/>
      <c r="AJ318" s="672"/>
      <c r="AK318" s="672"/>
      <c r="AL318" s="672"/>
      <c r="AM318" s="672"/>
      <c r="AN318" s="672"/>
      <c r="AO318" s="672"/>
      <c r="AP318" s="672"/>
      <c r="AQ318" s="672"/>
      <c r="AR318" s="672"/>
      <c r="AS318" s="673"/>
      <c r="AT318" s="399"/>
      <c r="AU318" s="399"/>
      <c r="AV318" s="634"/>
      <c r="AW318" s="635"/>
      <c r="AX318" s="635"/>
      <c r="AY318" s="635"/>
      <c r="AZ318" s="635"/>
      <c r="BA318" s="636"/>
      <c r="BB318" s="637"/>
      <c r="BC318" s="671"/>
      <c r="BD318" s="672"/>
      <c r="BE318" s="672"/>
      <c r="BF318" s="672"/>
      <c r="BG318" s="672"/>
      <c r="BH318" s="672"/>
      <c r="BI318" s="672"/>
      <c r="BJ318" s="672"/>
      <c r="BK318" s="672"/>
      <c r="BL318" s="672"/>
      <c r="BM318" s="672"/>
      <c r="BN318" s="672"/>
      <c r="BO318" s="672"/>
      <c r="BP318" s="672"/>
      <c r="BQ318" s="672"/>
      <c r="BR318" s="672"/>
      <c r="BS318" s="672"/>
      <c r="BT318" s="672"/>
      <c r="BU318" s="672"/>
      <c r="BV318" s="672"/>
      <c r="BW318" s="672"/>
      <c r="BX318" s="672"/>
      <c r="BY318" s="672"/>
      <c r="BZ318" s="672"/>
      <c r="CA318" s="672"/>
      <c r="CB318" s="672"/>
      <c r="CC318" s="672"/>
      <c r="CD318" s="672"/>
      <c r="CE318" s="672"/>
      <c r="CF318" s="672"/>
      <c r="CG318" s="672"/>
      <c r="CH318" s="672"/>
      <c r="CI318" s="672"/>
      <c r="CJ318" s="672"/>
      <c r="CK318" s="672"/>
      <c r="CL318" s="672"/>
      <c r="CM318" s="673"/>
    </row>
    <row r="319" spans="2:91" ht="5.0999999999999996" customHeight="1">
      <c r="B319" s="634"/>
      <c r="C319" s="635"/>
      <c r="D319" s="635"/>
      <c r="E319" s="635"/>
      <c r="F319" s="635"/>
      <c r="G319" s="636"/>
      <c r="H319" s="637"/>
      <c r="I319" s="671"/>
      <c r="J319" s="672"/>
      <c r="K319" s="672"/>
      <c r="L319" s="672"/>
      <c r="M319" s="672"/>
      <c r="N319" s="672"/>
      <c r="O319" s="672"/>
      <c r="P319" s="672"/>
      <c r="Q319" s="672"/>
      <c r="R319" s="672"/>
      <c r="S319" s="672"/>
      <c r="T319" s="672"/>
      <c r="U319" s="672"/>
      <c r="V319" s="672"/>
      <c r="W319" s="672"/>
      <c r="X319" s="672"/>
      <c r="Y319" s="672"/>
      <c r="Z319" s="672"/>
      <c r="AA319" s="672"/>
      <c r="AB319" s="672"/>
      <c r="AC319" s="672"/>
      <c r="AD319" s="672"/>
      <c r="AE319" s="672"/>
      <c r="AF319" s="672"/>
      <c r="AG319" s="672"/>
      <c r="AH319" s="672"/>
      <c r="AI319" s="672"/>
      <c r="AJ319" s="672"/>
      <c r="AK319" s="672"/>
      <c r="AL319" s="672"/>
      <c r="AM319" s="672"/>
      <c r="AN319" s="672"/>
      <c r="AO319" s="672"/>
      <c r="AP319" s="672"/>
      <c r="AQ319" s="672"/>
      <c r="AR319" s="672"/>
      <c r="AS319" s="673"/>
      <c r="AT319" s="399"/>
      <c r="AU319" s="399"/>
      <c r="AV319" s="634"/>
      <c r="AW319" s="635"/>
      <c r="AX319" s="635"/>
      <c r="AY319" s="635"/>
      <c r="AZ319" s="635"/>
      <c r="BA319" s="636"/>
      <c r="BB319" s="637"/>
      <c r="BC319" s="671"/>
      <c r="BD319" s="672"/>
      <c r="BE319" s="672"/>
      <c r="BF319" s="672"/>
      <c r="BG319" s="672"/>
      <c r="BH319" s="672"/>
      <c r="BI319" s="672"/>
      <c r="BJ319" s="672"/>
      <c r="BK319" s="672"/>
      <c r="BL319" s="672"/>
      <c r="BM319" s="672"/>
      <c r="BN319" s="672"/>
      <c r="BO319" s="672"/>
      <c r="BP319" s="672"/>
      <c r="BQ319" s="672"/>
      <c r="BR319" s="672"/>
      <c r="BS319" s="672"/>
      <c r="BT319" s="672"/>
      <c r="BU319" s="672"/>
      <c r="BV319" s="672"/>
      <c r="BW319" s="672"/>
      <c r="BX319" s="672"/>
      <c r="BY319" s="672"/>
      <c r="BZ319" s="672"/>
      <c r="CA319" s="672"/>
      <c r="CB319" s="672"/>
      <c r="CC319" s="672"/>
      <c r="CD319" s="672"/>
      <c r="CE319" s="672"/>
      <c r="CF319" s="672"/>
      <c r="CG319" s="672"/>
      <c r="CH319" s="672"/>
      <c r="CI319" s="672"/>
      <c r="CJ319" s="672"/>
      <c r="CK319" s="672"/>
      <c r="CL319" s="672"/>
      <c r="CM319" s="673"/>
    </row>
    <row r="320" spans="2:91" ht="5.0999999999999996" customHeight="1">
      <c r="B320" s="634"/>
      <c r="C320" s="635"/>
      <c r="D320" s="635"/>
      <c r="E320" s="635"/>
      <c r="F320" s="635"/>
      <c r="G320" s="636"/>
      <c r="H320" s="637"/>
      <c r="I320" s="671"/>
      <c r="J320" s="672"/>
      <c r="K320" s="672"/>
      <c r="L320" s="672"/>
      <c r="M320" s="672"/>
      <c r="N320" s="672"/>
      <c r="O320" s="672"/>
      <c r="P320" s="672"/>
      <c r="Q320" s="672"/>
      <c r="R320" s="672"/>
      <c r="S320" s="672"/>
      <c r="T320" s="672"/>
      <c r="U320" s="672"/>
      <c r="V320" s="672"/>
      <c r="W320" s="672"/>
      <c r="X320" s="672"/>
      <c r="Y320" s="672"/>
      <c r="Z320" s="672"/>
      <c r="AA320" s="672"/>
      <c r="AB320" s="672"/>
      <c r="AC320" s="672"/>
      <c r="AD320" s="672"/>
      <c r="AE320" s="672"/>
      <c r="AF320" s="672"/>
      <c r="AG320" s="672"/>
      <c r="AH320" s="672"/>
      <c r="AI320" s="672"/>
      <c r="AJ320" s="672"/>
      <c r="AK320" s="672"/>
      <c r="AL320" s="672"/>
      <c r="AM320" s="672"/>
      <c r="AN320" s="672"/>
      <c r="AO320" s="672"/>
      <c r="AP320" s="672"/>
      <c r="AQ320" s="672"/>
      <c r="AR320" s="672"/>
      <c r="AS320" s="673"/>
      <c r="AT320" s="399"/>
      <c r="AU320" s="399"/>
      <c r="AV320" s="634"/>
      <c r="AW320" s="635"/>
      <c r="AX320" s="635"/>
      <c r="AY320" s="635"/>
      <c r="AZ320" s="635"/>
      <c r="BA320" s="636"/>
      <c r="BB320" s="637"/>
      <c r="BC320" s="671"/>
      <c r="BD320" s="672"/>
      <c r="BE320" s="672"/>
      <c r="BF320" s="672"/>
      <c r="BG320" s="672"/>
      <c r="BH320" s="672"/>
      <c r="BI320" s="672"/>
      <c r="BJ320" s="672"/>
      <c r="BK320" s="672"/>
      <c r="BL320" s="672"/>
      <c r="BM320" s="672"/>
      <c r="BN320" s="672"/>
      <c r="BO320" s="672"/>
      <c r="BP320" s="672"/>
      <c r="BQ320" s="672"/>
      <c r="BR320" s="672"/>
      <c r="BS320" s="672"/>
      <c r="BT320" s="672"/>
      <c r="BU320" s="672"/>
      <c r="BV320" s="672"/>
      <c r="BW320" s="672"/>
      <c r="BX320" s="672"/>
      <c r="BY320" s="672"/>
      <c r="BZ320" s="672"/>
      <c r="CA320" s="672"/>
      <c r="CB320" s="672"/>
      <c r="CC320" s="672"/>
      <c r="CD320" s="672"/>
      <c r="CE320" s="672"/>
      <c r="CF320" s="672"/>
      <c r="CG320" s="672"/>
      <c r="CH320" s="672"/>
      <c r="CI320" s="672"/>
      <c r="CJ320" s="672"/>
      <c r="CK320" s="672"/>
      <c r="CL320" s="672"/>
      <c r="CM320" s="673"/>
    </row>
    <row r="321" spans="1:92" ht="5.0999999999999996" customHeight="1">
      <c r="B321" s="634"/>
      <c r="C321" s="635"/>
      <c r="D321" s="635"/>
      <c r="E321" s="635"/>
      <c r="F321" s="635"/>
      <c r="G321" s="636"/>
      <c r="H321" s="637"/>
      <c r="I321" s="671"/>
      <c r="J321" s="672"/>
      <c r="K321" s="672"/>
      <c r="L321" s="672"/>
      <c r="M321" s="672"/>
      <c r="N321" s="672"/>
      <c r="O321" s="672"/>
      <c r="P321" s="672"/>
      <c r="Q321" s="672"/>
      <c r="R321" s="672"/>
      <c r="S321" s="672"/>
      <c r="T321" s="672"/>
      <c r="U321" s="672"/>
      <c r="V321" s="672"/>
      <c r="W321" s="672"/>
      <c r="X321" s="672"/>
      <c r="Y321" s="672"/>
      <c r="Z321" s="672"/>
      <c r="AA321" s="672"/>
      <c r="AB321" s="672"/>
      <c r="AC321" s="672"/>
      <c r="AD321" s="672"/>
      <c r="AE321" s="672"/>
      <c r="AF321" s="672"/>
      <c r="AG321" s="672"/>
      <c r="AH321" s="672"/>
      <c r="AI321" s="672"/>
      <c r="AJ321" s="672"/>
      <c r="AK321" s="672"/>
      <c r="AL321" s="672"/>
      <c r="AM321" s="672"/>
      <c r="AN321" s="672"/>
      <c r="AO321" s="672"/>
      <c r="AP321" s="672"/>
      <c r="AQ321" s="672"/>
      <c r="AR321" s="672"/>
      <c r="AS321" s="673"/>
      <c r="AT321" s="399"/>
      <c r="AU321" s="399"/>
      <c r="AV321" s="634"/>
      <c r="AW321" s="635"/>
      <c r="AX321" s="635"/>
      <c r="AY321" s="635"/>
      <c r="AZ321" s="635"/>
      <c r="BA321" s="636"/>
      <c r="BB321" s="637"/>
      <c r="BC321" s="671"/>
      <c r="BD321" s="672"/>
      <c r="BE321" s="672"/>
      <c r="BF321" s="672"/>
      <c r="BG321" s="672"/>
      <c r="BH321" s="672"/>
      <c r="BI321" s="672"/>
      <c r="BJ321" s="672"/>
      <c r="BK321" s="672"/>
      <c r="BL321" s="672"/>
      <c r="BM321" s="672"/>
      <c r="BN321" s="672"/>
      <c r="BO321" s="672"/>
      <c r="BP321" s="672"/>
      <c r="BQ321" s="672"/>
      <c r="BR321" s="672"/>
      <c r="BS321" s="672"/>
      <c r="BT321" s="672"/>
      <c r="BU321" s="672"/>
      <c r="BV321" s="672"/>
      <c r="BW321" s="672"/>
      <c r="BX321" s="672"/>
      <c r="BY321" s="672"/>
      <c r="BZ321" s="672"/>
      <c r="CA321" s="672"/>
      <c r="CB321" s="672"/>
      <c r="CC321" s="672"/>
      <c r="CD321" s="672"/>
      <c r="CE321" s="672"/>
      <c r="CF321" s="672"/>
      <c r="CG321" s="672"/>
      <c r="CH321" s="672"/>
      <c r="CI321" s="672"/>
      <c r="CJ321" s="672"/>
      <c r="CK321" s="672"/>
      <c r="CL321" s="672"/>
      <c r="CM321" s="673"/>
    </row>
    <row r="322" spans="1:92" ht="5.0999999999999996" customHeight="1">
      <c r="B322" s="634"/>
      <c r="C322" s="635"/>
      <c r="D322" s="635"/>
      <c r="E322" s="635"/>
      <c r="F322" s="635"/>
      <c r="G322" s="636"/>
      <c r="H322" s="637"/>
      <c r="I322" s="671"/>
      <c r="J322" s="672"/>
      <c r="K322" s="672"/>
      <c r="L322" s="672"/>
      <c r="M322" s="672"/>
      <c r="N322" s="672"/>
      <c r="O322" s="672"/>
      <c r="P322" s="672"/>
      <c r="Q322" s="672"/>
      <c r="R322" s="672"/>
      <c r="S322" s="672"/>
      <c r="T322" s="672"/>
      <c r="U322" s="672"/>
      <c r="V322" s="672"/>
      <c r="W322" s="672"/>
      <c r="X322" s="672"/>
      <c r="Y322" s="672"/>
      <c r="Z322" s="672"/>
      <c r="AA322" s="672"/>
      <c r="AB322" s="672"/>
      <c r="AC322" s="672"/>
      <c r="AD322" s="672"/>
      <c r="AE322" s="672"/>
      <c r="AF322" s="672"/>
      <c r="AG322" s="672"/>
      <c r="AH322" s="672"/>
      <c r="AI322" s="672"/>
      <c r="AJ322" s="672"/>
      <c r="AK322" s="672"/>
      <c r="AL322" s="672"/>
      <c r="AM322" s="672"/>
      <c r="AN322" s="672"/>
      <c r="AO322" s="672"/>
      <c r="AP322" s="672"/>
      <c r="AQ322" s="672"/>
      <c r="AR322" s="672"/>
      <c r="AS322" s="673"/>
      <c r="AT322" s="399"/>
      <c r="AU322" s="399"/>
      <c r="AV322" s="634"/>
      <c r="AW322" s="635"/>
      <c r="AX322" s="635"/>
      <c r="AY322" s="635"/>
      <c r="AZ322" s="635"/>
      <c r="BA322" s="636"/>
      <c r="BB322" s="637"/>
      <c r="BC322" s="671"/>
      <c r="BD322" s="672"/>
      <c r="BE322" s="672"/>
      <c r="BF322" s="672"/>
      <c r="BG322" s="672"/>
      <c r="BH322" s="672"/>
      <c r="BI322" s="672"/>
      <c r="BJ322" s="672"/>
      <c r="BK322" s="672"/>
      <c r="BL322" s="672"/>
      <c r="BM322" s="672"/>
      <c r="BN322" s="672"/>
      <c r="BO322" s="672"/>
      <c r="BP322" s="672"/>
      <c r="BQ322" s="672"/>
      <c r="BR322" s="672"/>
      <c r="BS322" s="672"/>
      <c r="BT322" s="672"/>
      <c r="BU322" s="672"/>
      <c r="BV322" s="672"/>
      <c r="BW322" s="672"/>
      <c r="BX322" s="672"/>
      <c r="BY322" s="672"/>
      <c r="BZ322" s="672"/>
      <c r="CA322" s="672"/>
      <c r="CB322" s="672"/>
      <c r="CC322" s="672"/>
      <c r="CD322" s="672"/>
      <c r="CE322" s="672"/>
      <c r="CF322" s="672"/>
      <c r="CG322" s="672"/>
      <c r="CH322" s="672"/>
      <c r="CI322" s="672"/>
      <c r="CJ322" s="672"/>
      <c r="CK322" s="672"/>
      <c r="CL322" s="672"/>
      <c r="CM322" s="673"/>
    </row>
    <row r="323" spans="1:92" ht="5.0999999999999996" customHeight="1">
      <c r="B323" s="638"/>
      <c r="C323" s="639"/>
      <c r="D323" s="639"/>
      <c r="E323" s="639"/>
      <c r="F323" s="639"/>
      <c r="G323" s="639"/>
      <c r="H323" s="640"/>
      <c r="I323" s="674"/>
      <c r="J323" s="675"/>
      <c r="K323" s="675"/>
      <c r="L323" s="675"/>
      <c r="M323" s="675"/>
      <c r="N323" s="675"/>
      <c r="O323" s="675"/>
      <c r="P323" s="675"/>
      <c r="Q323" s="675"/>
      <c r="R323" s="675"/>
      <c r="S323" s="675"/>
      <c r="T323" s="675"/>
      <c r="U323" s="675"/>
      <c r="V323" s="675"/>
      <c r="W323" s="675"/>
      <c r="X323" s="675"/>
      <c r="Y323" s="675"/>
      <c r="Z323" s="675"/>
      <c r="AA323" s="675"/>
      <c r="AB323" s="675"/>
      <c r="AC323" s="675"/>
      <c r="AD323" s="675"/>
      <c r="AE323" s="675"/>
      <c r="AF323" s="675"/>
      <c r="AG323" s="675"/>
      <c r="AH323" s="675"/>
      <c r="AI323" s="675"/>
      <c r="AJ323" s="675"/>
      <c r="AK323" s="675"/>
      <c r="AL323" s="675"/>
      <c r="AM323" s="675"/>
      <c r="AN323" s="675"/>
      <c r="AO323" s="675"/>
      <c r="AP323" s="675"/>
      <c r="AQ323" s="675"/>
      <c r="AR323" s="675"/>
      <c r="AS323" s="676"/>
      <c r="AT323" s="399"/>
      <c r="AU323" s="399"/>
      <c r="AV323" s="638"/>
      <c r="AW323" s="639"/>
      <c r="AX323" s="639"/>
      <c r="AY323" s="639"/>
      <c r="AZ323" s="639"/>
      <c r="BA323" s="639"/>
      <c r="BB323" s="640"/>
      <c r="BC323" s="674"/>
      <c r="BD323" s="675"/>
      <c r="BE323" s="675"/>
      <c r="BF323" s="675"/>
      <c r="BG323" s="675"/>
      <c r="BH323" s="675"/>
      <c r="BI323" s="675"/>
      <c r="BJ323" s="675"/>
      <c r="BK323" s="675"/>
      <c r="BL323" s="675"/>
      <c r="BM323" s="675"/>
      <c r="BN323" s="675"/>
      <c r="BO323" s="675"/>
      <c r="BP323" s="675"/>
      <c r="BQ323" s="675"/>
      <c r="BR323" s="675"/>
      <c r="BS323" s="675"/>
      <c r="BT323" s="675"/>
      <c r="BU323" s="675"/>
      <c r="BV323" s="675"/>
      <c r="BW323" s="675"/>
      <c r="BX323" s="675"/>
      <c r="BY323" s="675"/>
      <c r="BZ323" s="675"/>
      <c r="CA323" s="675"/>
      <c r="CB323" s="675"/>
      <c r="CC323" s="675"/>
      <c r="CD323" s="675"/>
      <c r="CE323" s="675"/>
      <c r="CF323" s="675"/>
      <c r="CG323" s="675"/>
      <c r="CH323" s="675"/>
      <c r="CI323" s="675"/>
      <c r="CJ323" s="675"/>
      <c r="CK323" s="675"/>
      <c r="CL323" s="675"/>
      <c r="CM323" s="676"/>
    </row>
    <row r="324" spans="1:92" ht="5.0999999999999996" customHeight="1">
      <c r="B324" s="677" t="s">
        <v>476</v>
      </c>
      <c r="C324" s="677"/>
      <c r="D324" s="677"/>
      <c r="E324" s="677"/>
      <c r="F324" s="677"/>
      <c r="G324" s="677"/>
      <c r="H324" s="677"/>
      <c r="I324" s="677"/>
      <c r="J324" s="677"/>
      <c r="K324" s="677"/>
      <c r="L324" s="677"/>
      <c r="M324" s="677"/>
      <c r="N324" s="677"/>
      <c r="O324" s="677"/>
      <c r="P324" s="677"/>
      <c r="Q324" s="677"/>
      <c r="R324" s="677"/>
      <c r="S324" s="677"/>
      <c r="T324" s="677"/>
      <c r="U324" s="677"/>
      <c r="V324" s="677"/>
      <c r="W324" s="677"/>
      <c r="X324" s="677"/>
      <c r="Y324" s="677"/>
      <c r="Z324" s="677"/>
      <c r="AA324" s="677"/>
      <c r="AB324" s="677"/>
      <c r="AC324" s="677"/>
      <c r="AD324" s="677"/>
      <c r="AE324" s="677"/>
      <c r="AF324" s="677"/>
      <c r="AG324" s="677"/>
      <c r="AH324" s="677"/>
      <c r="AI324" s="677"/>
      <c r="AJ324" s="677"/>
      <c r="AK324" s="677"/>
      <c r="AL324" s="677"/>
      <c r="AM324" s="677"/>
      <c r="AN324" s="677"/>
      <c r="AO324" s="677"/>
      <c r="AP324" s="677"/>
      <c r="AQ324" s="677"/>
      <c r="AR324" s="677"/>
      <c r="AS324" s="677"/>
      <c r="AT324" s="399"/>
      <c r="AU324" s="399"/>
      <c r="AV324" s="677" t="s">
        <v>476</v>
      </c>
      <c r="AW324" s="677"/>
      <c r="AX324" s="677"/>
      <c r="AY324" s="677"/>
      <c r="AZ324" s="677"/>
      <c r="BA324" s="677"/>
      <c r="BB324" s="677"/>
      <c r="BC324" s="677"/>
      <c r="BD324" s="677"/>
      <c r="BE324" s="677"/>
      <c r="BF324" s="677"/>
      <c r="BG324" s="677"/>
      <c r="BH324" s="677"/>
      <c r="BI324" s="677"/>
      <c r="BJ324" s="677"/>
      <c r="BK324" s="677"/>
      <c r="BL324" s="677"/>
      <c r="BM324" s="677"/>
      <c r="BN324" s="677"/>
      <c r="BO324" s="677"/>
      <c r="BP324" s="677"/>
      <c r="BQ324" s="677"/>
      <c r="BR324" s="677"/>
      <c r="BS324" s="677"/>
      <c r="BT324" s="677"/>
      <c r="BU324" s="677"/>
      <c r="BV324" s="677"/>
      <c r="BW324" s="677"/>
      <c r="BX324" s="677"/>
      <c r="BY324" s="677"/>
      <c r="BZ324" s="677"/>
      <c r="CA324" s="677"/>
      <c r="CB324" s="677"/>
      <c r="CC324" s="677"/>
      <c r="CD324" s="677"/>
      <c r="CE324" s="677"/>
      <c r="CF324" s="677"/>
      <c r="CG324" s="677"/>
      <c r="CH324" s="677"/>
      <c r="CI324" s="677"/>
      <c r="CJ324" s="677"/>
      <c r="CK324" s="677"/>
      <c r="CL324" s="677"/>
      <c r="CM324" s="677"/>
    </row>
    <row r="325" spans="1:92" ht="5.0999999999999996" customHeight="1">
      <c r="B325" s="678"/>
      <c r="C325" s="678"/>
      <c r="D325" s="678"/>
      <c r="E325" s="678"/>
      <c r="F325" s="678"/>
      <c r="G325" s="678"/>
      <c r="H325" s="678"/>
      <c r="I325" s="678"/>
      <c r="J325" s="678"/>
      <c r="K325" s="678"/>
      <c r="L325" s="678"/>
      <c r="M325" s="678"/>
      <c r="N325" s="678"/>
      <c r="O325" s="678"/>
      <c r="P325" s="678"/>
      <c r="Q325" s="678"/>
      <c r="R325" s="678"/>
      <c r="S325" s="678"/>
      <c r="T325" s="678"/>
      <c r="U325" s="678"/>
      <c r="V325" s="678"/>
      <c r="W325" s="678"/>
      <c r="X325" s="678"/>
      <c r="Y325" s="678"/>
      <c r="Z325" s="678"/>
      <c r="AA325" s="678"/>
      <c r="AB325" s="678"/>
      <c r="AC325" s="678"/>
      <c r="AD325" s="678"/>
      <c r="AE325" s="678"/>
      <c r="AF325" s="678"/>
      <c r="AG325" s="678"/>
      <c r="AH325" s="678"/>
      <c r="AI325" s="678"/>
      <c r="AJ325" s="678"/>
      <c r="AK325" s="678"/>
      <c r="AL325" s="678"/>
      <c r="AM325" s="678"/>
      <c r="AN325" s="678"/>
      <c r="AO325" s="678"/>
      <c r="AP325" s="678"/>
      <c r="AQ325" s="678"/>
      <c r="AR325" s="678"/>
      <c r="AS325" s="678"/>
      <c r="AT325" s="399"/>
      <c r="AU325" s="399"/>
      <c r="AV325" s="678"/>
      <c r="AW325" s="678"/>
      <c r="AX325" s="678"/>
      <c r="AY325" s="678"/>
      <c r="AZ325" s="678"/>
      <c r="BA325" s="678"/>
      <c r="BB325" s="678"/>
      <c r="BC325" s="678"/>
      <c r="BD325" s="678"/>
      <c r="BE325" s="678"/>
      <c r="BF325" s="678"/>
      <c r="BG325" s="678"/>
      <c r="BH325" s="678"/>
      <c r="BI325" s="678"/>
      <c r="BJ325" s="678"/>
      <c r="BK325" s="678"/>
      <c r="BL325" s="678"/>
      <c r="BM325" s="678"/>
      <c r="BN325" s="678"/>
      <c r="BO325" s="678"/>
      <c r="BP325" s="678"/>
      <c r="BQ325" s="678"/>
      <c r="BR325" s="678"/>
      <c r="BS325" s="678"/>
      <c r="BT325" s="678"/>
      <c r="BU325" s="678"/>
      <c r="BV325" s="678"/>
      <c r="BW325" s="678"/>
      <c r="BX325" s="678"/>
      <c r="BY325" s="678"/>
      <c r="BZ325" s="678"/>
      <c r="CA325" s="678"/>
      <c r="CB325" s="678"/>
      <c r="CC325" s="678"/>
      <c r="CD325" s="678"/>
      <c r="CE325" s="678"/>
      <c r="CF325" s="678"/>
      <c r="CG325" s="678"/>
      <c r="CH325" s="678"/>
      <c r="CI325" s="678"/>
      <c r="CJ325" s="678"/>
      <c r="CK325" s="678"/>
      <c r="CL325" s="678"/>
      <c r="CM325" s="678"/>
    </row>
    <row r="326" spans="1:92" ht="5.0999999999999996" customHeight="1">
      <c r="B326" s="678"/>
      <c r="C326" s="678"/>
      <c r="D326" s="678"/>
      <c r="E326" s="678"/>
      <c r="F326" s="678"/>
      <c r="G326" s="678"/>
      <c r="H326" s="678"/>
      <c r="I326" s="678"/>
      <c r="J326" s="678"/>
      <c r="K326" s="678"/>
      <c r="L326" s="678"/>
      <c r="M326" s="678"/>
      <c r="N326" s="678"/>
      <c r="O326" s="678"/>
      <c r="P326" s="678"/>
      <c r="Q326" s="678"/>
      <c r="R326" s="678"/>
      <c r="S326" s="678"/>
      <c r="T326" s="678"/>
      <c r="U326" s="678"/>
      <c r="V326" s="678"/>
      <c r="W326" s="678"/>
      <c r="X326" s="678"/>
      <c r="Y326" s="678"/>
      <c r="Z326" s="678"/>
      <c r="AA326" s="678"/>
      <c r="AB326" s="678"/>
      <c r="AC326" s="678"/>
      <c r="AD326" s="678"/>
      <c r="AE326" s="678"/>
      <c r="AF326" s="678"/>
      <c r="AG326" s="678"/>
      <c r="AH326" s="678"/>
      <c r="AI326" s="678"/>
      <c r="AJ326" s="678"/>
      <c r="AK326" s="678"/>
      <c r="AL326" s="678"/>
      <c r="AM326" s="678"/>
      <c r="AN326" s="678"/>
      <c r="AO326" s="678"/>
      <c r="AP326" s="678"/>
      <c r="AQ326" s="678"/>
      <c r="AR326" s="678"/>
      <c r="AS326" s="678"/>
      <c r="AT326" s="399"/>
      <c r="AU326" s="399"/>
      <c r="AV326" s="678"/>
      <c r="AW326" s="678"/>
      <c r="AX326" s="678"/>
      <c r="AY326" s="678"/>
      <c r="AZ326" s="678"/>
      <c r="BA326" s="678"/>
      <c r="BB326" s="678"/>
      <c r="BC326" s="678"/>
      <c r="BD326" s="678"/>
      <c r="BE326" s="678"/>
      <c r="BF326" s="678"/>
      <c r="BG326" s="678"/>
      <c r="BH326" s="678"/>
      <c r="BI326" s="678"/>
      <c r="BJ326" s="678"/>
      <c r="BK326" s="678"/>
      <c r="BL326" s="678"/>
      <c r="BM326" s="678"/>
      <c r="BN326" s="678"/>
      <c r="BO326" s="678"/>
      <c r="BP326" s="678"/>
      <c r="BQ326" s="678"/>
      <c r="BR326" s="678"/>
      <c r="BS326" s="678"/>
      <c r="BT326" s="678"/>
      <c r="BU326" s="678"/>
      <c r="BV326" s="678"/>
      <c r="BW326" s="678"/>
      <c r="BX326" s="678"/>
      <c r="BY326" s="678"/>
      <c r="BZ326" s="678"/>
      <c r="CA326" s="678"/>
      <c r="CB326" s="678"/>
      <c r="CC326" s="678"/>
      <c r="CD326" s="678"/>
      <c r="CE326" s="678"/>
      <c r="CF326" s="678"/>
      <c r="CG326" s="678"/>
      <c r="CH326" s="678"/>
      <c r="CI326" s="678"/>
      <c r="CJ326" s="678"/>
      <c r="CK326" s="678"/>
      <c r="CL326" s="678"/>
      <c r="CM326" s="678"/>
    </row>
    <row r="327" spans="1:92" s="406" customFormat="1" ht="5.0999999999999996" customHeight="1">
      <c r="B327" s="678"/>
      <c r="C327" s="678"/>
      <c r="D327" s="678"/>
      <c r="E327" s="678"/>
      <c r="F327" s="678"/>
      <c r="G327" s="678"/>
      <c r="H327" s="678"/>
      <c r="I327" s="678"/>
      <c r="J327" s="678"/>
      <c r="K327" s="678"/>
      <c r="L327" s="678"/>
      <c r="M327" s="678"/>
      <c r="N327" s="678"/>
      <c r="O327" s="678"/>
      <c r="P327" s="678"/>
      <c r="Q327" s="678"/>
      <c r="R327" s="678"/>
      <c r="S327" s="678"/>
      <c r="T327" s="678"/>
      <c r="U327" s="678"/>
      <c r="V327" s="678"/>
      <c r="W327" s="678"/>
      <c r="X327" s="678"/>
      <c r="Y327" s="678"/>
      <c r="Z327" s="678"/>
      <c r="AA327" s="678"/>
      <c r="AB327" s="678"/>
      <c r="AC327" s="678"/>
      <c r="AD327" s="678"/>
      <c r="AE327" s="678"/>
      <c r="AF327" s="678"/>
      <c r="AG327" s="678"/>
      <c r="AH327" s="678"/>
      <c r="AI327" s="678"/>
      <c r="AJ327" s="678"/>
      <c r="AK327" s="678"/>
      <c r="AL327" s="678"/>
      <c r="AM327" s="678"/>
      <c r="AN327" s="678"/>
      <c r="AO327" s="678"/>
      <c r="AP327" s="678"/>
      <c r="AQ327" s="678"/>
      <c r="AR327" s="678"/>
      <c r="AS327" s="678"/>
      <c r="AT327" s="399"/>
      <c r="AU327" s="399"/>
      <c r="AV327" s="678"/>
      <c r="AW327" s="678"/>
      <c r="AX327" s="678"/>
      <c r="AY327" s="678"/>
      <c r="AZ327" s="678"/>
      <c r="BA327" s="678"/>
      <c r="BB327" s="678"/>
      <c r="BC327" s="678"/>
      <c r="BD327" s="678"/>
      <c r="BE327" s="678"/>
      <c r="BF327" s="678"/>
      <c r="BG327" s="678"/>
      <c r="BH327" s="678"/>
      <c r="BI327" s="678"/>
      <c r="BJ327" s="678"/>
      <c r="BK327" s="678"/>
      <c r="BL327" s="678"/>
      <c r="BM327" s="678"/>
      <c r="BN327" s="678"/>
      <c r="BO327" s="678"/>
      <c r="BP327" s="678"/>
      <c r="BQ327" s="678"/>
      <c r="BR327" s="678"/>
      <c r="BS327" s="678"/>
      <c r="BT327" s="678"/>
      <c r="BU327" s="678"/>
      <c r="BV327" s="678"/>
      <c r="BW327" s="678"/>
      <c r="BX327" s="678"/>
      <c r="BY327" s="678"/>
      <c r="BZ327" s="678"/>
      <c r="CA327" s="678"/>
      <c r="CB327" s="678"/>
      <c r="CC327" s="678"/>
      <c r="CD327" s="678"/>
      <c r="CE327" s="678"/>
      <c r="CF327" s="678"/>
      <c r="CG327" s="678"/>
      <c r="CH327" s="678"/>
      <c r="CI327" s="678"/>
      <c r="CJ327" s="678"/>
      <c r="CK327" s="678"/>
      <c r="CL327" s="678"/>
      <c r="CM327" s="678"/>
    </row>
    <row r="328" spans="1:92" s="406" customFormat="1" ht="4.5" customHeight="1"/>
    <row r="329" spans="1:92" ht="13.5" customHeight="1">
      <c r="A329" s="396"/>
      <c r="B329" s="399"/>
      <c r="C329" s="399"/>
      <c r="D329" s="399"/>
      <c r="E329" s="399"/>
      <c r="F329" s="399"/>
      <c r="G329" s="399"/>
      <c r="H329" s="399"/>
      <c r="I329" s="399"/>
      <c r="J329" s="399"/>
      <c r="K329" s="399"/>
      <c r="L329" s="399"/>
      <c r="M329" s="399"/>
      <c r="N329" s="399"/>
      <c r="O329" s="399"/>
      <c r="P329" s="399"/>
      <c r="Q329" s="399"/>
      <c r="R329" s="399"/>
      <c r="S329" s="399"/>
      <c r="T329" s="399"/>
      <c r="U329" s="399"/>
      <c r="V329" s="399"/>
      <c r="W329" s="399"/>
      <c r="X329" s="399"/>
      <c r="Y329" s="399"/>
      <c r="Z329" s="399"/>
      <c r="AA329" s="399"/>
      <c r="AB329" s="399"/>
      <c r="AC329" s="399"/>
      <c r="AD329" s="399"/>
      <c r="AE329" s="399"/>
      <c r="AF329" s="399"/>
      <c r="AG329" s="399"/>
      <c r="AH329" s="399"/>
      <c r="AI329" s="399"/>
      <c r="AJ329" s="399"/>
      <c r="AK329" s="399"/>
      <c r="AL329" s="399"/>
      <c r="AM329" s="399"/>
      <c r="AN329" s="399"/>
      <c r="AO329" s="399"/>
      <c r="AP329" s="399"/>
      <c r="AQ329" s="399"/>
      <c r="AR329" s="399"/>
      <c r="AS329" s="399"/>
      <c r="AT329" s="404"/>
      <c r="AU329" s="405"/>
      <c r="AV329" s="399"/>
      <c r="AW329" s="399"/>
      <c r="AX329" s="399"/>
      <c r="AY329" s="399"/>
      <c r="AZ329" s="399"/>
      <c r="BA329" s="399"/>
      <c r="BB329" s="399"/>
      <c r="BC329" s="399"/>
      <c r="BD329" s="399"/>
      <c r="BE329" s="399"/>
      <c r="BF329" s="399"/>
      <c r="BG329" s="399"/>
      <c r="BH329" s="399"/>
      <c r="BI329" s="399"/>
      <c r="BJ329" s="399"/>
      <c r="BK329" s="399"/>
      <c r="BL329" s="399"/>
      <c r="BM329" s="399"/>
      <c r="BN329" s="399"/>
      <c r="BO329" s="399"/>
      <c r="BP329" s="399"/>
      <c r="BQ329" s="399"/>
      <c r="BR329" s="399"/>
      <c r="BS329" s="399"/>
      <c r="BT329" s="399"/>
      <c r="BU329" s="399"/>
      <c r="BV329" s="399"/>
      <c r="BW329" s="399"/>
      <c r="BX329" s="399"/>
      <c r="BY329" s="399"/>
      <c r="BZ329" s="399"/>
      <c r="CA329" s="399"/>
      <c r="CB329" s="399"/>
      <c r="CC329" s="399"/>
      <c r="CD329" s="399"/>
      <c r="CE329" s="399"/>
      <c r="CF329" s="399"/>
      <c r="CG329" s="399"/>
      <c r="CH329" s="399"/>
      <c r="CI329" s="399"/>
      <c r="CJ329" s="399"/>
      <c r="CK329" s="399"/>
      <c r="CL329" s="399"/>
      <c r="CM329" s="399"/>
      <c r="CN329" s="397"/>
    </row>
    <row r="330" spans="1:92" ht="13.5" customHeight="1">
      <c r="A330" s="398"/>
      <c r="B330" s="399"/>
      <c r="C330" s="399"/>
      <c r="D330" s="399"/>
      <c r="E330" s="399"/>
      <c r="F330" s="399"/>
      <c r="G330" s="399"/>
      <c r="H330" s="399"/>
      <c r="I330" s="399"/>
      <c r="J330" s="399"/>
      <c r="K330" s="399"/>
      <c r="L330" s="399"/>
      <c r="M330" s="399"/>
      <c r="N330" s="399"/>
      <c r="O330" s="399"/>
      <c r="P330" s="399"/>
      <c r="Q330" s="399"/>
      <c r="R330" s="399"/>
      <c r="S330" s="399"/>
      <c r="T330" s="399"/>
      <c r="U330" s="399"/>
      <c r="V330" s="399"/>
      <c r="W330" s="399"/>
      <c r="X330" s="399"/>
      <c r="Y330" s="399"/>
      <c r="Z330" s="399"/>
      <c r="AA330" s="399"/>
      <c r="AB330" s="399"/>
      <c r="AC330" s="399"/>
      <c r="AD330" s="399"/>
      <c r="AE330" s="399"/>
      <c r="AF330" s="399"/>
      <c r="AG330" s="399"/>
      <c r="AH330" s="399"/>
      <c r="AI330" s="399"/>
      <c r="AJ330" s="399"/>
      <c r="AK330" s="399"/>
      <c r="AL330" s="399"/>
      <c r="AM330" s="399"/>
      <c r="AN330" s="399"/>
      <c r="AO330" s="399"/>
      <c r="AP330" s="399"/>
      <c r="AQ330" s="399"/>
      <c r="AR330" s="399"/>
      <c r="AS330" s="399"/>
      <c r="AT330" s="400"/>
      <c r="AU330" s="401"/>
      <c r="AV330" s="399"/>
      <c r="AW330" s="399"/>
      <c r="AX330" s="399"/>
      <c r="AY330" s="399"/>
      <c r="AZ330" s="399"/>
      <c r="BA330" s="399"/>
      <c r="BB330" s="399"/>
      <c r="BC330" s="399"/>
      <c r="BD330" s="399"/>
      <c r="BE330" s="399"/>
      <c r="BF330" s="399"/>
      <c r="BG330" s="399"/>
      <c r="BH330" s="399"/>
      <c r="BI330" s="399"/>
      <c r="BJ330" s="399"/>
      <c r="BK330" s="399"/>
      <c r="BL330" s="399"/>
      <c r="BM330" s="399"/>
      <c r="BN330" s="399"/>
      <c r="BO330" s="399"/>
      <c r="BP330" s="399"/>
      <c r="BQ330" s="399"/>
      <c r="BR330" s="399"/>
      <c r="BS330" s="399"/>
      <c r="BT330" s="399"/>
      <c r="BU330" s="399"/>
      <c r="BV330" s="399"/>
      <c r="BW330" s="399"/>
      <c r="BX330" s="399"/>
      <c r="BY330" s="399"/>
      <c r="BZ330" s="399"/>
      <c r="CA330" s="399"/>
      <c r="CB330" s="399"/>
      <c r="CC330" s="399"/>
      <c r="CD330" s="399"/>
      <c r="CE330" s="399"/>
      <c r="CF330" s="399"/>
      <c r="CG330" s="399"/>
      <c r="CH330" s="399"/>
      <c r="CI330" s="399"/>
      <c r="CJ330" s="399"/>
      <c r="CK330" s="399"/>
      <c r="CL330" s="399"/>
      <c r="CM330" s="399"/>
      <c r="CN330" s="402"/>
    </row>
  </sheetData>
  <sheetProtection formatCells="0"/>
  <mergeCells count="144">
    <mergeCell ref="B152:H159"/>
    <mergeCell ref="I152:AS159"/>
    <mergeCell ref="AV152:BB159"/>
    <mergeCell ref="BC152:CM159"/>
    <mergeCell ref="B160:AS163"/>
    <mergeCell ref="AV160:CM163"/>
    <mergeCell ref="B139:AS142"/>
    <mergeCell ref="AV139:CM142"/>
    <mergeCell ref="B143:O151"/>
    <mergeCell ref="P143:AS151"/>
    <mergeCell ref="AV143:BI151"/>
    <mergeCell ref="BJ143:CM151"/>
    <mergeCell ref="B125:AS128"/>
    <mergeCell ref="AV125:CM128"/>
    <mergeCell ref="B129:O138"/>
    <mergeCell ref="P129:AS138"/>
    <mergeCell ref="AV129:BI138"/>
    <mergeCell ref="BJ129:CM138"/>
    <mergeCell ref="B114:AS118"/>
    <mergeCell ref="AV114:CM118"/>
    <mergeCell ref="B119:M123"/>
    <mergeCell ref="N119:AS123"/>
    <mergeCell ref="AV119:BG123"/>
    <mergeCell ref="BH119:CM123"/>
    <mergeCell ref="B98:H105"/>
    <mergeCell ref="I98:AS105"/>
    <mergeCell ref="AV98:BB105"/>
    <mergeCell ref="BC98:CM105"/>
    <mergeCell ref="B106:AS109"/>
    <mergeCell ref="AV106:CM109"/>
    <mergeCell ref="B85:AS88"/>
    <mergeCell ref="AV85:CM88"/>
    <mergeCell ref="B89:O97"/>
    <mergeCell ref="P89:AS97"/>
    <mergeCell ref="AV89:BI97"/>
    <mergeCell ref="BJ89:CM97"/>
    <mergeCell ref="B71:AS74"/>
    <mergeCell ref="AV71:CM74"/>
    <mergeCell ref="B75:O84"/>
    <mergeCell ref="P75:AS84"/>
    <mergeCell ref="AV75:BI84"/>
    <mergeCell ref="BJ75:CM84"/>
    <mergeCell ref="B60:AS64"/>
    <mergeCell ref="AV60:CM64"/>
    <mergeCell ref="B65:M69"/>
    <mergeCell ref="N65:AS69"/>
    <mergeCell ref="AV65:BG69"/>
    <mergeCell ref="BH65:CM69"/>
    <mergeCell ref="B44:H51"/>
    <mergeCell ref="I44:AS51"/>
    <mergeCell ref="AV44:BB51"/>
    <mergeCell ref="BC44:CM51"/>
    <mergeCell ref="B52:AS55"/>
    <mergeCell ref="AV52:CM55"/>
    <mergeCell ref="B31:AS34"/>
    <mergeCell ref="AV31:CM34"/>
    <mergeCell ref="B35:O43"/>
    <mergeCell ref="P35:AS43"/>
    <mergeCell ref="AV35:BI43"/>
    <mergeCell ref="BJ35:CM43"/>
    <mergeCell ref="B17:AS20"/>
    <mergeCell ref="AV17:CM20"/>
    <mergeCell ref="B21:O30"/>
    <mergeCell ref="P21:AS30"/>
    <mergeCell ref="AV21:BI30"/>
    <mergeCell ref="BJ21:CM30"/>
    <mergeCell ref="B6:AS10"/>
    <mergeCell ref="AV6:CM10"/>
    <mergeCell ref="B11:M15"/>
    <mergeCell ref="N11:AS15"/>
    <mergeCell ref="AV11:BG15"/>
    <mergeCell ref="BH11:CM15"/>
    <mergeCell ref="B316:H323"/>
    <mergeCell ref="I316:AS323"/>
    <mergeCell ref="AV316:BB323"/>
    <mergeCell ref="BC316:CM323"/>
    <mergeCell ref="B324:AS327"/>
    <mergeCell ref="AV324:CM327"/>
    <mergeCell ref="B303:AS306"/>
    <mergeCell ref="AV303:CM306"/>
    <mergeCell ref="B307:O315"/>
    <mergeCell ref="P307:AS315"/>
    <mergeCell ref="AV307:BI315"/>
    <mergeCell ref="BJ307:CM315"/>
    <mergeCell ref="B289:AS292"/>
    <mergeCell ref="AV289:CM292"/>
    <mergeCell ref="B293:O302"/>
    <mergeCell ref="P293:AS302"/>
    <mergeCell ref="AV293:BI302"/>
    <mergeCell ref="BJ293:CM302"/>
    <mergeCell ref="B278:AS282"/>
    <mergeCell ref="AV278:CM282"/>
    <mergeCell ref="B283:M287"/>
    <mergeCell ref="N283:AS287"/>
    <mergeCell ref="AV283:BG287"/>
    <mergeCell ref="BH283:CM287"/>
    <mergeCell ref="B262:H269"/>
    <mergeCell ref="I262:AS269"/>
    <mergeCell ref="AV262:BB269"/>
    <mergeCell ref="BC262:CM269"/>
    <mergeCell ref="B270:AS273"/>
    <mergeCell ref="AV270:CM273"/>
    <mergeCell ref="B249:AS252"/>
    <mergeCell ref="AV249:CM252"/>
    <mergeCell ref="B253:O261"/>
    <mergeCell ref="P253:AS261"/>
    <mergeCell ref="AV253:BI261"/>
    <mergeCell ref="BJ253:CM261"/>
    <mergeCell ref="B235:AS238"/>
    <mergeCell ref="AV235:CM238"/>
    <mergeCell ref="B239:O248"/>
    <mergeCell ref="P239:AS248"/>
    <mergeCell ref="AV239:BI248"/>
    <mergeCell ref="BJ239:CM248"/>
    <mergeCell ref="B224:AS228"/>
    <mergeCell ref="AV224:CM228"/>
    <mergeCell ref="B229:M233"/>
    <mergeCell ref="N229:AS233"/>
    <mergeCell ref="AV229:BG233"/>
    <mergeCell ref="BH229:CM233"/>
    <mergeCell ref="B208:H215"/>
    <mergeCell ref="I208:AS215"/>
    <mergeCell ref="AV208:BB215"/>
    <mergeCell ref="BC208:CM215"/>
    <mergeCell ref="B216:AS219"/>
    <mergeCell ref="AV216:CM219"/>
    <mergeCell ref="B195:AS198"/>
    <mergeCell ref="AV195:CM198"/>
    <mergeCell ref="B199:O207"/>
    <mergeCell ref="P199:AS207"/>
    <mergeCell ref="AV199:BI207"/>
    <mergeCell ref="BJ199:CM207"/>
    <mergeCell ref="B181:AS184"/>
    <mergeCell ref="AV181:CM184"/>
    <mergeCell ref="B185:O194"/>
    <mergeCell ref="P185:AS194"/>
    <mergeCell ref="AV185:BI194"/>
    <mergeCell ref="BJ185:CM194"/>
    <mergeCell ref="B170:AS174"/>
    <mergeCell ref="AV170:CM174"/>
    <mergeCell ref="B175:M179"/>
    <mergeCell ref="N175:AS179"/>
    <mergeCell ref="AV175:BG179"/>
    <mergeCell ref="BH175:CM179"/>
  </mergeCells>
  <phoneticPr fontId="3"/>
  <conditionalFormatting sqref="N175:AS179">
    <cfRule type="expression" dxfId="49" priority="3" stopIfTrue="1">
      <formula>$N$175&lt;&gt;""</formula>
    </cfRule>
  </conditionalFormatting>
  <conditionalFormatting sqref="I208:AS215">
    <cfRule type="expression" dxfId="48" priority="4" stopIfTrue="1">
      <formula>$I$208&lt;&gt;""</formula>
    </cfRule>
  </conditionalFormatting>
  <conditionalFormatting sqref="N11:AS15">
    <cfRule type="expression" dxfId="47" priority="1" stopIfTrue="1">
      <formula>$N$175&lt;&gt;""</formula>
    </cfRule>
  </conditionalFormatting>
  <conditionalFormatting sqref="I44:AS51">
    <cfRule type="expression" dxfId="46" priority="2" stopIfTrue="1">
      <formula>$I$208&lt;&gt;""</formula>
    </cfRule>
  </conditionalFormatting>
  <dataValidations count="1">
    <dataValidation imeMode="on" allowBlank="1" sqref="N175:AS179 JJ175:KO179 TF175:UK179 ADB175:AEG179 AMX175:AOC179 AWT175:AXY179 BGP175:BHU179 BQL175:BRQ179 CAH175:CBM179 CKD175:CLI179 CTZ175:CVE179 DDV175:DFA179 DNR175:DOW179 DXN175:DYS179 EHJ175:EIO179 ERF175:ESK179 FBB175:FCG179 FKX175:FMC179 FUT175:FVY179 GEP175:GFU179 GOL175:GPQ179 GYH175:GZM179 HID175:HJI179 HRZ175:HTE179 IBV175:IDA179 ILR175:IMW179 IVN175:IWS179 JFJ175:JGO179 JPF175:JQK179 JZB175:KAG179 KIX175:KKC179 KST175:KTY179 LCP175:LDU179 LML175:LNQ179 LWH175:LXM179 MGD175:MHI179 MPZ175:MRE179 MZV175:NBA179 NJR175:NKW179 NTN175:NUS179 ODJ175:OEO179 ONF175:OOK179 OXB175:OYG179 PGX175:PIC179 PQT175:PRY179 QAP175:QBU179 QKL175:QLQ179 QUH175:QVM179 RED175:RFI179 RNZ175:RPE179 RXV175:RZA179 SHR175:SIW179 SRN175:SSS179 TBJ175:TCO179 TLF175:TMK179 TVB175:TWG179 UEX175:UGC179 UOT175:UPY179 UYP175:UZU179 VIL175:VJQ179 VSH175:VTM179 WCD175:WDI179 WLZ175:WNE179 WVV175:WXA179 N65711:AS65715 JJ65711:KO65715 TF65711:UK65715 ADB65711:AEG65715 AMX65711:AOC65715 AWT65711:AXY65715 BGP65711:BHU65715 BQL65711:BRQ65715 CAH65711:CBM65715 CKD65711:CLI65715 CTZ65711:CVE65715 DDV65711:DFA65715 DNR65711:DOW65715 DXN65711:DYS65715 EHJ65711:EIO65715 ERF65711:ESK65715 FBB65711:FCG65715 FKX65711:FMC65715 FUT65711:FVY65715 GEP65711:GFU65715 GOL65711:GPQ65715 GYH65711:GZM65715 HID65711:HJI65715 HRZ65711:HTE65715 IBV65711:IDA65715 ILR65711:IMW65715 IVN65711:IWS65715 JFJ65711:JGO65715 JPF65711:JQK65715 JZB65711:KAG65715 KIX65711:KKC65715 KST65711:KTY65715 LCP65711:LDU65715 LML65711:LNQ65715 LWH65711:LXM65715 MGD65711:MHI65715 MPZ65711:MRE65715 MZV65711:NBA65715 NJR65711:NKW65715 NTN65711:NUS65715 ODJ65711:OEO65715 ONF65711:OOK65715 OXB65711:OYG65715 PGX65711:PIC65715 PQT65711:PRY65715 QAP65711:QBU65715 QKL65711:QLQ65715 QUH65711:QVM65715 RED65711:RFI65715 RNZ65711:RPE65715 RXV65711:RZA65715 SHR65711:SIW65715 SRN65711:SSS65715 TBJ65711:TCO65715 TLF65711:TMK65715 TVB65711:TWG65715 UEX65711:UGC65715 UOT65711:UPY65715 UYP65711:UZU65715 VIL65711:VJQ65715 VSH65711:VTM65715 WCD65711:WDI65715 WLZ65711:WNE65715 WVV65711:WXA65715 N131247:AS131251 JJ131247:KO131251 TF131247:UK131251 ADB131247:AEG131251 AMX131247:AOC131251 AWT131247:AXY131251 BGP131247:BHU131251 BQL131247:BRQ131251 CAH131247:CBM131251 CKD131247:CLI131251 CTZ131247:CVE131251 DDV131247:DFA131251 DNR131247:DOW131251 DXN131247:DYS131251 EHJ131247:EIO131251 ERF131247:ESK131251 FBB131247:FCG131251 FKX131247:FMC131251 FUT131247:FVY131251 GEP131247:GFU131251 GOL131247:GPQ131251 GYH131247:GZM131251 HID131247:HJI131251 HRZ131247:HTE131251 IBV131247:IDA131251 ILR131247:IMW131251 IVN131247:IWS131251 JFJ131247:JGO131251 JPF131247:JQK131251 JZB131247:KAG131251 KIX131247:KKC131251 KST131247:KTY131251 LCP131247:LDU131251 LML131247:LNQ131251 LWH131247:LXM131251 MGD131247:MHI131251 MPZ131247:MRE131251 MZV131247:NBA131251 NJR131247:NKW131251 NTN131247:NUS131251 ODJ131247:OEO131251 ONF131247:OOK131251 OXB131247:OYG131251 PGX131247:PIC131251 PQT131247:PRY131251 QAP131247:QBU131251 QKL131247:QLQ131251 QUH131247:QVM131251 RED131247:RFI131251 RNZ131247:RPE131251 RXV131247:RZA131251 SHR131247:SIW131251 SRN131247:SSS131251 TBJ131247:TCO131251 TLF131247:TMK131251 TVB131247:TWG131251 UEX131247:UGC131251 UOT131247:UPY131251 UYP131247:UZU131251 VIL131247:VJQ131251 VSH131247:VTM131251 WCD131247:WDI131251 WLZ131247:WNE131251 WVV131247:WXA131251 N196783:AS196787 JJ196783:KO196787 TF196783:UK196787 ADB196783:AEG196787 AMX196783:AOC196787 AWT196783:AXY196787 BGP196783:BHU196787 BQL196783:BRQ196787 CAH196783:CBM196787 CKD196783:CLI196787 CTZ196783:CVE196787 DDV196783:DFA196787 DNR196783:DOW196787 DXN196783:DYS196787 EHJ196783:EIO196787 ERF196783:ESK196787 FBB196783:FCG196787 FKX196783:FMC196787 FUT196783:FVY196787 GEP196783:GFU196787 GOL196783:GPQ196787 GYH196783:GZM196787 HID196783:HJI196787 HRZ196783:HTE196787 IBV196783:IDA196787 ILR196783:IMW196787 IVN196783:IWS196787 JFJ196783:JGO196787 JPF196783:JQK196787 JZB196783:KAG196787 KIX196783:KKC196787 KST196783:KTY196787 LCP196783:LDU196787 LML196783:LNQ196787 LWH196783:LXM196787 MGD196783:MHI196787 MPZ196783:MRE196787 MZV196783:NBA196787 NJR196783:NKW196787 NTN196783:NUS196787 ODJ196783:OEO196787 ONF196783:OOK196787 OXB196783:OYG196787 PGX196783:PIC196787 PQT196783:PRY196787 QAP196783:QBU196787 QKL196783:QLQ196787 QUH196783:QVM196787 RED196783:RFI196787 RNZ196783:RPE196787 RXV196783:RZA196787 SHR196783:SIW196787 SRN196783:SSS196787 TBJ196783:TCO196787 TLF196783:TMK196787 TVB196783:TWG196787 UEX196783:UGC196787 UOT196783:UPY196787 UYP196783:UZU196787 VIL196783:VJQ196787 VSH196783:VTM196787 WCD196783:WDI196787 WLZ196783:WNE196787 WVV196783:WXA196787 N262319:AS262323 JJ262319:KO262323 TF262319:UK262323 ADB262319:AEG262323 AMX262319:AOC262323 AWT262319:AXY262323 BGP262319:BHU262323 BQL262319:BRQ262323 CAH262319:CBM262323 CKD262319:CLI262323 CTZ262319:CVE262323 DDV262319:DFA262323 DNR262319:DOW262323 DXN262319:DYS262323 EHJ262319:EIO262323 ERF262319:ESK262323 FBB262319:FCG262323 FKX262319:FMC262323 FUT262319:FVY262323 GEP262319:GFU262323 GOL262319:GPQ262323 GYH262319:GZM262323 HID262319:HJI262323 HRZ262319:HTE262323 IBV262319:IDA262323 ILR262319:IMW262323 IVN262319:IWS262323 JFJ262319:JGO262323 JPF262319:JQK262323 JZB262319:KAG262323 KIX262319:KKC262323 KST262319:KTY262323 LCP262319:LDU262323 LML262319:LNQ262323 LWH262319:LXM262323 MGD262319:MHI262323 MPZ262319:MRE262323 MZV262319:NBA262323 NJR262319:NKW262323 NTN262319:NUS262323 ODJ262319:OEO262323 ONF262319:OOK262323 OXB262319:OYG262323 PGX262319:PIC262323 PQT262319:PRY262323 QAP262319:QBU262323 QKL262319:QLQ262323 QUH262319:QVM262323 RED262319:RFI262323 RNZ262319:RPE262323 RXV262319:RZA262323 SHR262319:SIW262323 SRN262319:SSS262323 TBJ262319:TCO262323 TLF262319:TMK262323 TVB262319:TWG262323 UEX262319:UGC262323 UOT262319:UPY262323 UYP262319:UZU262323 VIL262319:VJQ262323 VSH262319:VTM262323 WCD262319:WDI262323 WLZ262319:WNE262323 WVV262319:WXA262323 N327855:AS327859 JJ327855:KO327859 TF327855:UK327859 ADB327855:AEG327859 AMX327855:AOC327859 AWT327855:AXY327859 BGP327855:BHU327859 BQL327855:BRQ327859 CAH327855:CBM327859 CKD327855:CLI327859 CTZ327855:CVE327859 DDV327855:DFA327859 DNR327855:DOW327859 DXN327855:DYS327859 EHJ327855:EIO327859 ERF327855:ESK327859 FBB327855:FCG327859 FKX327855:FMC327859 FUT327855:FVY327859 GEP327855:GFU327859 GOL327855:GPQ327859 GYH327855:GZM327859 HID327855:HJI327859 HRZ327855:HTE327859 IBV327855:IDA327859 ILR327855:IMW327859 IVN327855:IWS327859 JFJ327855:JGO327859 JPF327855:JQK327859 JZB327855:KAG327859 KIX327855:KKC327859 KST327855:KTY327859 LCP327855:LDU327859 LML327855:LNQ327859 LWH327855:LXM327859 MGD327855:MHI327859 MPZ327855:MRE327859 MZV327855:NBA327859 NJR327855:NKW327859 NTN327855:NUS327859 ODJ327855:OEO327859 ONF327855:OOK327859 OXB327855:OYG327859 PGX327855:PIC327859 PQT327855:PRY327859 QAP327855:QBU327859 QKL327855:QLQ327859 QUH327855:QVM327859 RED327855:RFI327859 RNZ327855:RPE327859 RXV327855:RZA327859 SHR327855:SIW327859 SRN327855:SSS327859 TBJ327855:TCO327859 TLF327855:TMK327859 TVB327855:TWG327859 UEX327855:UGC327859 UOT327855:UPY327859 UYP327855:UZU327859 VIL327855:VJQ327859 VSH327855:VTM327859 WCD327855:WDI327859 WLZ327855:WNE327859 WVV327855:WXA327859 N393391:AS393395 JJ393391:KO393395 TF393391:UK393395 ADB393391:AEG393395 AMX393391:AOC393395 AWT393391:AXY393395 BGP393391:BHU393395 BQL393391:BRQ393395 CAH393391:CBM393395 CKD393391:CLI393395 CTZ393391:CVE393395 DDV393391:DFA393395 DNR393391:DOW393395 DXN393391:DYS393395 EHJ393391:EIO393395 ERF393391:ESK393395 FBB393391:FCG393395 FKX393391:FMC393395 FUT393391:FVY393395 GEP393391:GFU393395 GOL393391:GPQ393395 GYH393391:GZM393395 HID393391:HJI393395 HRZ393391:HTE393395 IBV393391:IDA393395 ILR393391:IMW393395 IVN393391:IWS393395 JFJ393391:JGO393395 JPF393391:JQK393395 JZB393391:KAG393395 KIX393391:KKC393395 KST393391:KTY393395 LCP393391:LDU393395 LML393391:LNQ393395 LWH393391:LXM393395 MGD393391:MHI393395 MPZ393391:MRE393395 MZV393391:NBA393395 NJR393391:NKW393395 NTN393391:NUS393395 ODJ393391:OEO393395 ONF393391:OOK393395 OXB393391:OYG393395 PGX393391:PIC393395 PQT393391:PRY393395 QAP393391:QBU393395 QKL393391:QLQ393395 QUH393391:QVM393395 RED393391:RFI393395 RNZ393391:RPE393395 RXV393391:RZA393395 SHR393391:SIW393395 SRN393391:SSS393395 TBJ393391:TCO393395 TLF393391:TMK393395 TVB393391:TWG393395 UEX393391:UGC393395 UOT393391:UPY393395 UYP393391:UZU393395 VIL393391:VJQ393395 VSH393391:VTM393395 WCD393391:WDI393395 WLZ393391:WNE393395 WVV393391:WXA393395 N458927:AS458931 JJ458927:KO458931 TF458927:UK458931 ADB458927:AEG458931 AMX458927:AOC458931 AWT458927:AXY458931 BGP458927:BHU458931 BQL458927:BRQ458931 CAH458927:CBM458931 CKD458927:CLI458931 CTZ458927:CVE458931 DDV458927:DFA458931 DNR458927:DOW458931 DXN458927:DYS458931 EHJ458927:EIO458931 ERF458927:ESK458931 FBB458927:FCG458931 FKX458927:FMC458931 FUT458927:FVY458931 GEP458927:GFU458931 GOL458927:GPQ458931 GYH458927:GZM458931 HID458927:HJI458931 HRZ458927:HTE458931 IBV458927:IDA458931 ILR458927:IMW458931 IVN458927:IWS458931 JFJ458927:JGO458931 JPF458927:JQK458931 JZB458927:KAG458931 KIX458927:KKC458931 KST458927:KTY458931 LCP458927:LDU458931 LML458927:LNQ458931 LWH458927:LXM458931 MGD458927:MHI458931 MPZ458927:MRE458931 MZV458927:NBA458931 NJR458927:NKW458931 NTN458927:NUS458931 ODJ458927:OEO458931 ONF458927:OOK458931 OXB458927:OYG458931 PGX458927:PIC458931 PQT458927:PRY458931 QAP458927:QBU458931 QKL458927:QLQ458931 QUH458927:QVM458931 RED458927:RFI458931 RNZ458927:RPE458931 RXV458927:RZA458931 SHR458927:SIW458931 SRN458927:SSS458931 TBJ458927:TCO458931 TLF458927:TMK458931 TVB458927:TWG458931 UEX458927:UGC458931 UOT458927:UPY458931 UYP458927:UZU458931 VIL458927:VJQ458931 VSH458927:VTM458931 WCD458927:WDI458931 WLZ458927:WNE458931 WVV458927:WXA458931 N524463:AS524467 JJ524463:KO524467 TF524463:UK524467 ADB524463:AEG524467 AMX524463:AOC524467 AWT524463:AXY524467 BGP524463:BHU524467 BQL524463:BRQ524467 CAH524463:CBM524467 CKD524463:CLI524467 CTZ524463:CVE524467 DDV524463:DFA524467 DNR524463:DOW524467 DXN524463:DYS524467 EHJ524463:EIO524467 ERF524463:ESK524467 FBB524463:FCG524467 FKX524463:FMC524467 FUT524463:FVY524467 GEP524463:GFU524467 GOL524463:GPQ524467 GYH524463:GZM524467 HID524463:HJI524467 HRZ524463:HTE524467 IBV524463:IDA524467 ILR524463:IMW524467 IVN524463:IWS524467 JFJ524463:JGO524467 JPF524463:JQK524467 JZB524463:KAG524467 KIX524463:KKC524467 KST524463:KTY524467 LCP524463:LDU524467 LML524463:LNQ524467 LWH524463:LXM524467 MGD524463:MHI524467 MPZ524463:MRE524467 MZV524463:NBA524467 NJR524463:NKW524467 NTN524463:NUS524467 ODJ524463:OEO524467 ONF524463:OOK524467 OXB524463:OYG524467 PGX524463:PIC524467 PQT524463:PRY524467 QAP524463:QBU524467 QKL524463:QLQ524467 QUH524463:QVM524467 RED524463:RFI524467 RNZ524463:RPE524467 RXV524463:RZA524467 SHR524463:SIW524467 SRN524463:SSS524467 TBJ524463:TCO524467 TLF524463:TMK524467 TVB524463:TWG524467 UEX524463:UGC524467 UOT524463:UPY524467 UYP524463:UZU524467 VIL524463:VJQ524467 VSH524463:VTM524467 WCD524463:WDI524467 WLZ524463:WNE524467 WVV524463:WXA524467 N589999:AS590003 JJ589999:KO590003 TF589999:UK590003 ADB589999:AEG590003 AMX589999:AOC590003 AWT589999:AXY590003 BGP589999:BHU590003 BQL589999:BRQ590003 CAH589999:CBM590003 CKD589999:CLI590003 CTZ589999:CVE590003 DDV589999:DFA590003 DNR589999:DOW590003 DXN589999:DYS590003 EHJ589999:EIO590003 ERF589999:ESK590003 FBB589999:FCG590003 FKX589999:FMC590003 FUT589999:FVY590003 GEP589999:GFU590003 GOL589999:GPQ590003 GYH589999:GZM590003 HID589999:HJI590003 HRZ589999:HTE590003 IBV589999:IDA590003 ILR589999:IMW590003 IVN589999:IWS590003 JFJ589999:JGO590003 JPF589999:JQK590003 JZB589999:KAG590003 KIX589999:KKC590003 KST589999:KTY590003 LCP589999:LDU590003 LML589999:LNQ590003 LWH589999:LXM590003 MGD589999:MHI590003 MPZ589999:MRE590003 MZV589999:NBA590003 NJR589999:NKW590003 NTN589999:NUS590003 ODJ589999:OEO590003 ONF589999:OOK590003 OXB589999:OYG590003 PGX589999:PIC590003 PQT589999:PRY590003 QAP589999:QBU590003 QKL589999:QLQ590003 QUH589999:QVM590003 RED589999:RFI590003 RNZ589999:RPE590003 RXV589999:RZA590003 SHR589999:SIW590003 SRN589999:SSS590003 TBJ589999:TCO590003 TLF589999:TMK590003 TVB589999:TWG590003 UEX589999:UGC590003 UOT589999:UPY590003 UYP589999:UZU590003 VIL589999:VJQ590003 VSH589999:VTM590003 WCD589999:WDI590003 WLZ589999:WNE590003 WVV589999:WXA590003 N655535:AS655539 JJ655535:KO655539 TF655535:UK655539 ADB655535:AEG655539 AMX655535:AOC655539 AWT655535:AXY655539 BGP655535:BHU655539 BQL655535:BRQ655539 CAH655535:CBM655539 CKD655535:CLI655539 CTZ655535:CVE655539 DDV655535:DFA655539 DNR655535:DOW655539 DXN655535:DYS655539 EHJ655535:EIO655539 ERF655535:ESK655539 FBB655535:FCG655539 FKX655535:FMC655539 FUT655535:FVY655539 GEP655535:GFU655539 GOL655535:GPQ655539 GYH655535:GZM655539 HID655535:HJI655539 HRZ655535:HTE655539 IBV655535:IDA655539 ILR655535:IMW655539 IVN655535:IWS655539 JFJ655535:JGO655539 JPF655535:JQK655539 JZB655535:KAG655539 KIX655535:KKC655539 KST655535:KTY655539 LCP655535:LDU655539 LML655535:LNQ655539 LWH655535:LXM655539 MGD655535:MHI655539 MPZ655535:MRE655539 MZV655535:NBA655539 NJR655535:NKW655539 NTN655535:NUS655539 ODJ655535:OEO655539 ONF655535:OOK655539 OXB655535:OYG655539 PGX655535:PIC655539 PQT655535:PRY655539 QAP655535:QBU655539 QKL655535:QLQ655539 QUH655535:QVM655539 RED655535:RFI655539 RNZ655535:RPE655539 RXV655535:RZA655539 SHR655535:SIW655539 SRN655535:SSS655539 TBJ655535:TCO655539 TLF655535:TMK655539 TVB655535:TWG655539 UEX655535:UGC655539 UOT655535:UPY655539 UYP655535:UZU655539 VIL655535:VJQ655539 VSH655535:VTM655539 WCD655535:WDI655539 WLZ655535:WNE655539 WVV655535:WXA655539 N721071:AS721075 JJ721071:KO721075 TF721071:UK721075 ADB721071:AEG721075 AMX721071:AOC721075 AWT721071:AXY721075 BGP721071:BHU721075 BQL721071:BRQ721075 CAH721071:CBM721075 CKD721071:CLI721075 CTZ721071:CVE721075 DDV721071:DFA721075 DNR721071:DOW721075 DXN721071:DYS721075 EHJ721071:EIO721075 ERF721071:ESK721075 FBB721071:FCG721075 FKX721071:FMC721075 FUT721071:FVY721075 GEP721071:GFU721075 GOL721071:GPQ721075 GYH721071:GZM721075 HID721071:HJI721075 HRZ721071:HTE721075 IBV721071:IDA721075 ILR721071:IMW721075 IVN721071:IWS721075 JFJ721071:JGO721075 JPF721071:JQK721075 JZB721071:KAG721075 KIX721071:KKC721075 KST721071:KTY721075 LCP721071:LDU721075 LML721071:LNQ721075 LWH721071:LXM721075 MGD721071:MHI721075 MPZ721071:MRE721075 MZV721071:NBA721075 NJR721071:NKW721075 NTN721071:NUS721075 ODJ721071:OEO721075 ONF721071:OOK721075 OXB721071:OYG721075 PGX721071:PIC721075 PQT721071:PRY721075 QAP721071:QBU721075 QKL721071:QLQ721075 QUH721071:QVM721075 RED721071:RFI721075 RNZ721071:RPE721075 RXV721071:RZA721075 SHR721071:SIW721075 SRN721071:SSS721075 TBJ721071:TCO721075 TLF721071:TMK721075 TVB721071:TWG721075 UEX721071:UGC721075 UOT721071:UPY721075 UYP721071:UZU721075 VIL721071:VJQ721075 VSH721071:VTM721075 WCD721071:WDI721075 WLZ721071:WNE721075 WVV721071:WXA721075 N786607:AS786611 JJ786607:KO786611 TF786607:UK786611 ADB786607:AEG786611 AMX786607:AOC786611 AWT786607:AXY786611 BGP786607:BHU786611 BQL786607:BRQ786611 CAH786607:CBM786611 CKD786607:CLI786611 CTZ786607:CVE786611 DDV786607:DFA786611 DNR786607:DOW786611 DXN786607:DYS786611 EHJ786607:EIO786611 ERF786607:ESK786611 FBB786607:FCG786611 FKX786607:FMC786611 FUT786607:FVY786611 GEP786607:GFU786611 GOL786607:GPQ786611 GYH786607:GZM786611 HID786607:HJI786611 HRZ786607:HTE786611 IBV786607:IDA786611 ILR786607:IMW786611 IVN786607:IWS786611 JFJ786607:JGO786611 JPF786607:JQK786611 JZB786607:KAG786611 KIX786607:KKC786611 KST786607:KTY786611 LCP786607:LDU786611 LML786607:LNQ786611 LWH786607:LXM786611 MGD786607:MHI786611 MPZ786607:MRE786611 MZV786607:NBA786611 NJR786607:NKW786611 NTN786607:NUS786611 ODJ786607:OEO786611 ONF786607:OOK786611 OXB786607:OYG786611 PGX786607:PIC786611 PQT786607:PRY786611 QAP786607:QBU786611 QKL786607:QLQ786611 QUH786607:QVM786611 RED786607:RFI786611 RNZ786607:RPE786611 RXV786607:RZA786611 SHR786607:SIW786611 SRN786607:SSS786611 TBJ786607:TCO786611 TLF786607:TMK786611 TVB786607:TWG786611 UEX786607:UGC786611 UOT786607:UPY786611 UYP786607:UZU786611 VIL786607:VJQ786611 VSH786607:VTM786611 WCD786607:WDI786611 WLZ786607:WNE786611 WVV786607:WXA786611 N852143:AS852147 JJ852143:KO852147 TF852143:UK852147 ADB852143:AEG852147 AMX852143:AOC852147 AWT852143:AXY852147 BGP852143:BHU852147 BQL852143:BRQ852147 CAH852143:CBM852147 CKD852143:CLI852147 CTZ852143:CVE852147 DDV852143:DFA852147 DNR852143:DOW852147 DXN852143:DYS852147 EHJ852143:EIO852147 ERF852143:ESK852147 FBB852143:FCG852147 FKX852143:FMC852147 FUT852143:FVY852147 GEP852143:GFU852147 GOL852143:GPQ852147 GYH852143:GZM852147 HID852143:HJI852147 HRZ852143:HTE852147 IBV852143:IDA852147 ILR852143:IMW852147 IVN852143:IWS852147 JFJ852143:JGO852147 JPF852143:JQK852147 JZB852143:KAG852147 KIX852143:KKC852147 KST852143:KTY852147 LCP852143:LDU852147 LML852143:LNQ852147 LWH852143:LXM852147 MGD852143:MHI852147 MPZ852143:MRE852147 MZV852143:NBA852147 NJR852143:NKW852147 NTN852143:NUS852147 ODJ852143:OEO852147 ONF852143:OOK852147 OXB852143:OYG852147 PGX852143:PIC852147 PQT852143:PRY852147 QAP852143:QBU852147 QKL852143:QLQ852147 QUH852143:QVM852147 RED852143:RFI852147 RNZ852143:RPE852147 RXV852143:RZA852147 SHR852143:SIW852147 SRN852143:SSS852147 TBJ852143:TCO852147 TLF852143:TMK852147 TVB852143:TWG852147 UEX852143:UGC852147 UOT852143:UPY852147 UYP852143:UZU852147 VIL852143:VJQ852147 VSH852143:VTM852147 WCD852143:WDI852147 WLZ852143:WNE852147 WVV852143:WXA852147 N917679:AS917683 JJ917679:KO917683 TF917679:UK917683 ADB917679:AEG917683 AMX917679:AOC917683 AWT917679:AXY917683 BGP917679:BHU917683 BQL917679:BRQ917683 CAH917679:CBM917683 CKD917679:CLI917683 CTZ917679:CVE917683 DDV917679:DFA917683 DNR917679:DOW917683 DXN917679:DYS917683 EHJ917679:EIO917683 ERF917679:ESK917683 FBB917679:FCG917683 FKX917679:FMC917683 FUT917679:FVY917683 GEP917679:GFU917683 GOL917679:GPQ917683 GYH917679:GZM917683 HID917679:HJI917683 HRZ917679:HTE917683 IBV917679:IDA917683 ILR917679:IMW917683 IVN917679:IWS917683 JFJ917679:JGO917683 JPF917679:JQK917683 JZB917679:KAG917683 KIX917679:KKC917683 KST917679:KTY917683 LCP917679:LDU917683 LML917679:LNQ917683 LWH917679:LXM917683 MGD917679:MHI917683 MPZ917679:MRE917683 MZV917679:NBA917683 NJR917679:NKW917683 NTN917679:NUS917683 ODJ917679:OEO917683 ONF917679:OOK917683 OXB917679:OYG917683 PGX917679:PIC917683 PQT917679:PRY917683 QAP917679:QBU917683 QKL917679:QLQ917683 QUH917679:QVM917683 RED917679:RFI917683 RNZ917679:RPE917683 RXV917679:RZA917683 SHR917679:SIW917683 SRN917679:SSS917683 TBJ917679:TCO917683 TLF917679:TMK917683 TVB917679:TWG917683 UEX917679:UGC917683 UOT917679:UPY917683 UYP917679:UZU917683 VIL917679:VJQ917683 VSH917679:VTM917683 WCD917679:WDI917683 WLZ917679:WNE917683 WVV917679:WXA917683 N983215:AS983219 JJ983215:KO983219 TF983215:UK983219 ADB983215:AEG983219 AMX983215:AOC983219 AWT983215:AXY983219 BGP983215:BHU983219 BQL983215:BRQ983219 CAH983215:CBM983219 CKD983215:CLI983219 CTZ983215:CVE983219 DDV983215:DFA983219 DNR983215:DOW983219 DXN983215:DYS983219 EHJ983215:EIO983219 ERF983215:ESK983219 FBB983215:FCG983219 FKX983215:FMC983219 FUT983215:FVY983219 GEP983215:GFU983219 GOL983215:GPQ983219 GYH983215:GZM983219 HID983215:HJI983219 HRZ983215:HTE983219 IBV983215:IDA983219 ILR983215:IMW983219 IVN983215:IWS983219 JFJ983215:JGO983219 JPF983215:JQK983219 JZB983215:KAG983219 KIX983215:KKC983219 KST983215:KTY983219 LCP983215:LDU983219 LML983215:LNQ983219 LWH983215:LXM983219 MGD983215:MHI983219 MPZ983215:MRE983219 MZV983215:NBA983219 NJR983215:NKW983219 NTN983215:NUS983219 ODJ983215:OEO983219 ONF983215:OOK983219 OXB983215:OYG983219 PGX983215:PIC983219 PQT983215:PRY983219 QAP983215:QBU983219 QKL983215:QLQ983219 QUH983215:QVM983219 RED983215:RFI983219 RNZ983215:RPE983219 RXV983215:RZA983219 SHR983215:SIW983219 SRN983215:SSS983219 TBJ983215:TCO983219 TLF983215:TMK983219 TVB983215:TWG983219 UEX983215:UGC983219 UOT983215:UPY983219 UYP983215:UZU983219 VIL983215:VJQ983219 VSH983215:VTM983219 WCD983215:WDI983219 WLZ983215:WNE983219 WVV983215:WXA983219 I208:AS215 JE208:KO215 TA208:UK215 ACW208:AEG215 AMS208:AOC215 AWO208:AXY215 BGK208:BHU215 BQG208:BRQ215 CAC208:CBM215 CJY208:CLI215 CTU208:CVE215 DDQ208:DFA215 DNM208:DOW215 DXI208:DYS215 EHE208:EIO215 ERA208:ESK215 FAW208:FCG215 FKS208:FMC215 FUO208:FVY215 GEK208:GFU215 GOG208:GPQ215 GYC208:GZM215 HHY208:HJI215 HRU208:HTE215 IBQ208:IDA215 ILM208:IMW215 IVI208:IWS215 JFE208:JGO215 JPA208:JQK215 JYW208:KAG215 KIS208:KKC215 KSO208:KTY215 LCK208:LDU215 LMG208:LNQ215 LWC208:LXM215 MFY208:MHI215 MPU208:MRE215 MZQ208:NBA215 NJM208:NKW215 NTI208:NUS215 ODE208:OEO215 ONA208:OOK215 OWW208:OYG215 PGS208:PIC215 PQO208:PRY215 QAK208:QBU215 QKG208:QLQ215 QUC208:QVM215 RDY208:RFI215 RNU208:RPE215 RXQ208:RZA215 SHM208:SIW215 SRI208:SSS215 TBE208:TCO215 TLA208:TMK215 TUW208:TWG215 UES208:UGC215 UOO208:UPY215 UYK208:UZU215 VIG208:VJQ215 VSC208:VTM215 WBY208:WDI215 WLU208:WNE215 WVQ208:WXA215 I65744:AS65751 JE65744:KO65751 TA65744:UK65751 ACW65744:AEG65751 AMS65744:AOC65751 AWO65744:AXY65751 BGK65744:BHU65751 BQG65744:BRQ65751 CAC65744:CBM65751 CJY65744:CLI65751 CTU65744:CVE65751 DDQ65744:DFA65751 DNM65744:DOW65751 DXI65744:DYS65751 EHE65744:EIO65751 ERA65744:ESK65751 FAW65744:FCG65751 FKS65744:FMC65751 FUO65744:FVY65751 GEK65744:GFU65751 GOG65744:GPQ65751 GYC65744:GZM65751 HHY65744:HJI65751 HRU65744:HTE65751 IBQ65744:IDA65751 ILM65744:IMW65751 IVI65744:IWS65751 JFE65744:JGO65751 JPA65744:JQK65751 JYW65744:KAG65751 KIS65744:KKC65751 KSO65744:KTY65751 LCK65744:LDU65751 LMG65744:LNQ65751 LWC65744:LXM65751 MFY65744:MHI65751 MPU65744:MRE65751 MZQ65744:NBA65751 NJM65744:NKW65751 NTI65744:NUS65751 ODE65744:OEO65751 ONA65744:OOK65751 OWW65744:OYG65751 PGS65744:PIC65751 PQO65744:PRY65751 QAK65744:QBU65751 QKG65744:QLQ65751 QUC65744:QVM65751 RDY65744:RFI65751 RNU65744:RPE65751 RXQ65744:RZA65751 SHM65744:SIW65751 SRI65744:SSS65751 TBE65744:TCO65751 TLA65744:TMK65751 TUW65744:TWG65751 UES65744:UGC65751 UOO65744:UPY65751 UYK65744:UZU65751 VIG65744:VJQ65751 VSC65744:VTM65751 WBY65744:WDI65751 WLU65744:WNE65751 WVQ65744:WXA65751 I131280:AS131287 JE131280:KO131287 TA131280:UK131287 ACW131280:AEG131287 AMS131280:AOC131287 AWO131280:AXY131287 BGK131280:BHU131287 BQG131280:BRQ131287 CAC131280:CBM131287 CJY131280:CLI131287 CTU131280:CVE131287 DDQ131280:DFA131287 DNM131280:DOW131287 DXI131280:DYS131287 EHE131280:EIO131287 ERA131280:ESK131287 FAW131280:FCG131287 FKS131280:FMC131287 FUO131280:FVY131287 GEK131280:GFU131287 GOG131280:GPQ131287 GYC131280:GZM131287 HHY131280:HJI131287 HRU131280:HTE131287 IBQ131280:IDA131287 ILM131280:IMW131287 IVI131280:IWS131287 JFE131280:JGO131287 JPA131280:JQK131287 JYW131280:KAG131287 KIS131280:KKC131287 KSO131280:KTY131287 LCK131280:LDU131287 LMG131280:LNQ131287 LWC131280:LXM131287 MFY131280:MHI131287 MPU131280:MRE131287 MZQ131280:NBA131287 NJM131280:NKW131287 NTI131280:NUS131287 ODE131280:OEO131287 ONA131280:OOK131287 OWW131280:OYG131287 PGS131280:PIC131287 PQO131280:PRY131287 QAK131280:QBU131287 QKG131280:QLQ131287 QUC131280:QVM131287 RDY131280:RFI131287 RNU131280:RPE131287 RXQ131280:RZA131287 SHM131280:SIW131287 SRI131280:SSS131287 TBE131280:TCO131287 TLA131280:TMK131287 TUW131280:TWG131287 UES131280:UGC131287 UOO131280:UPY131287 UYK131280:UZU131287 VIG131280:VJQ131287 VSC131280:VTM131287 WBY131280:WDI131287 WLU131280:WNE131287 WVQ131280:WXA131287 I196816:AS196823 JE196816:KO196823 TA196816:UK196823 ACW196816:AEG196823 AMS196816:AOC196823 AWO196816:AXY196823 BGK196816:BHU196823 BQG196816:BRQ196823 CAC196816:CBM196823 CJY196816:CLI196823 CTU196816:CVE196823 DDQ196816:DFA196823 DNM196816:DOW196823 DXI196816:DYS196823 EHE196816:EIO196823 ERA196816:ESK196823 FAW196816:FCG196823 FKS196816:FMC196823 FUO196816:FVY196823 GEK196816:GFU196823 GOG196816:GPQ196823 GYC196816:GZM196823 HHY196816:HJI196823 HRU196816:HTE196823 IBQ196816:IDA196823 ILM196816:IMW196823 IVI196816:IWS196823 JFE196816:JGO196823 JPA196816:JQK196823 JYW196816:KAG196823 KIS196816:KKC196823 KSO196816:KTY196823 LCK196816:LDU196823 LMG196816:LNQ196823 LWC196816:LXM196823 MFY196816:MHI196823 MPU196816:MRE196823 MZQ196816:NBA196823 NJM196816:NKW196823 NTI196816:NUS196823 ODE196816:OEO196823 ONA196816:OOK196823 OWW196816:OYG196823 PGS196816:PIC196823 PQO196816:PRY196823 QAK196816:QBU196823 QKG196816:QLQ196823 QUC196816:QVM196823 RDY196816:RFI196823 RNU196816:RPE196823 RXQ196816:RZA196823 SHM196816:SIW196823 SRI196816:SSS196823 TBE196816:TCO196823 TLA196816:TMK196823 TUW196816:TWG196823 UES196816:UGC196823 UOO196816:UPY196823 UYK196816:UZU196823 VIG196816:VJQ196823 VSC196816:VTM196823 WBY196816:WDI196823 WLU196816:WNE196823 WVQ196816:WXA196823 I262352:AS262359 JE262352:KO262359 TA262352:UK262359 ACW262352:AEG262359 AMS262352:AOC262359 AWO262352:AXY262359 BGK262352:BHU262359 BQG262352:BRQ262359 CAC262352:CBM262359 CJY262352:CLI262359 CTU262352:CVE262359 DDQ262352:DFA262359 DNM262352:DOW262359 DXI262352:DYS262359 EHE262352:EIO262359 ERA262352:ESK262359 FAW262352:FCG262359 FKS262352:FMC262359 FUO262352:FVY262359 GEK262352:GFU262359 GOG262352:GPQ262359 GYC262352:GZM262359 HHY262352:HJI262359 HRU262352:HTE262359 IBQ262352:IDA262359 ILM262352:IMW262359 IVI262352:IWS262359 JFE262352:JGO262359 JPA262352:JQK262359 JYW262352:KAG262359 KIS262352:KKC262359 KSO262352:KTY262359 LCK262352:LDU262359 LMG262352:LNQ262359 LWC262352:LXM262359 MFY262352:MHI262359 MPU262352:MRE262359 MZQ262352:NBA262359 NJM262352:NKW262359 NTI262352:NUS262359 ODE262352:OEO262359 ONA262352:OOK262359 OWW262352:OYG262359 PGS262352:PIC262359 PQO262352:PRY262359 QAK262352:QBU262359 QKG262352:QLQ262359 QUC262352:QVM262359 RDY262352:RFI262359 RNU262352:RPE262359 RXQ262352:RZA262359 SHM262352:SIW262359 SRI262352:SSS262359 TBE262352:TCO262359 TLA262352:TMK262359 TUW262352:TWG262359 UES262352:UGC262359 UOO262352:UPY262359 UYK262352:UZU262359 VIG262352:VJQ262359 VSC262352:VTM262359 WBY262352:WDI262359 WLU262352:WNE262359 WVQ262352:WXA262359 I327888:AS327895 JE327888:KO327895 TA327888:UK327895 ACW327888:AEG327895 AMS327888:AOC327895 AWO327888:AXY327895 BGK327888:BHU327895 BQG327888:BRQ327895 CAC327888:CBM327895 CJY327888:CLI327895 CTU327888:CVE327895 DDQ327888:DFA327895 DNM327888:DOW327895 DXI327888:DYS327895 EHE327888:EIO327895 ERA327888:ESK327895 FAW327888:FCG327895 FKS327888:FMC327895 FUO327888:FVY327895 GEK327888:GFU327895 GOG327888:GPQ327895 GYC327888:GZM327895 HHY327888:HJI327895 HRU327888:HTE327895 IBQ327888:IDA327895 ILM327888:IMW327895 IVI327888:IWS327895 JFE327888:JGO327895 JPA327888:JQK327895 JYW327888:KAG327895 KIS327888:KKC327895 KSO327888:KTY327895 LCK327888:LDU327895 LMG327888:LNQ327895 LWC327888:LXM327895 MFY327888:MHI327895 MPU327888:MRE327895 MZQ327888:NBA327895 NJM327888:NKW327895 NTI327888:NUS327895 ODE327888:OEO327895 ONA327888:OOK327895 OWW327888:OYG327895 PGS327888:PIC327895 PQO327888:PRY327895 QAK327888:QBU327895 QKG327888:QLQ327895 QUC327888:QVM327895 RDY327888:RFI327895 RNU327888:RPE327895 RXQ327888:RZA327895 SHM327888:SIW327895 SRI327888:SSS327895 TBE327888:TCO327895 TLA327888:TMK327895 TUW327888:TWG327895 UES327888:UGC327895 UOO327888:UPY327895 UYK327888:UZU327895 VIG327888:VJQ327895 VSC327888:VTM327895 WBY327888:WDI327895 WLU327888:WNE327895 WVQ327888:WXA327895 I393424:AS393431 JE393424:KO393431 TA393424:UK393431 ACW393424:AEG393431 AMS393424:AOC393431 AWO393424:AXY393431 BGK393424:BHU393431 BQG393424:BRQ393431 CAC393424:CBM393431 CJY393424:CLI393431 CTU393424:CVE393431 DDQ393424:DFA393431 DNM393424:DOW393431 DXI393424:DYS393431 EHE393424:EIO393431 ERA393424:ESK393431 FAW393424:FCG393431 FKS393424:FMC393431 FUO393424:FVY393431 GEK393424:GFU393431 GOG393424:GPQ393431 GYC393424:GZM393431 HHY393424:HJI393431 HRU393424:HTE393431 IBQ393424:IDA393431 ILM393424:IMW393431 IVI393424:IWS393431 JFE393424:JGO393431 JPA393424:JQK393431 JYW393424:KAG393431 KIS393424:KKC393431 KSO393424:KTY393431 LCK393424:LDU393431 LMG393424:LNQ393431 LWC393424:LXM393431 MFY393424:MHI393431 MPU393424:MRE393431 MZQ393424:NBA393431 NJM393424:NKW393431 NTI393424:NUS393431 ODE393424:OEO393431 ONA393424:OOK393431 OWW393424:OYG393431 PGS393424:PIC393431 PQO393424:PRY393431 QAK393424:QBU393431 QKG393424:QLQ393431 QUC393424:QVM393431 RDY393424:RFI393431 RNU393424:RPE393431 RXQ393424:RZA393431 SHM393424:SIW393431 SRI393424:SSS393431 TBE393424:TCO393431 TLA393424:TMK393431 TUW393424:TWG393431 UES393424:UGC393431 UOO393424:UPY393431 UYK393424:UZU393431 VIG393424:VJQ393431 VSC393424:VTM393431 WBY393424:WDI393431 WLU393424:WNE393431 WVQ393424:WXA393431 I458960:AS458967 JE458960:KO458967 TA458960:UK458967 ACW458960:AEG458967 AMS458960:AOC458967 AWO458960:AXY458967 BGK458960:BHU458967 BQG458960:BRQ458967 CAC458960:CBM458967 CJY458960:CLI458967 CTU458960:CVE458967 DDQ458960:DFA458967 DNM458960:DOW458967 DXI458960:DYS458967 EHE458960:EIO458967 ERA458960:ESK458967 FAW458960:FCG458967 FKS458960:FMC458967 FUO458960:FVY458967 GEK458960:GFU458967 GOG458960:GPQ458967 GYC458960:GZM458967 HHY458960:HJI458967 HRU458960:HTE458967 IBQ458960:IDA458967 ILM458960:IMW458967 IVI458960:IWS458967 JFE458960:JGO458967 JPA458960:JQK458967 JYW458960:KAG458967 KIS458960:KKC458967 KSO458960:KTY458967 LCK458960:LDU458967 LMG458960:LNQ458967 LWC458960:LXM458967 MFY458960:MHI458967 MPU458960:MRE458967 MZQ458960:NBA458967 NJM458960:NKW458967 NTI458960:NUS458967 ODE458960:OEO458967 ONA458960:OOK458967 OWW458960:OYG458967 PGS458960:PIC458967 PQO458960:PRY458967 QAK458960:QBU458967 QKG458960:QLQ458967 QUC458960:QVM458967 RDY458960:RFI458967 RNU458960:RPE458967 RXQ458960:RZA458967 SHM458960:SIW458967 SRI458960:SSS458967 TBE458960:TCO458967 TLA458960:TMK458967 TUW458960:TWG458967 UES458960:UGC458967 UOO458960:UPY458967 UYK458960:UZU458967 VIG458960:VJQ458967 VSC458960:VTM458967 WBY458960:WDI458967 WLU458960:WNE458967 WVQ458960:WXA458967 I524496:AS524503 JE524496:KO524503 TA524496:UK524503 ACW524496:AEG524503 AMS524496:AOC524503 AWO524496:AXY524503 BGK524496:BHU524503 BQG524496:BRQ524503 CAC524496:CBM524503 CJY524496:CLI524503 CTU524496:CVE524503 DDQ524496:DFA524503 DNM524496:DOW524503 DXI524496:DYS524503 EHE524496:EIO524503 ERA524496:ESK524503 FAW524496:FCG524503 FKS524496:FMC524503 FUO524496:FVY524503 GEK524496:GFU524503 GOG524496:GPQ524503 GYC524496:GZM524503 HHY524496:HJI524503 HRU524496:HTE524503 IBQ524496:IDA524503 ILM524496:IMW524503 IVI524496:IWS524503 JFE524496:JGO524503 JPA524496:JQK524503 JYW524496:KAG524503 KIS524496:KKC524503 KSO524496:KTY524503 LCK524496:LDU524503 LMG524496:LNQ524503 LWC524496:LXM524503 MFY524496:MHI524503 MPU524496:MRE524503 MZQ524496:NBA524503 NJM524496:NKW524503 NTI524496:NUS524503 ODE524496:OEO524503 ONA524496:OOK524503 OWW524496:OYG524503 PGS524496:PIC524503 PQO524496:PRY524503 QAK524496:QBU524503 QKG524496:QLQ524503 QUC524496:QVM524503 RDY524496:RFI524503 RNU524496:RPE524503 RXQ524496:RZA524503 SHM524496:SIW524503 SRI524496:SSS524503 TBE524496:TCO524503 TLA524496:TMK524503 TUW524496:TWG524503 UES524496:UGC524503 UOO524496:UPY524503 UYK524496:UZU524503 VIG524496:VJQ524503 VSC524496:VTM524503 WBY524496:WDI524503 WLU524496:WNE524503 WVQ524496:WXA524503 I590032:AS590039 JE590032:KO590039 TA590032:UK590039 ACW590032:AEG590039 AMS590032:AOC590039 AWO590032:AXY590039 BGK590032:BHU590039 BQG590032:BRQ590039 CAC590032:CBM590039 CJY590032:CLI590039 CTU590032:CVE590039 DDQ590032:DFA590039 DNM590032:DOW590039 DXI590032:DYS590039 EHE590032:EIO590039 ERA590032:ESK590039 FAW590032:FCG590039 FKS590032:FMC590039 FUO590032:FVY590039 GEK590032:GFU590039 GOG590032:GPQ590039 GYC590032:GZM590039 HHY590032:HJI590039 HRU590032:HTE590039 IBQ590032:IDA590039 ILM590032:IMW590039 IVI590032:IWS590039 JFE590032:JGO590039 JPA590032:JQK590039 JYW590032:KAG590039 KIS590032:KKC590039 KSO590032:KTY590039 LCK590032:LDU590039 LMG590032:LNQ590039 LWC590032:LXM590039 MFY590032:MHI590039 MPU590032:MRE590039 MZQ590032:NBA590039 NJM590032:NKW590039 NTI590032:NUS590039 ODE590032:OEO590039 ONA590032:OOK590039 OWW590032:OYG590039 PGS590032:PIC590039 PQO590032:PRY590039 QAK590032:QBU590039 QKG590032:QLQ590039 QUC590032:QVM590039 RDY590032:RFI590039 RNU590032:RPE590039 RXQ590032:RZA590039 SHM590032:SIW590039 SRI590032:SSS590039 TBE590032:TCO590039 TLA590032:TMK590039 TUW590032:TWG590039 UES590032:UGC590039 UOO590032:UPY590039 UYK590032:UZU590039 VIG590032:VJQ590039 VSC590032:VTM590039 WBY590032:WDI590039 WLU590032:WNE590039 WVQ590032:WXA590039 I655568:AS655575 JE655568:KO655575 TA655568:UK655575 ACW655568:AEG655575 AMS655568:AOC655575 AWO655568:AXY655575 BGK655568:BHU655575 BQG655568:BRQ655575 CAC655568:CBM655575 CJY655568:CLI655575 CTU655568:CVE655575 DDQ655568:DFA655575 DNM655568:DOW655575 DXI655568:DYS655575 EHE655568:EIO655575 ERA655568:ESK655575 FAW655568:FCG655575 FKS655568:FMC655575 FUO655568:FVY655575 GEK655568:GFU655575 GOG655568:GPQ655575 GYC655568:GZM655575 HHY655568:HJI655575 HRU655568:HTE655575 IBQ655568:IDA655575 ILM655568:IMW655575 IVI655568:IWS655575 JFE655568:JGO655575 JPA655568:JQK655575 JYW655568:KAG655575 KIS655568:KKC655575 KSO655568:KTY655575 LCK655568:LDU655575 LMG655568:LNQ655575 LWC655568:LXM655575 MFY655568:MHI655575 MPU655568:MRE655575 MZQ655568:NBA655575 NJM655568:NKW655575 NTI655568:NUS655575 ODE655568:OEO655575 ONA655568:OOK655575 OWW655568:OYG655575 PGS655568:PIC655575 PQO655568:PRY655575 QAK655568:QBU655575 QKG655568:QLQ655575 QUC655568:QVM655575 RDY655568:RFI655575 RNU655568:RPE655575 RXQ655568:RZA655575 SHM655568:SIW655575 SRI655568:SSS655575 TBE655568:TCO655575 TLA655568:TMK655575 TUW655568:TWG655575 UES655568:UGC655575 UOO655568:UPY655575 UYK655568:UZU655575 VIG655568:VJQ655575 VSC655568:VTM655575 WBY655568:WDI655575 WLU655568:WNE655575 WVQ655568:WXA655575 I721104:AS721111 JE721104:KO721111 TA721104:UK721111 ACW721104:AEG721111 AMS721104:AOC721111 AWO721104:AXY721111 BGK721104:BHU721111 BQG721104:BRQ721111 CAC721104:CBM721111 CJY721104:CLI721111 CTU721104:CVE721111 DDQ721104:DFA721111 DNM721104:DOW721111 DXI721104:DYS721111 EHE721104:EIO721111 ERA721104:ESK721111 FAW721104:FCG721111 FKS721104:FMC721111 FUO721104:FVY721111 GEK721104:GFU721111 GOG721104:GPQ721111 GYC721104:GZM721111 HHY721104:HJI721111 HRU721104:HTE721111 IBQ721104:IDA721111 ILM721104:IMW721111 IVI721104:IWS721111 JFE721104:JGO721111 JPA721104:JQK721111 JYW721104:KAG721111 KIS721104:KKC721111 KSO721104:KTY721111 LCK721104:LDU721111 LMG721104:LNQ721111 LWC721104:LXM721111 MFY721104:MHI721111 MPU721104:MRE721111 MZQ721104:NBA721111 NJM721104:NKW721111 NTI721104:NUS721111 ODE721104:OEO721111 ONA721104:OOK721111 OWW721104:OYG721111 PGS721104:PIC721111 PQO721104:PRY721111 QAK721104:QBU721111 QKG721104:QLQ721111 QUC721104:QVM721111 RDY721104:RFI721111 RNU721104:RPE721111 RXQ721104:RZA721111 SHM721104:SIW721111 SRI721104:SSS721111 TBE721104:TCO721111 TLA721104:TMK721111 TUW721104:TWG721111 UES721104:UGC721111 UOO721104:UPY721111 UYK721104:UZU721111 VIG721104:VJQ721111 VSC721104:VTM721111 WBY721104:WDI721111 WLU721104:WNE721111 WVQ721104:WXA721111 I786640:AS786647 JE786640:KO786647 TA786640:UK786647 ACW786640:AEG786647 AMS786640:AOC786647 AWO786640:AXY786647 BGK786640:BHU786647 BQG786640:BRQ786647 CAC786640:CBM786647 CJY786640:CLI786647 CTU786640:CVE786647 DDQ786640:DFA786647 DNM786640:DOW786647 DXI786640:DYS786647 EHE786640:EIO786647 ERA786640:ESK786647 FAW786640:FCG786647 FKS786640:FMC786647 FUO786640:FVY786647 GEK786640:GFU786647 GOG786640:GPQ786647 GYC786640:GZM786647 HHY786640:HJI786647 HRU786640:HTE786647 IBQ786640:IDA786647 ILM786640:IMW786647 IVI786640:IWS786647 JFE786640:JGO786647 JPA786640:JQK786647 JYW786640:KAG786647 KIS786640:KKC786647 KSO786640:KTY786647 LCK786640:LDU786647 LMG786640:LNQ786647 LWC786640:LXM786647 MFY786640:MHI786647 MPU786640:MRE786647 MZQ786640:NBA786647 NJM786640:NKW786647 NTI786640:NUS786647 ODE786640:OEO786647 ONA786640:OOK786647 OWW786640:OYG786647 PGS786640:PIC786647 PQO786640:PRY786647 QAK786640:QBU786647 QKG786640:QLQ786647 QUC786640:QVM786647 RDY786640:RFI786647 RNU786640:RPE786647 RXQ786640:RZA786647 SHM786640:SIW786647 SRI786640:SSS786647 TBE786640:TCO786647 TLA786640:TMK786647 TUW786640:TWG786647 UES786640:UGC786647 UOO786640:UPY786647 UYK786640:UZU786647 VIG786640:VJQ786647 VSC786640:VTM786647 WBY786640:WDI786647 WLU786640:WNE786647 WVQ786640:WXA786647 I852176:AS852183 JE852176:KO852183 TA852176:UK852183 ACW852176:AEG852183 AMS852176:AOC852183 AWO852176:AXY852183 BGK852176:BHU852183 BQG852176:BRQ852183 CAC852176:CBM852183 CJY852176:CLI852183 CTU852176:CVE852183 DDQ852176:DFA852183 DNM852176:DOW852183 DXI852176:DYS852183 EHE852176:EIO852183 ERA852176:ESK852183 FAW852176:FCG852183 FKS852176:FMC852183 FUO852176:FVY852183 GEK852176:GFU852183 GOG852176:GPQ852183 GYC852176:GZM852183 HHY852176:HJI852183 HRU852176:HTE852183 IBQ852176:IDA852183 ILM852176:IMW852183 IVI852176:IWS852183 JFE852176:JGO852183 JPA852176:JQK852183 JYW852176:KAG852183 KIS852176:KKC852183 KSO852176:KTY852183 LCK852176:LDU852183 LMG852176:LNQ852183 LWC852176:LXM852183 MFY852176:MHI852183 MPU852176:MRE852183 MZQ852176:NBA852183 NJM852176:NKW852183 NTI852176:NUS852183 ODE852176:OEO852183 ONA852176:OOK852183 OWW852176:OYG852183 PGS852176:PIC852183 PQO852176:PRY852183 QAK852176:QBU852183 QKG852176:QLQ852183 QUC852176:QVM852183 RDY852176:RFI852183 RNU852176:RPE852183 RXQ852176:RZA852183 SHM852176:SIW852183 SRI852176:SSS852183 TBE852176:TCO852183 TLA852176:TMK852183 TUW852176:TWG852183 UES852176:UGC852183 UOO852176:UPY852183 UYK852176:UZU852183 VIG852176:VJQ852183 VSC852176:VTM852183 WBY852176:WDI852183 WLU852176:WNE852183 WVQ852176:WXA852183 I917712:AS917719 JE917712:KO917719 TA917712:UK917719 ACW917712:AEG917719 AMS917712:AOC917719 AWO917712:AXY917719 BGK917712:BHU917719 BQG917712:BRQ917719 CAC917712:CBM917719 CJY917712:CLI917719 CTU917712:CVE917719 DDQ917712:DFA917719 DNM917712:DOW917719 DXI917712:DYS917719 EHE917712:EIO917719 ERA917712:ESK917719 FAW917712:FCG917719 FKS917712:FMC917719 FUO917712:FVY917719 GEK917712:GFU917719 GOG917712:GPQ917719 GYC917712:GZM917719 HHY917712:HJI917719 HRU917712:HTE917719 IBQ917712:IDA917719 ILM917712:IMW917719 IVI917712:IWS917719 JFE917712:JGO917719 JPA917712:JQK917719 JYW917712:KAG917719 KIS917712:KKC917719 KSO917712:KTY917719 LCK917712:LDU917719 LMG917712:LNQ917719 LWC917712:LXM917719 MFY917712:MHI917719 MPU917712:MRE917719 MZQ917712:NBA917719 NJM917712:NKW917719 NTI917712:NUS917719 ODE917712:OEO917719 ONA917712:OOK917719 OWW917712:OYG917719 PGS917712:PIC917719 PQO917712:PRY917719 QAK917712:QBU917719 QKG917712:QLQ917719 QUC917712:QVM917719 RDY917712:RFI917719 RNU917712:RPE917719 RXQ917712:RZA917719 SHM917712:SIW917719 SRI917712:SSS917719 TBE917712:TCO917719 TLA917712:TMK917719 TUW917712:TWG917719 UES917712:UGC917719 UOO917712:UPY917719 UYK917712:UZU917719 VIG917712:VJQ917719 VSC917712:VTM917719 WBY917712:WDI917719 WLU917712:WNE917719 WVQ917712:WXA917719 I983248:AS983255 JE983248:KO983255 TA983248:UK983255 ACW983248:AEG983255 AMS983248:AOC983255 AWO983248:AXY983255 BGK983248:BHU983255 BQG983248:BRQ983255 CAC983248:CBM983255 CJY983248:CLI983255 CTU983248:CVE983255 DDQ983248:DFA983255 DNM983248:DOW983255 DXI983248:DYS983255 EHE983248:EIO983255 ERA983248:ESK983255 FAW983248:FCG983255 FKS983248:FMC983255 FUO983248:FVY983255 GEK983248:GFU983255 GOG983248:GPQ983255 GYC983248:GZM983255 HHY983248:HJI983255 HRU983248:HTE983255 IBQ983248:IDA983255 ILM983248:IMW983255 IVI983248:IWS983255 JFE983248:JGO983255 JPA983248:JQK983255 JYW983248:KAG983255 KIS983248:KKC983255 KSO983248:KTY983255 LCK983248:LDU983255 LMG983248:LNQ983255 LWC983248:LXM983255 MFY983248:MHI983255 MPU983248:MRE983255 MZQ983248:NBA983255 NJM983248:NKW983255 NTI983248:NUS983255 ODE983248:OEO983255 ONA983248:OOK983255 OWW983248:OYG983255 PGS983248:PIC983255 PQO983248:PRY983255 QAK983248:QBU983255 QKG983248:QLQ983255 QUC983248:QVM983255 RDY983248:RFI983255 RNU983248:RPE983255 RXQ983248:RZA983255 SHM983248:SIW983255 SRI983248:SSS983255 TBE983248:TCO983255 TLA983248:TMK983255 TUW983248:TWG983255 UES983248:UGC983255 UOO983248:UPY983255 UYK983248:UZU983255 VIG983248:VJQ983255 VSC983248:VTM983255 WBY983248:WDI983255 WLU983248:WNE983255 WVQ983248:WXA983255 N11:AS15 JJ11:KO15 TF11:UK15 ADB11:AEG15 AMX11:AOC15 AWT11:AXY15 BGP11:BHU15 BQL11:BRQ15 CAH11:CBM15 CKD11:CLI15 CTZ11:CVE15 DDV11:DFA15 DNR11:DOW15 DXN11:DYS15 EHJ11:EIO15 ERF11:ESK15 FBB11:FCG15 FKX11:FMC15 FUT11:FVY15 GEP11:GFU15 GOL11:GPQ15 GYH11:GZM15 HID11:HJI15 HRZ11:HTE15 IBV11:IDA15 ILR11:IMW15 IVN11:IWS15 JFJ11:JGO15 JPF11:JQK15 JZB11:KAG15 KIX11:KKC15 KST11:KTY15 LCP11:LDU15 LML11:LNQ15 LWH11:LXM15 MGD11:MHI15 MPZ11:MRE15 MZV11:NBA15 NJR11:NKW15 NTN11:NUS15 ODJ11:OEO15 ONF11:OOK15 OXB11:OYG15 PGX11:PIC15 PQT11:PRY15 QAP11:QBU15 QKL11:QLQ15 QUH11:QVM15 RED11:RFI15 RNZ11:RPE15 RXV11:RZA15 SHR11:SIW15 SRN11:SSS15 TBJ11:TCO15 TLF11:TMK15 TVB11:TWG15 UEX11:UGC15 UOT11:UPY15 UYP11:UZU15 VIL11:VJQ15 VSH11:VTM15 WCD11:WDI15 WLZ11:WNE15 WVV11:WXA15 I44:AS51 JE44:KO51 TA44:UK51 ACW44:AEG51 AMS44:AOC51 AWO44:AXY51 BGK44:BHU51 BQG44:BRQ51 CAC44:CBM51 CJY44:CLI51 CTU44:CVE51 DDQ44:DFA51 DNM44:DOW51 DXI44:DYS51 EHE44:EIO51 ERA44:ESK51 FAW44:FCG51 FKS44:FMC51 FUO44:FVY51 GEK44:GFU51 GOG44:GPQ51 GYC44:GZM51 HHY44:HJI51 HRU44:HTE51 IBQ44:IDA51 ILM44:IMW51 IVI44:IWS51 JFE44:JGO51 JPA44:JQK51 JYW44:KAG51 KIS44:KKC51 KSO44:KTY51 LCK44:LDU51 LMG44:LNQ51 LWC44:LXM51 MFY44:MHI51 MPU44:MRE51 MZQ44:NBA51 NJM44:NKW51 NTI44:NUS51 ODE44:OEO51 ONA44:OOK51 OWW44:OYG51 PGS44:PIC51 PQO44:PRY51 QAK44:QBU51 QKG44:QLQ51 QUC44:QVM51 RDY44:RFI51 RNU44:RPE51 RXQ44:RZA51 SHM44:SIW51 SRI44:SSS51 TBE44:TCO51 TLA44:TMK51 TUW44:TWG51 UES44:UGC51 UOO44:UPY51 UYK44:UZU51 VIG44:VJQ51 VSC44:VTM51 WBY44:WDI51 WLU44:WNE51 WVQ44:WXA51"/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  <headerFooter alignWithMargins="0"/>
  <rowBreaks count="1" manualBreakCount="1">
    <brk id="166" max="9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0"/>
  <sheetViews>
    <sheetView zoomScaleNormal="100" workbookViewId="0">
      <selection activeCell="AP13" sqref="AP13"/>
    </sheetView>
  </sheetViews>
  <sheetFormatPr defaultRowHeight="13.5"/>
  <cols>
    <col min="1" max="10" width="3.125" style="17" customWidth="1"/>
    <col min="11" max="11" width="2.25" style="17" customWidth="1"/>
    <col min="12" max="13" width="0.875" style="17" customWidth="1"/>
    <col min="14" max="14" width="2.25" style="17" customWidth="1"/>
    <col min="15" max="34" width="3.125" style="17" customWidth="1"/>
    <col min="35" max="35" width="2.875" style="17" customWidth="1"/>
    <col min="36" max="42" width="2.625" style="17" customWidth="1"/>
    <col min="43" max="16384" width="9" style="17"/>
  </cols>
  <sheetData>
    <row r="1" spans="1:49" ht="15" customHeight="1">
      <c r="A1" s="816" t="s">
        <v>270</v>
      </c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197"/>
      <c r="R1" s="197"/>
      <c r="S1" s="197"/>
      <c r="T1" s="197"/>
      <c r="U1" s="197"/>
      <c r="V1" s="197"/>
      <c r="W1" s="817" t="s">
        <v>6</v>
      </c>
      <c r="X1" s="817"/>
      <c r="Y1" s="817"/>
      <c r="Z1" s="817"/>
      <c r="AA1" s="817"/>
      <c r="AB1" s="817"/>
      <c r="AC1" s="817" t="s">
        <v>7</v>
      </c>
      <c r="AD1" s="817"/>
      <c r="AE1" s="817"/>
      <c r="AF1" s="817"/>
      <c r="AG1" s="817"/>
      <c r="AH1" s="817"/>
    </row>
    <row r="2" spans="1:49" ht="15" customHeight="1">
      <c r="A2" s="197"/>
      <c r="B2" s="821" t="s">
        <v>445</v>
      </c>
      <c r="C2" s="821"/>
      <c r="D2" s="821"/>
      <c r="E2" s="821"/>
      <c r="F2" s="821"/>
      <c r="G2" s="821"/>
      <c r="H2" s="821"/>
      <c r="I2" s="821"/>
      <c r="J2" s="822"/>
      <c r="K2" s="822"/>
      <c r="L2" s="822"/>
      <c r="M2" s="822"/>
      <c r="N2" s="822"/>
      <c r="O2" s="198"/>
      <c r="P2" s="198"/>
      <c r="Q2" s="198"/>
      <c r="R2" s="198"/>
      <c r="S2" s="198"/>
      <c r="T2" s="198"/>
      <c r="U2" s="198"/>
      <c r="V2" s="198"/>
      <c r="W2" s="823" t="str">
        <f>IF(F7="","",F7)</f>
        <v/>
      </c>
      <c r="X2" s="823"/>
      <c r="Y2" s="823"/>
      <c r="Z2" s="823"/>
      <c r="AA2" s="823"/>
      <c r="AB2" s="823"/>
      <c r="AC2" s="823" t="str">
        <f>IF(F8="","",F8)</f>
        <v/>
      </c>
      <c r="AD2" s="823"/>
      <c r="AE2" s="823"/>
      <c r="AF2" s="823"/>
      <c r="AG2" s="823"/>
      <c r="AH2" s="823"/>
    </row>
    <row r="3" spans="1:49" ht="15" customHeight="1">
      <c r="A3" s="197"/>
      <c r="B3" s="821"/>
      <c r="C3" s="821"/>
      <c r="D3" s="821"/>
      <c r="E3" s="821"/>
      <c r="F3" s="821"/>
      <c r="G3" s="821"/>
      <c r="H3" s="821"/>
      <c r="I3" s="821"/>
      <c r="J3" s="822"/>
      <c r="K3" s="822"/>
      <c r="L3" s="822"/>
      <c r="M3" s="822"/>
      <c r="N3" s="822"/>
      <c r="O3" s="825"/>
      <c r="P3" s="825"/>
      <c r="Q3" s="198"/>
      <c r="R3" s="198"/>
      <c r="S3" s="198"/>
      <c r="T3" s="198"/>
      <c r="U3" s="198"/>
      <c r="V3" s="198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</row>
    <row r="4" spans="1:49" ht="15" customHeight="1">
      <c r="A4" s="820" t="s">
        <v>38</v>
      </c>
      <c r="B4" s="820"/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  <c r="R4" s="820"/>
      <c r="S4" s="820"/>
      <c r="T4" s="820"/>
      <c r="U4" s="820"/>
      <c r="V4" s="820"/>
      <c r="W4" s="820"/>
      <c r="X4" s="820"/>
      <c r="Y4" s="820"/>
      <c r="Z4" s="820"/>
      <c r="AA4" s="820"/>
      <c r="AB4" s="820"/>
      <c r="AC4" s="820"/>
      <c r="AD4" s="820"/>
      <c r="AE4" s="820"/>
      <c r="AF4" s="820"/>
      <c r="AG4" s="820"/>
      <c r="AH4" s="820"/>
    </row>
    <row r="5" spans="1:49" ht="15" customHeight="1">
      <c r="A5" s="724" t="s">
        <v>8</v>
      </c>
      <c r="B5" s="725"/>
      <c r="C5" s="753"/>
      <c r="D5" s="826" t="str">
        <f>表紙裏!A9</f>
        <v>平成30年8月7日(火)</v>
      </c>
      <c r="E5" s="827"/>
      <c r="F5" s="827"/>
      <c r="G5" s="827"/>
      <c r="H5" s="827"/>
      <c r="I5" s="818">
        <v>0.39583333333333331</v>
      </c>
      <c r="J5" s="819"/>
      <c r="K5" s="693" t="s">
        <v>9</v>
      </c>
      <c r="L5" s="693"/>
      <c r="M5" s="693"/>
      <c r="N5" s="693"/>
      <c r="O5" s="693" t="s">
        <v>261</v>
      </c>
      <c r="P5" s="693"/>
      <c r="Q5" s="693"/>
      <c r="R5" s="693"/>
      <c r="S5" s="693"/>
      <c r="T5" s="693"/>
      <c r="U5" s="693" t="s">
        <v>10</v>
      </c>
      <c r="V5" s="693"/>
      <c r="W5" s="693" t="str">
        <f>トーナメント!O56</f>
        <v>七尾市能登島グラウンド Aｺｰﾄ</v>
      </c>
      <c r="X5" s="693"/>
      <c r="Y5" s="693"/>
      <c r="Z5" s="693"/>
      <c r="AA5" s="693"/>
      <c r="AB5" s="693"/>
      <c r="AC5" s="693"/>
      <c r="AD5" s="693"/>
      <c r="AE5" s="693"/>
      <c r="AF5" s="693"/>
      <c r="AG5" s="693"/>
      <c r="AH5" s="694"/>
    </row>
    <row r="6" spans="1:49" ht="15" customHeight="1">
      <c r="A6" s="696" t="s">
        <v>11</v>
      </c>
      <c r="B6" s="680"/>
      <c r="C6" s="680"/>
      <c r="D6" s="680"/>
      <c r="E6" s="680"/>
      <c r="F6" s="680"/>
      <c r="G6" s="680"/>
      <c r="H6" s="680"/>
      <c r="I6" s="680"/>
      <c r="J6" s="680"/>
      <c r="K6" s="680" t="s">
        <v>12</v>
      </c>
      <c r="L6" s="680"/>
      <c r="M6" s="680"/>
      <c r="N6" s="681"/>
      <c r="O6" s="812"/>
      <c r="P6" s="813"/>
      <c r="Q6" s="680" t="s">
        <v>13</v>
      </c>
      <c r="R6" s="681"/>
      <c r="S6" s="814"/>
      <c r="T6" s="815"/>
      <c r="U6" s="679" t="s">
        <v>39</v>
      </c>
      <c r="V6" s="681"/>
      <c r="W6" s="679"/>
      <c r="X6" s="680"/>
      <c r="Y6" s="680"/>
      <c r="Z6" s="681"/>
      <c r="AA6" s="688" t="s">
        <v>14</v>
      </c>
      <c r="AB6" s="688"/>
      <c r="AC6" s="688"/>
      <c r="AD6" s="688"/>
      <c r="AE6" s="688"/>
      <c r="AF6" s="688" t="s">
        <v>15</v>
      </c>
      <c r="AG6" s="688"/>
      <c r="AH6" s="689"/>
    </row>
    <row r="7" spans="1:49" ht="15" customHeight="1">
      <c r="A7" s="793" t="s">
        <v>6</v>
      </c>
      <c r="B7" s="688"/>
      <c r="C7" s="688"/>
      <c r="D7" s="688"/>
      <c r="E7" s="688"/>
      <c r="F7" s="770"/>
      <c r="G7" s="770"/>
      <c r="H7" s="770"/>
      <c r="I7" s="770"/>
      <c r="J7" s="770"/>
      <c r="K7" s="688" t="s">
        <v>40</v>
      </c>
      <c r="L7" s="688"/>
      <c r="M7" s="688"/>
      <c r="N7" s="688"/>
      <c r="O7" s="770"/>
      <c r="P7" s="770"/>
      <c r="Q7" s="770"/>
      <c r="R7" s="770"/>
      <c r="S7" s="770"/>
      <c r="T7" s="688" t="s">
        <v>41</v>
      </c>
      <c r="U7" s="688"/>
      <c r="V7" s="770"/>
      <c r="W7" s="770"/>
      <c r="X7" s="770"/>
      <c r="Y7" s="770"/>
      <c r="Z7" s="770"/>
      <c r="AA7" s="199" t="s">
        <v>16</v>
      </c>
      <c r="AB7" s="688"/>
      <c r="AC7" s="688"/>
      <c r="AD7" s="688"/>
      <c r="AE7" s="688"/>
      <c r="AF7" s="774"/>
      <c r="AG7" s="774"/>
      <c r="AH7" s="775"/>
    </row>
    <row r="8" spans="1:49" ht="15" customHeight="1">
      <c r="A8" s="707" t="s">
        <v>7</v>
      </c>
      <c r="B8" s="684"/>
      <c r="C8" s="684"/>
      <c r="D8" s="684"/>
      <c r="E8" s="684"/>
      <c r="F8" s="770"/>
      <c r="G8" s="770"/>
      <c r="H8" s="770"/>
      <c r="I8" s="770"/>
      <c r="J8" s="770"/>
      <c r="K8" s="684" t="s">
        <v>42</v>
      </c>
      <c r="L8" s="684"/>
      <c r="M8" s="684"/>
      <c r="N8" s="684"/>
      <c r="O8" s="770"/>
      <c r="P8" s="770"/>
      <c r="Q8" s="770"/>
      <c r="R8" s="770"/>
      <c r="S8" s="770"/>
      <c r="T8" s="684" t="s">
        <v>17</v>
      </c>
      <c r="U8" s="684"/>
      <c r="V8" s="770"/>
      <c r="W8" s="770"/>
      <c r="X8" s="770"/>
      <c r="Y8" s="770"/>
      <c r="Z8" s="770"/>
      <c r="AA8" s="200" t="s">
        <v>18</v>
      </c>
      <c r="AB8" s="684"/>
      <c r="AC8" s="684"/>
      <c r="AD8" s="684"/>
      <c r="AE8" s="684"/>
      <c r="AF8" s="776"/>
      <c r="AG8" s="776"/>
      <c r="AH8" s="777"/>
    </row>
    <row r="9" spans="1:49" ht="15" customHeight="1">
      <c r="A9" s="682"/>
      <c r="B9" s="683"/>
      <c r="C9" s="683"/>
      <c r="D9" s="683"/>
      <c r="E9" s="201"/>
      <c r="F9" s="201"/>
      <c r="G9" s="201"/>
      <c r="H9" s="201"/>
      <c r="I9" s="202"/>
      <c r="J9" s="734" t="str">
        <f>IF(O9="","",O9+O11+O12+O13)</f>
        <v/>
      </c>
      <c r="K9" s="735"/>
      <c r="L9" s="735"/>
      <c r="M9" s="735"/>
      <c r="N9" s="736"/>
      <c r="O9" s="734"/>
      <c r="P9" s="778"/>
      <c r="Q9" s="752" t="s">
        <v>43</v>
      </c>
      <c r="R9" s="725"/>
      <c r="S9" s="725"/>
      <c r="T9" s="753"/>
      <c r="U9" s="754"/>
      <c r="V9" s="736"/>
      <c r="W9" s="734" t="str">
        <f>IF(U9="","",U9+U11+U12+U13)</f>
        <v/>
      </c>
      <c r="X9" s="735"/>
      <c r="Y9" s="736"/>
      <c r="Z9" s="682"/>
      <c r="AA9" s="683"/>
      <c r="AB9" s="683"/>
      <c r="AC9" s="683"/>
      <c r="AD9" s="201"/>
      <c r="AE9" s="201"/>
      <c r="AF9" s="201"/>
      <c r="AG9" s="201"/>
      <c r="AH9" s="202"/>
    </row>
    <row r="10" spans="1:49" ht="15" hidden="1" customHeight="1">
      <c r="A10" s="203" t="str">
        <f>トーナメント!E51</f>
        <v/>
      </c>
      <c r="B10" s="183" t="str">
        <f>Z10</f>
        <v/>
      </c>
      <c r="C10" s="183"/>
      <c r="D10" s="183"/>
      <c r="E10" s="204"/>
      <c r="F10" s="204"/>
      <c r="G10" s="204"/>
      <c r="H10" s="204"/>
      <c r="I10" s="205"/>
      <c r="J10" s="737"/>
      <c r="K10" s="738"/>
      <c r="L10" s="738"/>
      <c r="M10" s="738"/>
      <c r="N10" s="739"/>
      <c r="O10" s="206"/>
      <c r="P10" s="207"/>
      <c r="Q10" s="208"/>
      <c r="R10" s="204"/>
      <c r="S10" s="204"/>
      <c r="T10" s="209"/>
      <c r="U10" s="210"/>
      <c r="V10" s="211"/>
      <c r="W10" s="737"/>
      <c r="X10" s="738"/>
      <c r="Y10" s="739"/>
      <c r="Z10" s="203" t="str">
        <f>トーナメント!I51</f>
        <v/>
      </c>
      <c r="AA10" s="183"/>
      <c r="AB10" s="183"/>
      <c r="AC10" s="183"/>
      <c r="AD10" s="204"/>
      <c r="AE10" s="204"/>
      <c r="AF10" s="204"/>
      <c r="AG10" s="204"/>
      <c r="AH10" s="205"/>
    </row>
    <row r="11" spans="1:49" ht="15" customHeight="1">
      <c r="A11" s="767" t="str">
        <f>AQ15</f>
        <v>星稜中学校</v>
      </c>
      <c r="B11" s="768"/>
      <c r="C11" s="768"/>
      <c r="D11" s="768"/>
      <c r="E11" s="768"/>
      <c r="F11" s="768"/>
      <c r="G11" s="768"/>
      <c r="H11" s="768"/>
      <c r="I11" s="769"/>
      <c r="J11" s="740"/>
      <c r="K11" s="741"/>
      <c r="L11" s="741"/>
      <c r="M11" s="741"/>
      <c r="N11" s="742"/>
      <c r="O11" s="809"/>
      <c r="P11" s="810"/>
      <c r="Q11" s="759" t="s">
        <v>44</v>
      </c>
      <c r="R11" s="729"/>
      <c r="S11" s="729"/>
      <c r="T11" s="760"/>
      <c r="U11" s="755"/>
      <c r="V11" s="756"/>
      <c r="W11" s="740"/>
      <c r="X11" s="741"/>
      <c r="Y11" s="742"/>
      <c r="Z11" s="767" t="str">
        <f>AU15</f>
        <v>星稜中学校</v>
      </c>
      <c r="AA11" s="768"/>
      <c r="AB11" s="768"/>
      <c r="AC11" s="768"/>
      <c r="AD11" s="768"/>
      <c r="AE11" s="768"/>
      <c r="AF11" s="768"/>
      <c r="AG11" s="768"/>
      <c r="AH11" s="769"/>
    </row>
    <row r="12" spans="1:49" ht="15" customHeight="1">
      <c r="A12" s="761" t="str">
        <f>AQ16</f>
        <v>(石川１位)</v>
      </c>
      <c r="B12" s="762"/>
      <c r="C12" s="762"/>
      <c r="D12" s="762"/>
      <c r="E12" s="762"/>
      <c r="F12" s="762"/>
      <c r="G12" s="762"/>
      <c r="H12" s="763"/>
      <c r="I12" s="764"/>
      <c r="J12" s="740"/>
      <c r="K12" s="741"/>
      <c r="L12" s="741"/>
      <c r="M12" s="741"/>
      <c r="N12" s="742"/>
      <c r="O12" s="734"/>
      <c r="P12" s="778"/>
      <c r="Q12" s="752" t="s">
        <v>45</v>
      </c>
      <c r="R12" s="725"/>
      <c r="S12" s="725"/>
      <c r="T12" s="753"/>
      <c r="U12" s="754"/>
      <c r="V12" s="736"/>
      <c r="W12" s="740"/>
      <c r="X12" s="741"/>
      <c r="Y12" s="742"/>
      <c r="Z12" s="761" t="str">
        <f>AU16</f>
        <v>(石川１位)</v>
      </c>
      <c r="AA12" s="762"/>
      <c r="AB12" s="762"/>
      <c r="AC12" s="762"/>
      <c r="AD12" s="762"/>
      <c r="AE12" s="762"/>
      <c r="AF12" s="762"/>
      <c r="AG12" s="763"/>
      <c r="AH12" s="764"/>
    </row>
    <row r="13" spans="1:49" ht="15" customHeight="1">
      <c r="A13" s="203"/>
      <c r="B13" s="204"/>
      <c r="C13" s="204"/>
      <c r="D13" s="204"/>
      <c r="E13" s="204"/>
      <c r="F13" s="204"/>
      <c r="G13" s="765" t="s">
        <v>46</v>
      </c>
      <c r="H13" s="808"/>
      <c r="I13" s="212"/>
      <c r="J13" s="743"/>
      <c r="K13" s="744"/>
      <c r="L13" s="744"/>
      <c r="M13" s="744"/>
      <c r="N13" s="745"/>
      <c r="O13" s="743"/>
      <c r="P13" s="811"/>
      <c r="Q13" s="701" t="s">
        <v>47</v>
      </c>
      <c r="R13" s="757"/>
      <c r="S13" s="757"/>
      <c r="T13" s="703"/>
      <c r="U13" s="758"/>
      <c r="V13" s="745"/>
      <c r="W13" s="743"/>
      <c r="X13" s="744"/>
      <c r="Y13" s="745"/>
      <c r="Z13" s="204"/>
      <c r="AA13" s="765" t="s">
        <v>48</v>
      </c>
      <c r="AB13" s="765"/>
      <c r="AC13" s="204"/>
      <c r="AD13" s="204"/>
      <c r="AE13" s="204"/>
      <c r="AF13" s="204"/>
      <c r="AG13" s="765"/>
      <c r="AH13" s="766"/>
    </row>
    <row r="14" spans="1:49" ht="15" customHeight="1">
      <c r="A14" s="213"/>
      <c r="B14" s="214"/>
      <c r="C14" s="214"/>
      <c r="D14" s="214"/>
      <c r="E14" s="214"/>
      <c r="F14" s="214"/>
      <c r="G14" s="214"/>
      <c r="H14" s="214"/>
      <c r="I14" s="215"/>
      <c r="J14" s="685"/>
      <c r="K14" s="686"/>
      <c r="L14" s="686"/>
      <c r="M14" s="686"/>
      <c r="N14" s="686"/>
      <c r="O14" s="747"/>
      <c r="P14" s="748"/>
      <c r="Q14" s="749" t="str">
        <f>IF(O14="","","PK")</f>
        <v/>
      </c>
      <c r="R14" s="686"/>
      <c r="S14" s="686"/>
      <c r="T14" s="750"/>
      <c r="U14" s="751"/>
      <c r="V14" s="747"/>
      <c r="W14" s="686"/>
      <c r="X14" s="686"/>
      <c r="Y14" s="687"/>
      <c r="Z14" s="213"/>
      <c r="AA14" s="214"/>
      <c r="AB14" s="214"/>
      <c r="AC14" s="214"/>
      <c r="AD14" s="214"/>
      <c r="AE14" s="214"/>
      <c r="AF14" s="214"/>
      <c r="AG14" s="214"/>
      <c r="AH14" s="215"/>
    </row>
    <row r="15" spans="1:49" ht="15" customHeight="1">
      <c r="A15" s="724" t="s">
        <v>49</v>
      </c>
      <c r="B15" s="695" t="s">
        <v>50</v>
      </c>
      <c r="C15" s="694"/>
      <c r="D15" s="753" t="s">
        <v>19</v>
      </c>
      <c r="E15" s="693"/>
      <c r="F15" s="693"/>
      <c r="G15" s="693"/>
      <c r="H15" s="694"/>
      <c r="I15" s="727" t="s">
        <v>20</v>
      </c>
      <c r="J15" s="724" t="s">
        <v>51</v>
      </c>
      <c r="K15" s="725"/>
      <c r="L15" s="725"/>
      <c r="M15" s="725"/>
      <c r="N15" s="725"/>
      <c r="O15" s="725"/>
      <c r="P15" s="725"/>
      <c r="Q15" s="727" t="s">
        <v>160</v>
      </c>
      <c r="R15" s="731" t="s">
        <v>165</v>
      </c>
      <c r="S15" s="727" t="s">
        <v>165</v>
      </c>
      <c r="T15" s="727" t="s">
        <v>160</v>
      </c>
      <c r="U15" s="725" t="s">
        <v>51</v>
      </c>
      <c r="V15" s="725"/>
      <c r="W15" s="725"/>
      <c r="X15" s="725"/>
      <c r="Y15" s="726"/>
      <c r="Z15" s="727" t="s">
        <v>20</v>
      </c>
      <c r="AA15" s="724" t="s">
        <v>19</v>
      </c>
      <c r="AB15" s="725"/>
      <c r="AC15" s="725"/>
      <c r="AD15" s="725"/>
      <c r="AE15" s="726"/>
      <c r="AF15" s="724" t="s">
        <v>50</v>
      </c>
      <c r="AG15" s="726"/>
      <c r="AH15" s="726" t="s">
        <v>49</v>
      </c>
      <c r="AQ15" s="17" t="str">
        <f>INDEX(CHOOSE(VLOOKUP(A10,くじ引き!$B$12:$G$22,4,FALSE),第1位,第2位,第3位),(VLOOKUP(A10,くじ引き!$B$12:$G$22,5,FALSE)-1)*32+2,2)</f>
        <v>星稜中学校</v>
      </c>
      <c r="AU15" s="17" t="str">
        <f>INDEX(CHOOSE(VLOOKUP(Z10,くじ引き!$B$12:$G$22,4,FALSE),第1位,第2位,第3位),(VLOOKUP(Z10,くじ引き!$B$12:$G$22,5,FALSE)-1)*32+2,2)</f>
        <v>星稜中学校</v>
      </c>
    </row>
    <row r="16" spans="1:49" ht="15" customHeight="1">
      <c r="A16" s="699"/>
      <c r="B16" s="707"/>
      <c r="C16" s="691"/>
      <c r="D16" s="216" t="s">
        <v>462</v>
      </c>
      <c r="E16" s="195" t="s">
        <v>463</v>
      </c>
      <c r="F16" s="217" t="s">
        <v>21</v>
      </c>
      <c r="G16" s="218" t="s">
        <v>22</v>
      </c>
      <c r="H16" s="219" t="s">
        <v>23</v>
      </c>
      <c r="I16" s="728"/>
      <c r="J16" s="733"/>
      <c r="K16" s="729"/>
      <c r="L16" s="729"/>
      <c r="M16" s="729"/>
      <c r="N16" s="729"/>
      <c r="O16" s="729"/>
      <c r="P16" s="729"/>
      <c r="Q16" s="728"/>
      <c r="R16" s="732"/>
      <c r="S16" s="728"/>
      <c r="T16" s="728"/>
      <c r="U16" s="729"/>
      <c r="V16" s="729"/>
      <c r="W16" s="729"/>
      <c r="X16" s="729"/>
      <c r="Y16" s="730"/>
      <c r="Z16" s="728"/>
      <c r="AA16" s="220" t="s">
        <v>23</v>
      </c>
      <c r="AB16" s="220" t="s">
        <v>22</v>
      </c>
      <c r="AC16" s="218" t="s">
        <v>21</v>
      </c>
      <c r="AD16" s="217" t="s">
        <v>463</v>
      </c>
      <c r="AE16" s="219" t="s">
        <v>462</v>
      </c>
      <c r="AF16" s="699"/>
      <c r="AG16" s="746"/>
      <c r="AH16" s="746"/>
      <c r="AQ16" s="17" t="str">
        <f>"("&amp;VLOOKUP(A10,くじ引き!$B$12:$F$22,2,FALSE)&amp;")"</f>
        <v>(石川１位)</v>
      </c>
      <c r="AR16" s="221" t="s">
        <v>163</v>
      </c>
      <c r="AS16" s="17" t="str">
        <f>INDEX(CHOOSE(VLOOKUP(A10,くじ引き!$B$12:$G$22,4,FALSE),第1位,第2位,第3位),(VLOOKUP(A10,くじ引き!$B$12:$G$22,5,FALSE)-1)*32+4,4)</f>
        <v>河合　伸幸</v>
      </c>
      <c r="AU16" s="17" t="str">
        <f>"("&amp;VLOOKUP(Z10,くじ引き!$B$12:$F$22,2,FALSE)&amp;")"</f>
        <v>(石川１位)</v>
      </c>
      <c r="AV16" s="221" t="s">
        <v>163</v>
      </c>
      <c r="AW16" s="17" t="str">
        <f>INDEX(CHOOSE(VLOOKUP(Z10,くじ引き!$B$12:$G$22,4,FALSE),第1位,第2位,第3位),(VLOOKUP(Z10,くじ引き!$B$12:$G$22,5,FALSE)-1)*32+4,4)</f>
        <v>河合　伸幸</v>
      </c>
    </row>
    <row r="17" spans="1:49" ht="15" customHeight="1">
      <c r="A17" s="222"/>
      <c r="B17" s="223"/>
      <c r="C17" s="224"/>
      <c r="D17" s="225"/>
      <c r="E17" s="193"/>
      <c r="F17" s="223"/>
      <c r="G17" s="224"/>
      <c r="H17" s="226" t="str">
        <f>IF(SUM(D17:G17)=0,"",SUM(D17:G17))</f>
        <v/>
      </c>
      <c r="I17" s="222" t="str">
        <f>IF(OR($A$10="",COUNTIF($AI$47:$AI$57,$A$10&amp;Q17&amp;J17)=0),"",COUNTIF($AI$47:$AI$57,$A$10&amp;Q17&amp;J17))</f>
        <v/>
      </c>
      <c r="J17" s="724" t="str">
        <f>IF(Q17="","",VLOOKUP(Q17,$AQ$17:$AS$34,3,FALSE))</f>
        <v/>
      </c>
      <c r="K17" s="725"/>
      <c r="L17" s="725"/>
      <c r="M17" s="725"/>
      <c r="N17" s="725"/>
      <c r="O17" s="725"/>
      <c r="P17" s="726"/>
      <c r="Q17" s="222"/>
      <c r="R17" s="222" t="str">
        <f t="shared" ref="R17:R34" si="0">IF(Q17="","",VLOOKUP(Q17,$AQ$17:$AS$34,2,FALSE))</f>
        <v/>
      </c>
      <c r="S17" s="227" t="str">
        <f t="shared" ref="S17:S34" si="1">IF(T17="","",VLOOKUP(T17,$AU$17:$AW$34,2,FALSE))</f>
        <v/>
      </c>
      <c r="T17" s="222"/>
      <c r="U17" s="724" t="str">
        <f t="shared" ref="U17:U34" si="2">IF(T17="","",VLOOKUP(T17,$AU$17:$AW$34,3,FALSE))</f>
        <v/>
      </c>
      <c r="V17" s="725"/>
      <c r="W17" s="725"/>
      <c r="X17" s="725"/>
      <c r="Y17" s="726"/>
      <c r="Z17" s="226" t="str">
        <f>IF(OR($Z$10="",COUNTIF($AI$47:$AI$57,$Z$10&amp;T17&amp;U17)=0),"",COUNTIF($AI$47:$AI$57,$Z$10&amp;T17&amp;U17))</f>
        <v/>
      </c>
      <c r="AA17" s="222" t="str">
        <f>IF(SUM(AB17:AE17)=0,"",SUM(AB17:AE17))</f>
        <v/>
      </c>
      <c r="AB17" s="222"/>
      <c r="AC17" s="224"/>
      <c r="AD17" s="223"/>
      <c r="AE17" s="226"/>
      <c r="AF17" s="222"/>
      <c r="AG17" s="224"/>
      <c r="AH17" s="226"/>
      <c r="AP17" s="17">
        <v>1</v>
      </c>
      <c r="AQ17" s="17">
        <f>INDEX(CHOOSE(VLOOKUP($A$10,くじ引き!$B$12:$G$22,4,FALSE),第1位,第2位,第3位),(VLOOKUP($A$10,くじ引き!$B$12:$G$22,5,FALSE)-1)*32+9+$AP17,AQ$35)</f>
        <v>1</v>
      </c>
      <c r="AR17" s="17" t="str">
        <f>INDEX(CHOOSE(VLOOKUP($A$10,くじ引き!$B$12:$G$22,4,FALSE),第1位,第2位,第3位),(VLOOKUP($A$10,くじ引き!$B$12:$G$22,5,FALSE)-1)*32+9+$AP17,AR$35)</f>
        <v>GK</v>
      </c>
      <c r="AS17" s="17" t="str">
        <f>INDEX(CHOOSE(VLOOKUP($A$10,くじ引き!$B$12:$G$22,4,FALSE),第1位,第2位,第3位),(VLOOKUP($A$10,くじ引き!$B$12:$G$22,5,FALSE)-1)*32+9+$AP17,AS$35)</f>
        <v xml:space="preserve"> 西野　敬穂</v>
      </c>
      <c r="AU17" s="17">
        <f>INDEX(CHOOSE(VLOOKUP($Z$10,くじ引き!$B$12:$G$22,4,FALSE),第1位,第2位,第3位),(VLOOKUP($Z$10,くじ引き!$B$12:$G$22,5,FALSE)-1)*32+9+$AP17,AU$35)</f>
        <v>1</v>
      </c>
      <c r="AV17" s="17" t="str">
        <f>INDEX(CHOOSE(VLOOKUP($Z$10,くじ引き!$B$12:$G$22,4,FALSE),第1位,第2位,第3位),(VLOOKUP($Z$10,くじ引き!$B$12:$G$22,5,FALSE)-1)*32+9+$AP17,AV$35)</f>
        <v>GK</v>
      </c>
      <c r="AW17" s="17" t="str">
        <f>INDEX(CHOOSE(VLOOKUP($Z$10,くじ引き!$B$12:$G$22,4,FALSE),第1位,第2位,第3位),(VLOOKUP($Z$10,くじ引き!$B$12:$G$22,5,FALSE)-1)*32+9+$AP17,AW$35)</f>
        <v xml:space="preserve"> 西野　敬穂</v>
      </c>
    </row>
    <row r="18" spans="1:49" ht="15" customHeight="1">
      <c r="A18" s="228"/>
      <c r="B18" s="229"/>
      <c r="C18" s="230"/>
      <c r="D18" s="231"/>
      <c r="E18" s="194"/>
      <c r="F18" s="229"/>
      <c r="G18" s="230"/>
      <c r="H18" s="232" t="str">
        <f t="shared" ref="H18:H34" si="3">IF(SUM(D18:G18)=0,"",SUM(D18:G18))</f>
        <v/>
      </c>
      <c r="I18" s="228" t="str">
        <f t="shared" ref="I18:I34" si="4">IF(OR($A$10="",COUNTIF($AI$47:$AI$57,$A$10&amp;Q18&amp;J18)=0),"",COUNTIF($AI$47:$AI$57,$A$10&amp;Q18&amp;J18))</f>
        <v/>
      </c>
      <c r="J18" s="696" t="str">
        <f t="shared" ref="J18:J34" si="5">IF(Q18="","",VLOOKUP(Q18,$AQ$17:$AS$34,3,FALSE))</f>
        <v/>
      </c>
      <c r="K18" s="680"/>
      <c r="L18" s="680"/>
      <c r="M18" s="680"/>
      <c r="N18" s="680"/>
      <c r="O18" s="680"/>
      <c r="P18" s="792"/>
      <c r="Q18" s="228"/>
      <c r="R18" s="228" t="str">
        <f t="shared" si="0"/>
        <v/>
      </c>
      <c r="S18" s="233" t="str">
        <f t="shared" si="1"/>
        <v/>
      </c>
      <c r="T18" s="228"/>
      <c r="U18" s="696" t="str">
        <f t="shared" si="2"/>
        <v/>
      </c>
      <c r="V18" s="680"/>
      <c r="W18" s="680"/>
      <c r="X18" s="680"/>
      <c r="Y18" s="792"/>
      <c r="Z18" s="232" t="str">
        <f t="shared" ref="Z18:Z34" si="6">IF(OR($Z$10="",COUNTIF($AI$47:$AI$57,$Z$10&amp;T18&amp;U18)=0),"",COUNTIF($AI$47:$AI$57,$Z$10&amp;T18&amp;U18))</f>
        <v/>
      </c>
      <c r="AA18" s="228" t="str">
        <f t="shared" ref="AA18:AA34" si="7">IF(SUM(AB18:AE18)=0,"",SUM(AB18:AE18))</f>
        <v/>
      </c>
      <c r="AB18" s="228"/>
      <c r="AC18" s="230"/>
      <c r="AD18" s="229"/>
      <c r="AE18" s="232"/>
      <c r="AF18" s="228"/>
      <c r="AG18" s="230"/>
      <c r="AH18" s="232"/>
      <c r="AP18" s="17">
        <v>2</v>
      </c>
      <c r="AQ18" s="17">
        <f>INDEX(CHOOSE(VLOOKUP($A$10,くじ引き!$B$12:$G$22,4,FALSE),第1位,第2位,第3位),(VLOOKUP($A$10,くじ引き!$B$12:$G$22,5,FALSE)-1)*32+9+$AP18,AQ$35)</f>
        <v>2</v>
      </c>
      <c r="AR18" s="17" t="str">
        <f>INDEX(CHOOSE(VLOOKUP($A$10,くじ引き!$B$12:$G$22,4,FALSE),第1位,第2位,第3位),(VLOOKUP($A$10,くじ引き!$B$12:$G$22,5,FALSE)-1)*32+9+$AP18,AR$35)</f>
        <v>DF</v>
      </c>
      <c r="AS18" s="17" t="str">
        <f>INDEX(CHOOSE(VLOOKUP($A$10,くじ引き!$B$12:$G$22,4,FALSE),第1位,第2位,第3位),(VLOOKUP($A$10,くじ引き!$B$12:$G$22,5,FALSE)-1)*32+9+$AP18,AS$35)</f>
        <v xml:space="preserve"> 佐野　芽生</v>
      </c>
      <c r="AU18" s="17">
        <f>INDEX(CHOOSE(VLOOKUP($A$10,くじ引き!$B$12:$G$22,4,FALSE),第1位,第2位,第3位),(VLOOKUP($A$10,くじ引き!$B$12:$G$22,5,FALSE)-1)*32+9+$AP18,AU$35)</f>
        <v>2</v>
      </c>
      <c r="AV18" s="17" t="str">
        <f>INDEX(CHOOSE(VLOOKUP($Z$10,くじ引き!$B$12:$G$22,4,FALSE),第1位,第2位,第3位),(VLOOKUP($Z$10,くじ引き!$B$12:$G$22,5,FALSE)-1)*32+9+$AP18,AV$35)</f>
        <v>DF</v>
      </c>
      <c r="AW18" s="17" t="str">
        <f>INDEX(CHOOSE(VLOOKUP($Z$10,くじ引き!$B$12:$G$22,4,FALSE),第1位,第2位,第3位),(VLOOKUP($Z$10,くじ引き!$B$12:$G$22,5,FALSE)-1)*32+9+$AP18,AW$35)</f>
        <v xml:space="preserve"> 佐野　芽生</v>
      </c>
    </row>
    <row r="19" spans="1:49" ht="15" customHeight="1">
      <c r="A19" s="228"/>
      <c r="B19" s="229" t="s">
        <v>52</v>
      </c>
      <c r="C19" s="230"/>
      <c r="D19" s="231"/>
      <c r="E19" s="194"/>
      <c r="F19" s="229"/>
      <c r="G19" s="230"/>
      <c r="H19" s="232" t="str">
        <f t="shared" si="3"/>
        <v/>
      </c>
      <c r="I19" s="228" t="str">
        <f t="shared" si="4"/>
        <v/>
      </c>
      <c r="J19" s="696" t="str">
        <f t="shared" si="5"/>
        <v/>
      </c>
      <c r="K19" s="680"/>
      <c r="L19" s="680"/>
      <c r="M19" s="680"/>
      <c r="N19" s="680"/>
      <c r="O19" s="680"/>
      <c r="P19" s="792"/>
      <c r="Q19" s="228"/>
      <c r="R19" s="228" t="str">
        <f t="shared" si="0"/>
        <v/>
      </c>
      <c r="S19" s="233" t="str">
        <f t="shared" si="1"/>
        <v/>
      </c>
      <c r="T19" s="228"/>
      <c r="U19" s="696" t="str">
        <f t="shared" si="2"/>
        <v/>
      </c>
      <c r="V19" s="680"/>
      <c r="W19" s="680"/>
      <c r="X19" s="680"/>
      <c r="Y19" s="792"/>
      <c r="Z19" s="232" t="str">
        <f t="shared" si="6"/>
        <v/>
      </c>
      <c r="AA19" s="228" t="str">
        <f t="shared" si="7"/>
        <v/>
      </c>
      <c r="AB19" s="228"/>
      <c r="AC19" s="230"/>
      <c r="AD19" s="229"/>
      <c r="AE19" s="232"/>
      <c r="AF19" s="228"/>
      <c r="AG19" s="230"/>
      <c r="AH19" s="232"/>
      <c r="AP19" s="17">
        <v>3</v>
      </c>
      <c r="AQ19" s="17">
        <f>INDEX(CHOOSE(VLOOKUP($A$10,くじ引き!$B$12:$G$22,4,FALSE),第1位,第2位,第3位),(VLOOKUP($A$10,くじ引き!$B$12:$G$22,5,FALSE)-1)*32+9+$AP19,AQ$35)</f>
        <v>3</v>
      </c>
      <c r="AR19" s="17" t="str">
        <f>INDEX(CHOOSE(VLOOKUP($A$10,くじ引き!$B$12:$G$22,4,FALSE),第1位,第2位,第3位),(VLOOKUP($A$10,くじ引き!$B$12:$G$22,5,FALSE)-1)*32+9+$AP19,AR$35)</f>
        <v>DF</v>
      </c>
      <c r="AS19" s="17" t="str">
        <f>INDEX(CHOOSE(VLOOKUP($A$10,くじ引き!$B$12:$G$22,4,FALSE),第1位,第2位,第3位),(VLOOKUP($A$10,くじ引き!$B$12:$G$22,5,FALSE)-1)*32+9+$AP19,AS$35)</f>
        <v xml:space="preserve"> 江戸　健</v>
      </c>
      <c r="AU19" s="17">
        <f>INDEX(CHOOSE(VLOOKUP($A$10,くじ引き!$B$12:$G$22,4,FALSE),第1位,第2位,第3位),(VLOOKUP($A$10,くじ引き!$B$12:$G$22,5,FALSE)-1)*32+9+$AP19,AU$35)</f>
        <v>3</v>
      </c>
      <c r="AV19" s="17" t="str">
        <f>INDEX(CHOOSE(VLOOKUP($Z$10,くじ引き!$B$12:$G$22,4,FALSE),第1位,第2位,第3位),(VLOOKUP($Z$10,くじ引き!$B$12:$G$22,5,FALSE)-1)*32+9+$AP19,AV$35)</f>
        <v>DF</v>
      </c>
      <c r="AW19" s="17" t="str">
        <f>INDEX(CHOOSE(VLOOKUP($Z$10,くじ引き!$B$12:$G$22,4,FALSE),第1位,第2位,第3位),(VLOOKUP($Z$10,くじ引き!$B$12:$G$22,5,FALSE)-1)*32+9+$AP19,AW$35)</f>
        <v xml:space="preserve"> 江戸　健</v>
      </c>
    </row>
    <row r="20" spans="1:49" ht="15" customHeight="1">
      <c r="A20" s="228"/>
      <c r="B20" s="229"/>
      <c r="C20" s="230"/>
      <c r="D20" s="231"/>
      <c r="E20" s="194"/>
      <c r="F20" s="229"/>
      <c r="G20" s="230"/>
      <c r="H20" s="232" t="str">
        <f t="shared" si="3"/>
        <v/>
      </c>
      <c r="I20" s="228" t="str">
        <f t="shared" si="4"/>
        <v/>
      </c>
      <c r="J20" s="696" t="str">
        <f t="shared" si="5"/>
        <v/>
      </c>
      <c r="K20" s="680"/>
      <c r="L20" s="680"/>
      <c r="M20" s="680"/>
      <c r="N20" s="680"/>
      <c r="O20" s="680"/>
      <c r="P20" s="792"/>
      <c r="Q20" s="228"/>
      <c r="R20" s="228" t="str">
        <f t="shared" si="0"/>
        <v/>
      </c>
      <c r="S20" s="233" t="str">
        <f t="shared" si="1"/>
        <v/>
      </c>
      <c r="T20" s="228"/>
      <c r="U20" s="696" t="str">
        <f t="shared" si="2"/>
        <v/>
      </c>
      <c r="V20" s="680"/>
      <c r="W20" s="680"/>
      <c r="X20" s="680"/>
      <c r="Y20" s="792"/>
      <c r="Z20" s="232" t="str">
        <f t="shared" si="6"/>
        <v/>
      </c>
      <c r="AA20" s="228" t="str">
        <f t="shared" si="7"/>
        <v/>
      </c>
      <c r="AB20" s="228"/>
      <c r="AC20" s="230"/>
      <c r="AD20" s="229"/>
      <c r="AE20" s="232"/>
      <c r="AF20" s="228"/>
      <c r="AG20" s="230"/>
      <c r="AH20" s="232"/>
      <c r="AP20" s="17">
        <v>4</v>
      </c>
      <c r="AQ20" s="17">
        <f>INDEX(CHOOSE(VLOOKUP($A$10,くじ引き!$B$12:$G$22,4,FALSE),第1位,第2位,第3位),(VLOOKUP($A$10,くじ引き!$B$12:$G$22,5,FALSE)-1)*32+9+$AP20,AQ$35)</f>
        <v>4</v>
      </c>
      <c r="AR20" s="17" t="str">
        <f>INDEX(CHOOSE(VLOOKUP($A$10,くじ引き!$B$12:$G$22,4,FALSE),第1位,第2位,第3位),(VLOOKUP($A$10,くじ引き!$B$12:$G$22,5,FALSE)-1)*32+9+$AP20,AR$35)</f>
        <v>DF</v>
      </c>
      <c r="AS20" s="17" t="str">
        <f>INDEX(CHOOSE(VLOOKUP($A$10,くじ引き!$B$12:$G$22,4,FALSE),第1位,第2位,第3位),(VLOOKUP($A$10,くじ引き!$B$12:$G$22,5,FALSE)-1)*32+9+$AP20,AS$35)</f>
        <v xml:space="preserve"> 山田　凌平</v>
      </c>
      <c r="AU20" s="17">
        <f>INDEX(CHOOSE(VLOOKUP($A$10,くじ引き!$B$12:$G$22,4,FALSE),第1位,第2位,第3位),(VLOOKUP($A$10,くじ引き!$B$12:$G$22,5,FALSE)-1)*32+9+$AP20,AU$35)</f>
        <v>4</v>
      </c>
      <c r="AV20" s="17" t="str">
        <f>INDEX(CHOOSE(VLOOKUP($Z$10,くじ引き!$B$12:$G$22,4,FALSE),第1位,第2位,第3位),(VLOOKUP($Z$10,くじ引き!$B$12:$G$22,5,FALSE)-1)*32+9+$AP20,AV$35)</f>
        <v>DF</v>
      </c>
      <c r="AW20" s="17" t="str">
        <f>INDEX(CHOOSE(VLOOKUP($Z$10,くじ引き!$B$12:$G$22,4,FALSE),第1位,第2位,第3位),(VLOOKUP($Z$10,くじ引き!$B$12:$G$22,5,FALSE)-1)*32+9+$AP20,AW$35)</f>
        <v xml:space="preserve"> 山田　凌平</v>
      </c>
    </row>
    <row r="21" spans="1:49" ht="15" customHeight="1">
      <c r="A21" s="228"/>
      <c r="B21" s="229"/>
      <c r="C21" s="230"/>
      <c r="D21" s="231"/>
      <c r="E21" s="194"/>
      <c r="F21" s="229"/>
      <c r="G21" s="230"/>
      <c r="H21" s="232" t="str">
        <f t="shared" si="3"/>
        <v/>
      </c>
      <c r="I21" s="228" t="str">
        <f t="shared" si="4"/>
        <v/>
      </c>
      <c r="J21" s="696" t="str">
        <f t="shared" si="5"/>
        <v/>
      </c>
      <c r="K21" s="680"/>
      <c r="L21" s="680"/>
      <c r="M21" s="680"/>
      <c r="N21" s="680"/>
      <c r="O21" s="680"/>
      <c r="P21" s="792"/>
      <c r="Q21" s="228"/>
      <c r="R21" s="228" t="str">
        <f t="shared" si="0"/>
        <v/>
      </c>
      <c r="S21" s="233" t="str">
        <f t="shared" si="1"/>
        <v/>
      </c>
      <c r="T21" s="228"/>
      <c r="U21" s="696" t="str">
        <f t="shared" si="2"/>
        <v/>
      </c>
      <c r="V21" s="680"/>
      <c r="W21" s="680"/>
      <c r="X21" s="680"/>
      <c r="Y21" s="792"/>
      <c r="Z21" s="232" t="str">
        <f t="shared" si="6"/>
        <v/>
      </c>
      <c r="AA21" s="228" t="str">
        <f t="shared" si="7"/>
        <v/>
      </c>
      <c r="AB21" s="228"/>
      <c r="AC21" s="230"/>
      <c r="AD21" s="229"/>
      <c r="AE21" s="232"/>
      <c r="AF21" s="228"/>
      <c r="AG21" s="230"/>
      <c r="AH21" s="232"/>
      <c r="AP21" s="17">
        <v>5</v>
      </c>
      <c r="AQ21" s="17">
        <f>INDEX(CHOOSE(VLOOKUP($A$10,くじ引き!$B$12:$G$22,4,FALSE),第1位,第2位,第3位),(VLOOKUP($A$10,くじ引き!$B$12:$G$22,5,FALSE)-1)*32+9+$AP21,AQ$35)</f>
        <v>5</v>
      </c>
      <c r="AR21" s="17" t="str">
        <f>INDEX(CHOOSE(VLOOKUP($A$10,くじ引き!$B$12:$G$22,4,FALSE),第1位,第2位,第3位),(VLOOKUP($A$10,くじ引き!$B$12:$G$22,5,FALSE)-1)*32+9+$AP21,AR$35)</f>
        <v>MF</v>
      </c>
      <c r="AS21" s="17" t="str">
        <f>INDEX(CHOOSE(VLOOKUP($A$10,くじ引き!$B$12:$G$22,4,FALSE),第1位,第2位,第3位),(VLOOKUP($A$10,くじ引き!$B$12:$G$22,5,FALSE)-1)*32+9+$AP21,AS$35)</f>
        <v xml:space="preserve"> 玉木　隆之祐</v>
      </c>
      <c r="AU21" s="17">
        <f>INDEX(CHOOSE(VLOOKUP($A$10,くじ引き!$B$12:$G$22,4,FALSE),第1位,第2位,第3位),(VLOOKUP($A$10,くじ引き!$B$12:$G$22,5,FALSE)-1)*32+9+$AP21,AU$35)</f>
        <v>5</v>
      </c>
      <c r="AV21" s="17" t="str">
        <f>INDEX(CHOOSE(VLOOKUP($Z$10,くじ引き!$B$12:$G$22,4,FALSE),第1位,第2位,第3位),(VLOOKUP($Z$10,くじ引き!$B$12:$G$22,5,FALSE)-1)*32+9+$AP21,AV$35)</f>
        <v>MF</v>
      </c>
      <c r="AW21" s="17" t="str">
        <f>INDEX(CHOOSE(VLOOKUP($Z$10,くじ引き!$B$12:$G$22,4,FALSE),第1位,第2位,第3位),(VLOOKUP($Z$10,くじ引き!$B$12:$G$22,5,FALSE)-1)*32+9+$AP21,AW$35)</f>
        <v xml:space="preserve"> 玉木　隆之祐</v>
      </c>
    </row>
    <row r="22" spans="1:49" ht="15" customHeight="1">
      <c r="A22" s="228"/>
      <c r="B22" s="229"/>
      <c r="C22" s="230"/>
      <c r="D22" s="231"/>
      <c r="E22" s="194"/>
      <c r="F22" s="229"/>
      <c r="G22" s="230"/>
      <c r="H22" s="232" t="str">
        <f t="shared" si="3"/>
        <v/>
      </c>
      <c r="I22" s="228" t="str">
        <f t="shared" si="4"/>
        <v/>
      </c>
      <c r="J22" s="696" t="str">
        <f t="shared" si="5"/>
        <v/>
      </c>
      <c r="K22" s="680"/>
      <c r="L22" s="680"/>
      <c r="M22" s="680"/>
      <c r="N22" s="680"/>
      <c r="O22" s="680"/>
      <c r="P22" s="792"/>
      <c r="Q22" s="228"/>
      <c r="R22" s="228" t="str">
        <f t="shared" si="0"/>
        <v/>
      </c>
      <c r="S22" s="233" t="str">
        <f t="shared" si="1"/>
        <v/>
      </c>
      <c r="T22" s="228"/>
      <c r="U22" s="696" t="str">
        <f t="shared" si="2"/>
        <v/>
      </c>
      <c r="V22" s="680"/>
      <c r="W22" s="680"/>
      <c r="X22" s="680"/>
      <c r="Y22" s="792"/>
      <c r="Z22" s="232" t="str">
        <f t="shared" si="6"/>
        <v/>
      </c>
      <c r="AA22" s="228" t="str">
        <f t="shared" si="7"/>
        <v/>
      </c>
      <c r="AB22" s="228"/>
      <c r="AC22" s="230"/>
      <c r="AD22" s="229"/>
      <c r="AE22" s="232"/>
      <c r="AF22" s="228"/>
      <c r="AG22" s="230"/>
      <c r="AH22" s="232"/>
      <c r="AP22" s="17">
        <v>6</v>
      </c>
      <c r="AQ22" s="17">
        <f>INDEX(CHOOSE(VLOOKUP($A$10,くじ引き!$B$12:$G$22,4,FALSE),第1位,第2位,第3位),(VLOOKUP($A$10,くじ引き!$B$12:$G$22,5,FALSE)-1)*32+9+$AP22,AQ$35)</f>
        <v>6</v>
      </c>
      <c r="AR22" s="17" t="str">
        <f>INDEX(CHOOSE(VLOOKUP($A$10,くじ引き!$B$12:$G$22,4,FALSE),第1位,第2位,第3位),(VLOOKUP($A$10,くじ引き!$B$12:$G$22,5,FALSE)-1)*32+9+$AP22,AR$35)</f>
        <v>DF</v>
      </c>
      <c r="AS22" s="17" t="str">
        <f>INDEX(CHOOSE(VLOOKUP($A$10,くじ引き!$B$12:$G$22,4,FALSE),第1位,第2位,第3位),(VLOOKUP($A$10,くじ引き!$B$12:$G$22,5,FALSE)-1)*32+9+$AP22,AS$35)</f>
        <v xml:space="preserve"> 藺上　輝雄</v>
      </c>
      <c r="AU22" s="17">
        <f>INDEX(CHOOSE(VLOOKUP($A$10,くじ引き!$B$12:$G$22,4,FALSE),第1位,第2位,第3位),(VLOOKUP($A$10,くじ引き!$B$12:$G$22,5,FALSE)-1)*32+9+$AP22,AU$35)</f>
        <v>6</v>
      </c>
      <c r="AV22" s="17" t="str">
        <f>INDEX(CHOOSE(VLOOKUP($Z$10,くじ引き!$B$12:$G$22,4,FALSE),第1位,第2位,第3位),(VLOOKUP($Z$10,くじ引き!$B$12:$G$22,5,FALSE)-1)*32+9+$AP22,AV$35)</f>
        <v>DF</v>
      </c>
      <c r="AW22" s="17" t="str">
        <f>INDEX(CHOOSE(VLOOKUP($Z$10,くじ引き!$B$12:$G$22,4,FALSE),第1位,第2位,第3位),(VLOOKUP($Z$10,くじ引き!$B$12:$G$22,5,FALSE)-1)*32+9+$AP22,AW$35)</f>
        <v xml:space="preserve"> 藺上　輝雄</v>
      </c>
    </row>
    <row r="23" spans="1:49" ht="15" customHeight="1">
      <c r="A23" s="228"/>
      <c r="B23" s="229"/>
      <c r="C23" s="230"/>
      <c r="D23" s="231"/>
      <c r="E23" s="194"/>
      <c r="F23" s="229"/>
      <c r="G23" s="230"/>
      <c r="H23" s="232" t="str">
        <f t="shared" si="3"/>
        <v/>
      </c>
      <c r="I23" s="228" t="str">
        <f t="shared" si="4"/>
        <v/>
      </c>
      <c r="J23" s="696" t="str">
        <f t="shared" si="5"/>
        <v/>
      </c>
      <c r="K23" s="680"/>
      <c r="L23" s="680"/>
      <c r="M23" s="680"/>
      <c r="N23" s="680"/>
      <c r="O23" s="680"/>
      <c r="P23" s="792"/>
      <c r="Q23" s="228"/>
      <c r="R23" s="228" t="str">
        <f t="shared" si="0"/>
        <v/>
      </c>
      <c r="S23" s="233" t="str">
        <f t="shared" si="1"/>
        <v/>
      </c>
      <c r="T23" s="228"/>
      <c r="U23" s="696" t="str">
        <f t="shared" si="2"/>
        <v/>
      </c>
      <c r="V23" s="680"/>
      <c r="W23" s="680"/>
      <c r="X23" s="680"/>
      <c r="Y23" s="792"/>
      <c r="Z23" s="232" t="str">
        <f t="shared" si="6"/>
        <v/>
      </c>
      <c r="AA23" s="228" t="str">
        <f t="shared" si="7"/>
        <v/>
      </c>
      <c r="AB23" s="228"/>
      <c r="AC23" s="230"/>
      <c r="AD23" s="229"/>
      <c r="AE23" s="232"/>
      <c r="AF23" s="228"/>
      <c r="AG23" s="230"/>
      <c r="AH23" s="232"/>
      <c r="AP23" s="17">
        <v>7</v>
      </c>
      <c r="AQ23" s="17">
        <f>INDEX(CHOOSE(VLOOKUP($A$10,くじ引き!$B$12:$G$22,4,FALSE),第1位,第2位,第3位),(VLOOKUP($A$10,くじ引き!$B$12:$G$22,5,FALSE)-1)*32+9+$AP23,AQ$35)</f>
        <v>7</v>
      </c>
      <c r="AR23" s="17" t="str">
        <f>INDEX(CHOOSE(VLOOKUP($A$10,くじ引き!$B$12:$G$22,4,FALSE),第1位,第2位,第3位),(VLOOKUP($A$10,くじ引き!$B$12:$G$22,5,FALSE)-1)*32+9+$AP23,AR$35)</f>
        <v>MF</v>
      </c>
      <c r="AS23" s="17" t="str">
        <f>INDEX(CHOOSE(VLOOKUP($A$10,くじ引き!$B$12:$G$22,4,FALSE),第1位,第2位,第3位),(VLOOKUP($A$10,くじ引き!$B$12:$G$22,5,FALSE)-1)*32+9+$AP23,AS$35)</f>
        <v xml:space="preserve"> 前出　悠杜</v>
      </c>
      <c r="AU23" s="17">
        <f>INDEX(CHOOSE(VLOOKUP($A$10,くじ引き!$B$12:$G$22,4,FALSE),第1位,第2位,第3位),(VLOOKUP($A$10,くじ引き!$B$12:$G$22,5,FALSE)-1)*32+9+$AP23,AU$35)</f>
        <v>7</v>
      </c>
      <c r="AV23" s="17" t="str">
        <f>INDEX(CHOOSE(VLOOKUP($Z$10,くじ引き!$B$12:$G$22,4,FALSE),第1位,第2位,第3位),(VLOOKUP($Z$10,くじ引き!$B$12:$G$22,5,FALSE)-1)*32+9+$AP23,AV$35)</f>
        <v>MF</v>
      </c>
      <c r="AW23" s="17" t="str">
        <f>INDEX(CHOOSE(VLOOKUP($Z$10,くじ引き!$B$12:$G$22,4,FALSE),第1位,第2位,第3位),(VLOOKUP($Z$10,くじ引き!$B$12:$G$22,5,FALSE)-1)*32+9+$AP23,AW$35)</f>
        <v xml:space="preserve"> 前出　悠杜</v>
      </c>
    </row>
    <row r="24" spans="1:49" ht="15" customHeight="1">
      <c r="A24" s="228"/>
      <c r="B24" s="229"/>
      <c r="C24" s="230"/>
      <c r="D24" s="231"/>
      <c r="E24" s="194"/>
      <c r="F24" s="229"/>
      <c r="G24" s="230"/>
      <c r="H24" s="232" t="str">
        <f t="shared" si="3"/>
        <v/>
      </c>
      <c r="I24" s="228" t="str">
        <f t="shared" si="4"/>
        <v/>
      </c>
      <c r="J24" s="696" t="str">
        <f t="shared" si="5"/>
        <v/>
      </c>
      <c r="K24" s="680"/>
      <c r="L24" s="680"/>
      <c r="M24" s="680"/>
      <c r="N24" s="680"/>
      <c r="O24" s="680"/>
      <c r="P24" s="792"/>
      <c r="Q24" s="228"/>
      <c r="R24" s="228" t="str">
        <f t="shared" si="0"/>
        <v/>
      </c>
      <c r="S24" s="233" t="str">
        <f t="shared" si="1"/>
        <v/>
      </c>
      <c r="T24" s="228"/>
      <c r="U24" s="696" t="str">
        <f t="shared" si="2"/>
        <v/>
      </c>
      <c r="V24" s="680"/>
      <c r="W24" s="680"/>
      <c r="X24" s="680"/>
      <c r="Y24" s="792"/>
      <c r="Z24" s="232" t="str">
        <f t="shared" si="6"/>
        <v/>
      </c>
      <c r="AA24" s="228" t="str">
        <f t="shared" si="7"/>
        <v/>
      </c>
      <c r="AB24" s="228"/>
      <c r="AC24" s="230"/>
      <c r="AD24" s="229"/>
      <c r="AE24" s="232"/>
      <c r="AF24" s="228"/>
      <c r="AG24" s="230"/>
      <c r="AH24" s="232"/>
      <c r="AP24" s="17">
        <v>8</v>
      </c>
      <c r="AQ24" s="17">
        <f>INDEX(CHOOSE(VLOOKUP($A$10,くじ引き!$B$12:$G$22,4,FALSE),第1位,第2位,第3位),(VLOOKUP($A$10,くじ引き!$B$12:$G$22,5,FALSE)-1)*32+9+$AP24,AQ$35)</f>
        <v>8</v>
      </c>
      <c r="AR24" s="17" t="str">
        <f>INDEX(CHOOSE(VLOOKUP($A$10,くじ引き!$B$12:$G$22,4,FALSE),第1位,第2位,第3位),(VLOOKUP($A$10,くじ引き!$B$12:$G$22,5,FALSE)-1)*32+9+$AP24,AR$35)</f>
        <v>MF</v>
      </c>
      <c r="AS24" s="17" t="str">
        <f>INDEX(CHOOSE(VLOOKUP($A$10,くじ引き!$B$12:$G$22,4,FALSE),第1位,第2位,第3位),(VLOOKUP($A$10,くじ引き!$B$12:$G$22,5,FALSE)-1)*32+9+$AP24,AS$35)</f>
        <v xml:space="preserve"> 坂本　龍汰</v>
      </c>
      <c r="AU24" s="17">
        <f>INDEX(CHOOSE(VLOOKUP($A$10,くじ引き!$B$12:$G$22,4,FALSE),第1位,第2位,第3位),(VLOOKUP($A$10,くじ引き!$B$12:$G$22,5,FALSE)-1)*32+9+$AP24,AU$35)</f>
        <v>8</v>
      </c>
      <c r="AV24" s="17" t="str">
        <f>INDEX(CHOOSE(VLOOKUP($Z$10,くじ引き!$B$12:$G$22,4,FALSE),第1位,第2位,第3位),(VLOOKUP($Z$10,くじ引き!$B$12:$G$22,5,FALSE)-1)*32+9+$AP24,AV$35)</f>
        <v>MF</v>
      </c>
      <c r="AW24" s="17" t="str">
        <f>INDEX(CHOOSE(VLOOKUP($Z$10,くじ引き!$B$12:$G$22,4,FALSE),第1位,第2位,第3位),(VLOOKUP($Z$10,くじ引き!$B$12:$G$22,5,FALSE)-1)*32+9+$AP24,AW$35)</f>
        <v xml:space="preserve"> 坂本　龍汰</v>
      </c>
    </row>
    <row r="25" spans="1:49" ht="15" customHeight="1">
      <c r="A25" s="228"/>
      <c r="B25" s="229"/>
      <c r="C25" s="230"/>
      <c r="D25" s="231"/>
      <c r="E25" s="194"/>
      <c r="F25" s="229"/>
      <c r="G25" s="230"/>
      <c r="H25" s="232" t="str">
        <f t="shared" si="3"/>
        <v/>
      </c>
      <c r="I25" s="228" t="str">
        <f t="shared" si="4"/>
        <v/>
      </c>
      <c r="J25" s="696" t="str">
        <f t="shared" si="5"/>
        <v/>
      </c>
      <c r="K25" s="680"/>
      <c r="L25" s="680"/>
      <c r="M25" s="680"/>
      <c r="N25" s="680"/>
      <c r="O25" s="680"/>
      <c r="P25" s="792"/>
      <c r="Q25" s="228"/>
      <c r="R25" s="228" t="str">
        <f t="shared" si="0"/>
        <v/>
      </c>
      <c r="S25" s="233" t="str">
        <f t="shared" si="1"/>
        <v/>
      </c>
      <c r="T25" s="228"/>
      <c r="U25" s="696" t="str">
        <f t="shared" si="2"/>
        <v/>
      </c>
      <c r="V25" s="680"/>
      <c r="W25" s="680"/>
      <c r="X25" s="680"/>
      <c r="Y25" s="792"/>
      <c r="Z25" s="232" t="str">
        <f t="shared" si="6"/>
        <v/>
      </c>
      <c r="AA25" s="228" t="str">
        <f t="shared" si="7"/>
        <v/>
      </c>
      <c r="AB25" s="228"/>
      <c r="AC25" s="230"/>
      <c r="AD25" s="229"/>
      <c r="AE25" s="232"/>
      <c r="AF25" s="228"/>
      <c r="AG25" s="230"/>
      <c r="AH25" s="232"/>
      <c r="AP25" s="17">
        <v>9</v>
      </c>
      <c r="AQ25" s="17">
        <f>INDEX(CHOOSE(VLOOKUP($A$10,くじ引き!$B$12:$G$22,4,FALSE),第1位,第2位,第3位),(VLOOKUP($A$10,くじ引き!$B$12:$G$22,5,FALSE)-1)*32+9+$AP25,AQ$35)</f>
        <v>9</v>
      </c>
      <c r="AR25" s="17" t="str">
        <f>INDEX(CHOOSE(VLOOKUP($A$10,くじ引き!$B$12:$G$22,4,FALSE),第1位,第2位,第3位),(VLOOKUP($A$10,くじ引き!$B$12:$G$22,5,FALSE)-1)*32+9+$AP25,AR$35)</f>
        <v>MF</v>
      </c>
      <c r="AS25" s="17" t="str">
        <f>INDEX(CHOOSE(VLOOKUP($A$10,くじ引き!$B$12:$G$22,4,FALSE),第1位,第2位,第3位),(VLOOKUP($A$10,くじ引き!$B$12:$G$22,5,FALSE)-1)*32+9+$AP25,AS$35)</f>
        <v xml:space="preserve"> 中谷　拓斗</v>
      </c>
      <c r="AU25" s="17">
        <f>INDEX(CHOOSE(VLOOKUP($A$10,くじ引き!$B$12:$G$22,4,FALSE),第1位,第2位,第3位),(VLOOKUP($A$10,くじ引き!$B$12:$G$22,5,FALSE)-1)*32+9+$AP25,AU$35)</f>
        <v>9</v>
      </c>
      <c r="AV25" s="17" t="str">
        <f>INDEX(CHOOSE(VLOOKUP($Z$10,くじ引き!$B$12:$G$22,4,FALSE),第1位,第2位,第3位),(VLOOKUP($Z$10,くじ引き!$B$12:$G$22,5,FALSE)-1)*32+9+$AP25,AV$35)</f>
        <v>MF</v>
      </c>
      <c r="AW25" s="17" t="str">
        <f>INDEX(CHOOSE(VLOOKUP($Z$10,くじ引き!$B$12:$G$22,4,FALSE),第1位,第2位,第3位),(VLOOKUP($Z$10,くじ引き!$B$12:$G$22,5,FALSE)-1)*32+9+$AP25,AW$35)</f>
        <v xml:space="preserve"> 中谷　拓斗</v>
      </c>
    </row>
    <row r="26" spans="1:49" ht="15" customHeight="1">
      <c r="A26" s="228"/>
      <c r="B26" s="229"/>
      <c r="C26" s="230"/>
      <c r="D26" s="231"/>
      <c r="E26" s="194"/>
      <c r="F26" s="229"/>
      <c r="G26" s="230"/>
      <c r="H26" s="232" t="str">
        <f t="shared" si="3"/>
        <v/>
      </c>
      <c r="I26" s="228" t="str">
        <f t="shared" si="4"/>
        <v/>
      </c>
      <c r="J26" s="696" t="str">
        <f t="shared" si="5"/>
        <v/>
      </c>
      <c r="K26" s="680"/>
      <c r="L26" s="680"/>
      <c r="M26" s="680"/>
      <c r="N26" s="680"/>
      <c r="O26" s="680"/>
      <c r="P26" s="792"/>
      <c r="Q26" s="228"/>
      <c r="R26" s="228" t="str">
        <f t="shared" si="0"/>
        <v/>
      </c>
      <c r="S26" s="233" t="str">
        <f t="shared" si="1"/>
        <v/>
      </c>
      <c r="T26" s="228"/>
      <c r="U26" s="696" t="str">
        <f t="shared" si="2"/>
        <v/>
      </c>
      <c r="V26" s="680"/>
      <c r="W26" s="680"/>
      <c r="X26" s="680"/>
      <c r="Y26" s="792"/>
      <c r="Z26" s="232" t="str">
        <f t="shared" si="6"/>
        <v/>
      </c>
      <c r="AA26" s="228" t="str">
        <f t="shared" si="7"/>
        <v/>
      </c>
      <c r="AB26" s="228"/>
      <c r="AC26" s="230"/>
      <c r="AD26" s="229"/>
      <c r="AE26" s="232"/>
      <c r="AF26" s="228"/>
      <c r="AG26" s="230"/>
      <c r="AH26" s="232"/>
      <c r="AP26" s="17">
        <v>10</v>
      </c>
      <c r="AQ26" s="17">
        <f>INDEX(CHOOSE(VLOOKUP($A$10,くじ引き!$B$12:$G$22,4,FALSE),第1位,第2位,第3位),(VLOOKUP($A$10,くじ引き!$B$12:$G$22,5,FALSE)-1)*32+9+$AP26,AQ$35)</f>
        <v>11</v>
      </c>
      <c r="AR26" s="17" t="str">
        <f>INDEX(CHOOSE(VLOOKUP($A$10,くじ引き!$B$12:$G$22,4,FALSE),第1位,第2位,第3位),(VLOOKUP($A$10,くじ引き!$B$12:$G$22,5,FALSE)-1)*32+9+$AP26,AR$35)</f>
        <v>FW</v>
      </c>
      <c r="AS26" s="17" t="str">
        <f>INDEX(CHOOSE(VLOOKUP($A$10,くじ引き!$B$12:$G$22,4,FALSE),第1位,第2位,第3位),(VLOOKUP($A$10,くじ引き!$B$12:$G$22,5,FALSE)-1)*32+9+$AP26,AS$35)</f>
        <v xml:space="preserve"> 川合　詩音</v>
      </c>
      <c r="AU26" s="17">
        <f>INDEX(CHOOSE(VLOOKUP($A$10,くじ引き!$B$12:$G$22,4,FALSE),第1位,第2位,第3位),(VLOOKUP($A$10,くじ引き!$B$12:$G$22,5,FALSE)-1)*32+9+$AP26,AU$35)</f>
        <v>11</v>
      </c>
      <c r="AV26" s="17" t="str">
        <f>INDEX(CHOOSE(VLOOKUP($Z$10,くじ引き!$B$12:$G$22,4,FALSE),第1位,第2位,第3位),(VLOOKUP($Z$10,くじ引き!$B$12:$G$22,5,FALSE)-1)*32+9+$AP26,AV$35)</f>
        <v>FW</v>
      </c>
      <c r="AW26" s="17" t="str">
        <f>INDEX(CHOOSE(VLOOKUP($Z$10,くじ引き!$B$12:$G$22,4,FALSE),第1位,第2位,第3位),(VLOOKUP($Z$10,くじ引き!$B$12:$G$22,5,FALSE)-1)*32+9+$AP26,AW$35)</f>
        <v xml:space="preserve"> 川合　詩音</v>
      </c>
    </row>
    <row r="27" spans="1:49" ht="15" customHeight="1">
      <c r="A27" s="234"/>
      <c r="B27" s="235"/>
      <c r="C27" s="236"/>
      <c r="D27" s="237"/>
      <c r="E27" s="238"/>
      <c r="F27" s="235"/>
      <c r="G27" s="236"/>
      <c r="H27" s="239" t="str">
        <f t="shared" si="3"/>
        <v/>
      </c>
      <c r="I27" s="220" t="str">
        <f t="shared" si="4"/>
        <v/>
      </c>
      <c r="J27" s="699" t="str">
        <f t="shared" si="5"/>
        <v/>
      </c>
      <c r="K27" s="757"/>
      <c r="L27" s="757"/>
      <c r="M27" s="757"/>
      <c r="N27" s="757"/>
      <c r="O27" s="757"/>
      <c r="P27" s="746"/>
      <c r="Q27" s="220"/>
      <c r="R27" s="220" t="str">
        <f t="shared" si="0"/>
        <v/>
      </c>
      <c r="S27" s="240" t="str">
        <f t="shared" si="1"/>
        <v/>
      </c>
      <c r="T27" s="220"/>
      <c r="U27" s="699" t="str">
        <f t="shared" si="2"/>
        <v/>
      </c>
      <c r="V27" s="757"/>
      <c r="W27" s="757"/>
      <c r="X27" s="757"/>
      <c r="Y27" s="746"/>
      <c r="Z27" s="219" t="str">
        <f t="shared" si="6"/>
        <v/>
      </c>
      <c r="AA27" s="234" t="str">
        <f t="shared" si="7"/>
        <v/>
      </c>
      <c r="AB27" s="234"/>
      <c r="AC27" s="236"/>
      <c r="AD27" s="235"/>
      <c r="AE27" s="239"/>
      <c r="AF27" s="234"/>
      <c r="AG27" s="236"/>
      <c r="AH27" s="239"/>
      <c r="AP27" s="17">
        <v>11</v>
      </c>
      <c r="AQ27" s="17">
        <f>INDEX(CHOOSE(VLOOKUP($A$10,くじ引き!$B$12:$G$22,4,FALSE),第1位,第2位,第3位),(VLOOKUP($A$10,くじ引き!$B$12:$G$22,5,FALSE)-1)*32+9+$AP27,AQ$35)</f>
        <v>12</v>
      </c>
      <c r="AR27" s="17" t="str">
        <f>INDEX(CHOOSE(VLOOKUP($A$10,くじ引き!$B$12:$G$22,4,FALSE),第1位,第2位,第3位),(VLOOKUP($A$10,くじ引き!$B$12:$G$22,5,FALSE)-1)*32+9+$AP27,AR$35)</f>
        <v>FW</v>
      </c>
      <c r="AS27" s="17" t="str">
        <f>INDEX(CHOOSE(VLOOKUP($A$10,くじ引き!$B$12:$G$22,4,FALSE),第1位,第2位,第3位),(VLOOKUP($A$10,くじ引き!$B$12:$G$22,5,FALSE)-1)*32+9+$AP27,AS$35)</f>
        <v xml:space="preserve"> 浅賀　香太</v>
      </c>
      <c r="AU27" s="17">
        <f>INDEX(CHOOSE(VLOOKUP($A$10,くじ引き!$B$12:$G$22,4,FALSE),第1位,第2位,第3位),(VLOOKUP($A$10,くじ引き!$B$12:$G$22,5,FALSE)-1)*32+9+$AP27,AU$35)</f>
        <v>12</v>
      </c>
      <c r="AV27" s="17" t="str">
        <f>INDEX(CHOOSE(VLOOKUP($Z$10,くじ引き!$B$12:$G$22,4,FALSE),第1位,第2位,第3位),(VLOOKUP($Z$10,くじ引き!$B$12:$G$22,5,FALSE)-1)*32+9+$AP27,AV$35)</f>
        <v>FW</v>
      </c>
      <c r="AW27" s="17" t="str">
        <f>INDEX(CHOOSE(VLOOKUP($Z$10,くじ引き!$B$12:$G$22,4,FALSE),第1位,第2位,第3位),(VLOOKUP($Z$10,くじ引き!$B$12:$G$22,5,FALSE)-1)*32+9+$AP27,AW$35)</f>
        <v xml:space="preserve"> 浅賀　香太</v>
      </c>
    </row>
    <row r="28" spans="1:49" ht="15" customHeight="1">
      <c r="A28" s="222"/>
      <c r="B28" s="223"/>
      <c r="C28" s="224"/>
      <c r="D28" s="225"/>
      <c r="E28" s="193"/>
      <c r="F28" s="223"/>
      <c r="G28" s="224"/>
      <c r="H28" s="226" t="str">
        <f t="shared" si="3"/>
        <v/>
      </c>
      <c r="I28" s="222" t="str">
        <f t="shared" si="4"/>
        <v/>
      </c>
      <c r="J28" s="724" t="str">
        <f t="shared" si="5"/>
        <v/>
      </c>
      <c r="K28" s="725"/>
      <c r="L28" s="725"/>
      <c r="M28" s="725"/>
      <c r="N28" s="725"/>
      <c r="O28" s="725"/>
      <c r="P28" s="726"/>
      <c r="Q28" s="226"/>
      <c r="R28" s="222" t="str">
        <f t="shared" si="0"/>
        <v/>
      </c>
      <c r="S28" s="227" t="str">
        <f t="shared" si="1"/>
        <v/>
      </c>
      <c r="T28" s="226"/>
      <c r="U28" s="724" t="str">
        <f t="shared" si="2"/>
        <v/>
      </c>
      <c r="V28" s="725"/>
      <c r="W28" s="725"/>
      <c r="X28" s="725"/>
      <c r="Y28" s="726"/>
      <c r="Z28" s="226" t="str">
        <f t="shared" si="6"/>
        <v/>
      </c>
      <c r="AA28" s="222" t="str">
        <f t="shared" si="7"/>
        <v/>
      </c>
      <c r="AB28" s="222"/>
      <c r="AC28" s="224"/>
      <c r="AD28" s="223"/>
      <c r="AE28" s="226"/>
      <c r="AF28" s="222"/>
      <c r="AG28" s="224"/>
      <c r="AH28" s="226"/>
      <c r="AP28" s="17">
        <v>12</v>
      </c>
      <c r="AQ28" s="17">
        <f>INDEX(CHOOSE(VLOOKUP($A$10,くじ引き!$B$12:$G$22,4,FALSE),第1位,第2位,第3位),(VLOOKUP($A$10,くじ引き!$B$12:$G$22,5,FALSE)-1)*32+9+$AP28,AQ$35)</f>
        <v>13</v>
      </c>
      <c r="AR28" s="17" t="str">
        <f>INDEX(CHOOSE(VLOOKUP($A$10,くじ引き!$B$12:$G$22,4,FALSE),第1位,第2位,第3位),(VLOOKUP($A$10,くじ引き!$B$12:$G$22,5,FALSE)-1)*32+9+$AP28,AR$35)</f>
        <v>DF</v>
      </c>
      <c r="AS28" s="17" t="str">
        <f>INDEX(CHOOSE(VLOOKUP($A$10,くじ引き!$B$12:$G$22,4,FALSE),第1位,第2位,第3位),(VLOOKUP($A$10,くじ引き!$B$12:$G$22,5,FALSE)-1)*32+9+$AP28,AS$35)</f>
        <v xml:space="preserve"> 松原　有人夢</v>
      </c>
      <c r="AU28" s="17">
        <f>INDEX(CHOOSE(VLOOKUP($A$10,くじ引き!$B$12:$G$22,4,FALSE),第1位,第2位,第3位),(VLOOKUP($A$10,くじ引き!$B$12:$G$22,5,FALSE)-1)*32+9+$AP28,AU$35)</f>
        <v>13</v>
      </c>
      <c r="AV28" s="17" t="str">
        <f>INDEX(CHOOSE(VLOOKUP($Z$10,くじ引き!$B$12:$G$22,4,FALSE),第1位,第2位,第3位),(VLOOKUP($Z$10,くじ引き!$B$12:$G$22,5,FALSE)-1)*32+9+$AP28,AV$35)</f>
        <v>DF</v>
      </c>
      <c r="AW28" s="17" t="str">
        <f>INDEX(CHOOSE(VLOOKUP($Z$10,くじ引き!$B$12:$G$22,4,FALSE),第1位,第2位,第3位),(VLOOKUP($Z$10,くじ引き!$B$12:$G$22,5,FALSE)-1)*32+9+$AP28,AW$35)</f>
        <v xml:space="preserve"> 松原　有人夢</v>
      </c>
    </row>
    <row r="29" spans="1:49" ht="15" customHeight="1">
      <c r="A29" s="228"/>
      <c r="B29" s="229"/>
      <c r="C29" s="230"/>
      <c r="D29" s="231"/>
      <c r="E29" s="194"/>
      <c r="F29" s="229"/>
      <c r="G29" s="230"/>
      <c r="H29" s="232" t="str">
        <f t="shared" si="3"/>
        <v/>
      </c>
      <c r="I29" s="228" t="str">
        <f t="shared" si="4"/>
        <v/>
      </c>
      <c r="J29" s="696" t="str">
        <f t="shared" si="5"/>
        <v/>
      </c>
      <c r="K29" s="680"/>
      <c r="L29" s="680"/>
      <c r="M29" s="680"/>
      <c r="N29" s="680"/>
      <c r="O29" s="680"/>
      <c r="P29" s="792"/>
      <c r="Q29" s="232"/>
      <c r="R29" s="228" t="str">
        <f t="shared" si="0"/>
        <v/>
      </c>
      <c r="S29" s="233" t="str">
        <f t="shared" si="1"/>
        <v/>
      </c>
      <c r="T29" s="232"/>
      <c r="U29" s="696" t="str">
        <f t="shared" si="2"/>
        <v/>
      </c>
      <c r="V29" s="680"/>
      <c r="W29" s="680"/>
      <c r="X29" s="680"/>
      <c r="Y29" s="792"/>
      <c r="Z29" s="232" t="str">
        <f t="shared" si="6"/>
        <v/>
      </c>
      <c r="AA29" s="228" t="str">
        <f t="shared" si="7"/>
        <v/>
      </c>
      <c r="AB29" s="228"/>
      <c r="AC29" s="230"/>
      <c r="AD29" s="229"/>
      <c r="AE29" s="232"/>
      <c r="AF29" s="228"/>
      <c r="AG29" s="230"/>
      <c r="AH29" s="232"/>
      <c r="AP29" s="17">
        <v>13</v>
      </c>
      <c r="AQ29" s="17">
        <f>INDEX(CHOOSE(VLOOKUP($A$10,くじ引き!$B$12:$G$22,4,FALSE),第1位,第2位,第3位),(VLOOKUP($A$10,くじ引き!$B$12:$G$22,5,FALSE)-1)*32+9+$AP29,AQ$35)</f>
        <v>14</v>
      </c>
      <c r="AR29" s="17" t="str">
        <f>INDEX(CHOOSE(VLOOKUP($A$10,くじ引き!$B$12:$G$22,4,FALSE),第1位,第2位,第3位),(VLOOKUP($A$10,くじ引き!$B$12:$G$22,5,FALSE)-1)*32+9+$AP29,AR$35)</f>
        <v>MF</v>
      </c>
      <c r="AS29" s="17" t="str">
        <f>INDEX(CHOOSE(VLOOKUP($A$10,くじ引き!$B$12:$G$22,4,FALSE),第1位,第2位,第3位),(VLOOKUP($A$10,くじ引き!$B$12:$G$22,5,FALSE)-1)*32+9+$AP29,AS$35)</f>
        <v xml:space="preserve"> 堀口　悠人</v>
      </c>
      <c r="AU29" s="17">
        <f>INDEX(CHOOSE(VLOOKUP($A$10,くじ引き!$B$12:$G$22,4,FALSE),第1位,第2位,第3位),(VLOOKUP($A$10,くじ引き!$B$12:$G$22,5,FALSE)-1)*32+9+$AP29,AU$35)</f>
        <v>14</v>
      </c>
      <c r="AV29" s="17" t="str">
        <f>INDEX(CHOOSE(VLOOKUP($Z$10,くじ引き!$B$12:$G$22,4,FALSE),第1位,第2位,第3位),(VLOOKUP($Z$10,くじ引き!$B$12:$G$22,5,FALSE)-1)*32+9+$AP29,AV$35)</f>
        <v>MF</v>
      </c>
      <c r="AW29" s="17" t="str">
        <f>INDEX(CHOOSE(VLOOKUP($Z$10,くじ引き!$B$12:$G$22,4,FALSE),第1位,第2位,第3位),(VLOOKUP($Z$10,くじ引き!$B$12:$G$22,5,FALSE)-1)*32+9+$AP29,AW$35)</f>
        <v xml:space="preserve"> 堀口　悠人</v>
      </c>
    </row>
    <row r="30" spans="1:49" ht="15" customHeight="1">
      <c r="A30" s="228"/>
      <c r="B30" s="229"/>
      <c r="C30" s="230"/>
      <c r="D30" s="231"/>
      <c r="E30" s="194"/>
      <c r="F30" s="229"/>
      <c r="G30" s="230"/>
      <c r="H30" s="232" t="str">
        <f t="shared" si="3"/>
        <v/>
      </c>
      <c r="I30" s="228" t="str">
        <f t="shared" si="4"/>
        <v/>
      </c>
      <c r="J30" s="696" t="str">
        <f t="shared" si="5"/>
        <v/>
      </c>
      <c r="K30" s="680"/>
      <c r="L30" s="680"/>
      <c r="M30" s="680"/>
      <c r="N30" s="680"/>
      <c r="O30" s="680"/>
      <c r="P30" s="792"/>
      <c r="Q30" s="232"/>
      <c r="R30" s="228" t="str">
        <f t="shared" si="0"/>
        <v/>
      </c>
      <c r="S30" s="233" t="str">
        <f t="shared" si="1"/>
        <v/>
      </c>
      <c r="T30" s="232"/>
      <c r="U30" s="696" t="str">
        <f t="shared" si="2"/>
        <v/>
      </c>
      <c r="V30" s="680"/>
      <c r="W30" s="680"/>
      <c r="X30" s="680"/>
      <c r="Y30" s="792"/>
      <c r="Z30" s="232" t="str">
        <f t="shared" si="6"/>
        <v/>
      </c>
      <c r="AA30" s="228" t="str">
        <f t="shared" si="7"/>
        <v/>
      </c>
      <c r="AB30" s="228"/>
      <c r="AC30" s="230"/>
      <c r="AD30" s="229"/>
      <c r="AE30" s="232"/>
      <c r="AF30" s="228"/>
      <c r="AG30" s="230"/>
      <c r="AH30" s="232"/>
      <c r="AP30" s="17">
        <v>14</v>
      </c>
      <c r="AQ30" s="17">
        <f>INDEX(CHOOSE(VLOOKUP($A$10,くじ引き!$B$12:$G$22,4,FALSE),第1位,第2位,第3位),(VLOOKUP($A$10,くじ引き!$B$12:$G$22,5,FALSE)-1)*32+9+$AP30,AQ$35)</f>
        <v>15</v>
      </c>
      <c r="AR30" s="17" t="str">
        <f>INDEX(CHOOSE(VLOOKUP($A$10,くじ引き!$B$12:$G$22,4,FALSE),第1位,第2位,第3位),(VLOOKUP($A$10,くじ引き!$B$12:$G$22,5,FALSE)-1)*32+9+$AP30,AR$35)</f>
        <v>DF</v>
      </c>
      <c r="AS30" s="17" t="str">
        <f>INDEX(CHOOSE(VLOOKUP($A$10,くじ引き!$B$12:$G$22,4,FALSE),第1位,第2位,第3位),(VLOOKUP($A$10,くじ引き!$B$12:$G$22,5,FALSE)-1)*32+9+$AP30,AS$35)</f>
        <v xml:space="preserve"> 上谷内　伶斗</v>
      </c>
      <c r="AU30" s="17">
        <f>INDEX(CHOOSE(VLOOKUP($A$10,くじ引き!$B$12:$G$22,4,FALSE),第1位,第2位,第3位),(VLOOKUP($A$10,くじ引き!$B$12:$G$22,5,FALSE)-1)*32+9+$AP30,AU$35)</f>
        <v>15</v>
      </c>
      <c r="AV30" s="17" t="str">
        <f>INDEX(CHOOSE(VLOOKUP($Z$10,くじ引き!$B$12:$G$22,4,FALSE),第1位,第2位,第3位),(VLOOKUP($Z$10,くじ引き!$B$12:$G$22,5,FALSE)-1)*32+9+$AP30,AV$35)</f>
        <v>DF</v>
      </c>
      <c r="AW30" s="17" t="str">
        <f>INDEX(CHOOSE(VLOOKUP($Z$10,くじ引き!$B$12:$G$22,4,FALSE),第1位,第2位,第3位),(VLOOKUP($Z$10,くじ引き!$B$12:$G$22,5,FALSE)-1)*32+9+$AP30,AW$35)</f>
        <v xml:space="preserve"> 上谷内　伶斗</v>
      </c>
    </row>
    <row r="31" spans="1:49" ht="15" customHeight="1">
      <c r="A31" s="228"/>
      <c r="B31" s="229"/>
      <c r="C31" s="230"/>
      <c r="D31" s="231"/>
      <c r="E31" s="194"/>
      <c r="F31" s="229"/>
      <c r="G31" s="230"/>
      <c r="H31" s="232" t="str">
        <f t="shared" si="3"/>
        <v/>
      </c>
      <c r="I31" s="228" t="str">
        <f t="shared" si="4"/>
        <v/>
      </c>
      <c r="J31" s="696" t="str">
        <f t="shared" si="5"/>
        <v/>
      </c>
      <c r="K31" s="680"/>
      <c r="L31" s="680"/>
      <c r="M31" s="680"/>
      <c r="N31" s="680"/>
      <c r="O31" s="680"/>
      <c r="P31" s="792"/>
      <c r="Q31" s="241"/>
      <c r="R31" s="228" t="str">
        <f t="shared" si="0"/>
        <v/>
      </c>
      <c r="S31" s="233" t="str">
        <f t="shared" si="1"/>
        <v/>
      </c>
      <c r="T31" s="241"/>
      <c r="U31" s="696" t="str">
        <f t="shared" si="2"/>
        <v/>
      </c>
      <c r="V31" s="680"/>
      <c r="W31" s="680"/>
      <c r="X31" s="680"/>
      <c r="Y31" s="792"/>
      <c r="Z31" s="232" t="str">
        <f t="shared" si="6"/>
        <v/>
      </c>
      <c r="AA31" s="228" t="str">
        <f t="shared" si="7"/>
        <v/>
      </c>
      <c r="AB31" s="228"/>
      <c r="AC31" s="230"/>
      <c r="AD31" s="229"/>
      <c r="AE31" s="232"/>
      <c r="AF31" s="228"/>
      <c r="AG31" s="230"/>
      <c r="AH31" s="232"/>
      <c r="AP31" s="17">
        <v>15</v>
      </c>
      <c r="AQ31" s="17">
        <f>INDEX(CHOOSE(VLOOKUP($A$10,くじ引き!$B$12:$G$22,4,FALSE),第1位,第2位,第3位),(VLOOKUP($A$10,くじ引き!$B$12:$G$22,5,FALSE)-1)*32+9+$AP31,AQ$35)</f>
        <v>16</v>
      </c>
      <c r="AR31" s="17" t="str">
        <f>INDEX(CHOOSE(VLOOKUP($A$10,くじ引き!$B$12:$G$22,4,FALSE),第1位,第2位,第3位),(VLOOKUP($A$10,くじ引き!$B$12:$G$22,5,FALSE)-1)*32+9+$AP31,AR$35)</f>
        <v>FW</v>
      </c>
      <c r="AS31" s="17" t="str">
        <f>INDEX(CHOOSE(VLOOKUP($A$10,くじ引き!$B$12:$G$22,4,FALSE),第1位,第2位,第3位),(VLOOKUP($A$10,くじ引き!$B$12:$G$22,5,FALSE)-1)*32+9+$AP31,AS$35)</f>
        <v xml:space="preserve"> 山下　真虎</v>
      </c>
      <c r="AU31" s="17">
        <f>INDEX(CHOOSE(VLOOKUP($A$10,くじ引き!$B$12:$G$22,4,FALSE),第1位,第2位,第3位),(VLOOKUP($A$10,くじ引き!$B$12:$G$22,5,FALSE)-1)*32+9+$AP31,AU$35)</f>
        <v>16</v>
      </c>
      <c r="AV31" s="17" t="str">
        <f>INDEX(CHOOSE(VLOOKUP($Z$10,くじ引き!$B$12:$G$22,4,FALSE),第1位,第2位,第3位),(VLOOKUP($Z$10,くじ引き!$B$12:$G$22,5,FALSE)-1)*32+9+$AP31,AV$35)</f>
        <v>FW</v>
      </c>
      <c r="AW31" s="17" t="str">
        <f>INDEX(CHOOSE(VLOOKUP($Z$10,くじ引き!$B$12:$G$22,4,FALSE),第1位,第2位,第3位),(VLOOKUP($Z$10,くじ引き!$B$12:$G$22,5,FALSE)-1)*32+9+$AP31,AW$35)</f>
        <v xml:space="preserve"> 山下　真虎</v>
      </c>
    </row>
    <row r="32" spans="1:49" ht="15" customHeight="1">
      <c r="A32" s="228"/>
      <c r="B32" s="229"/>
      <c r="C32" s="230"/>
      <c r="D32" s="231"/>
      <c r="E32" s="194"/>
      <c r="F32" s="229"/>
      <c r="G32" s="230"/>
      <c r="H32" s="232" t="str">
        <f t="shared" si="3"/>
        <v/>
      </c>
      <c r="I32" s="228" t="str">
        <f t="shared" si="4"/>
        <v/>
      </c>
      <c r="J32" s="696" t="str">
        <f t="shared" si="5"/>
        <v/>
      </c>
      <c r="K32" s="680"/>
      <c r="L32" s="680"/>
      <c r="M32" s="680"/>
      <c r="N32" s="680"/>
      <c r="O32" s="680"/>
      <c r="P32" s="792"/>
      <c r="Q32" s="233"/>
      <c r="R32" s="228" t="str">
        <f t="shared" si="0"/>
        <v/>
      </c>
      <c r="S32" s="233" t="str">
        <f t="shared" si="1"/>
        <v/>
      </c>
      <c r="T32" s="233"/>
      <c r="U32" s="696" t="str">
        <f t="shared" si="2"/>
        <v/>
      </c>
      <c r="V32" s="680"/>
      <c r="W32" s="680"/>
      <c r="X32" s="680"/>
      <c r="Y32" s="792"/>
      <c r="Z32" s="232" t="str">
        <f t="shared" si="6"/>
        <v/>
      </c>
      <c r="AA32" s="228" t="str">
        <f t="shared" si="7"/>
        <v/>
      </c>
      <c r="AB32" s="228"/>
      <c r="AC32" s="230"/>
      <c r="AD32" s="229"/>
      <c r="AE32" s="232"/>
      <c r="AF32" s="228"/>
      <c r="AG32" s="230"/>
      <c r="AH32" s="232"/>
      <c r="AP32" s="17">
        <v>16</v>
      </c>
      <c r="AQ32" s="17">
        <f>INDEX(CHOOSE(VLOOKUP($A$10,くじ引き!$B$12:$G$22,4,FALSE),第1位,第2位,第3位),(VLOOKUP($A$10,くじ引き!$B$12:$G$22,5,FALSE)-1)*32+9+$AP32,AQ$35)</f>
        <v>17</v>
      </c>
      <c r="AR32" s="17" t="str">
        <f>INDEX(CHOOSE(VLOOKUP($A$10,くじ引き!$B$12:$G$22,4,FALSE),第1位,第2位,第3位),(VLOOKUP($A$10,くじ引き!$B$12:$G$22,5,FALSE)-1)*32+9+$AP32,AR$35)</f>
        <v>GK</v>
      </c>
      <c r="AS32" s="17" t="str">
        <f>INDEX(CHOOSE(VLOOKUP($A$10,くじ引き!$B$12:$G$22,4,FALSE),第1位,第2位,第3位),(VLOOKUP($A$10,くじ引き!$B$12:$G$22,5,FALSE)-1)*32+9+$AP32,AS$35)</f>
        <v xml:space="preserve"> 山田　夏也</v>
      </c>
      <c r="AU32" s="17">
        <f>INDEX(CHOOSE(VLOOKUP($A$10,くじ引き!$B$12:$G$22,4,FALSE),第1位,第2位,第3位),(VLOOKUP($A$10,くじ引き!$B$12:$G$22,5,FALSE)-1)*32+9+$AP32,AU$35)</f>
        <v>17</v>
      </c>
      <c r="AV32" s="17" t="str">
        <f>INDEX(CHOOSE(VLOOKUP($Z$10,くじ引き!$B$12:$G$22,4,FALSE),第1位,第2位,第3位),(VLOOKUP($Z$10,くじ引き!$B$12:$G$22,5,FALSE)-1)*32+9+$AP32,AV$35)</f>
        <v>GK</v>
      </c>
      <c r="AW32" s="17" t="str">
        <f>INDEX(CHOOSE(VLOOKUP($Z$10,くじ引き!$B$12:$G$22,4,FALSE),第1位,第2位,第3位),(VLOOKUP($Z$10,くじ引き!$B$12:$G$22,5,FALSE)-1)*32+9+$AP32,AW$35)</f>
        <v xml:space="preserve"> 山田　夏也</v>
      </c>
    </row>
    <row r="33" spans="1:49" ht="15" customHeight="1">
      <c r="A33" s="228"/>
      <c r="B33" s="229"/>
      <c r="C33" s="230"/>
      <c r="D33" s="231"/>
      <c r="E33" s="194"/>
      <c r="F33" s="229"/>
      <c r="G33" s="230"/>
      <c r="H33" s="232" t="str">
        <f t="shared" si="3"/>
        <v/>
      </c>
      <c r="I33" s="228" t="str">
        <f t="shared" si="4"/>
        <v/>
      </c>
      <c r="J33" s="696" t="str">
        <f t="shared" si="5"/>
        <v/>
      </c>
      <c r="K33" s="680"/>
      <c r="L33" s="680"/>
      <c r="M33" s="680"/>
      <c r="N33" s="680"/>
      <c r="O33" s="680"/>
      <c r="P33" s="792"/>
      <c r="Q33" s="232"/>
      <c r="R33" s="228" t="str">
        <f t="shared" si="0"/>
        <v/>
      </c>
      <c r="S33" s="233" t="str">
        <f t="shared" si="1"/>
        <v/>
      </c>
      <c r="T33" s="232"/>
      <c r="U33" s="696" t="str">
        <f t="shared" si="2"/>
        <v/>
      </c>
      <c r="V33" s="680"/>
      <c r="W33" s="680"/>
      <c r="X33" s="680"/>
      <c r="Y33" s="792"/>
      <c r="Z33" s="232" t="str">
        <f t="shared" si="6"/>
        <v/>
      </c>
      <c r="AA33" s="228" t="str">
        <f t="shared" si="7"/>
        <v/>
      </c>
      <c r="AB33" s="228"/>
      <c r="AC33" s="230"/>
      <c r="AD33" s="229"/>
      <c r="AE33" s="232"/>
      <c r="AF33" s="228"/>
      <c r="AG33" s="230"/>
      <c r="AH33" s="232"/>
      <c r="AP33" s="17">
        <v>17</v>
      </c>
      <c r="AQ33" s="17">
        <f>INDEX(CHOOSE(VLOOKUP($A$10,くじ引き!$B$12:$G$22,4,FALSE),第1位,第2位,第3位),(VLOOKUP($A$10,くじ引き!$B$12:$G$22,5,FALSE)-1)*32+9+$AP33,AQ$35)</f>
        <v>18</v>
      </c>
      <c r="AR33" s="17" t="str">
        <f>INDEX(CHOOSE(VLOOKUP($A$10,くじ引き!$B$12:$G$22,4,FALSE),第1位,第2位,第3位),(VLOOKUP($A$10,くじ引き!$B$12:$G$22,5,FALSE)-1)*32+9+$AP33,AR$35)</f>
        <v>FW</v>
      </c>
      <c r="AS33" s="17" t="str">
        <f>INDEX(CHOOSE(VLOOKUP($A$10,くじ引き!$B$12:$G$22,4,FALSE),第1位,第2位,第3位),(VLOOKUP($A$10,くじ引き!$B$12:$G$22,5,FALSE)-1)*32+9+$AP33,AS$35)</f>
        <v xml:space="preserve"> 友影　相太</v>
      </c>
      <c r="AU33" s="17">
        <f>INDEX(CHOOSE(VLOOKUP($A$10,くじ引き!$B$12:$G$22,4,FALSE),第1位,第2位,第3位),(VLOOKUP($A$10,くじ引き!$B$12:$G$22,5,FALSE)-1)*32+9+$AP33,AU$35)</f>
        <v>18</v>
      </c>
      <c r="AV33" s="17" t="str">
        <f>INDEX(CHOOSE(VLOOKUP($Z$10,くじ引き!$B$12:$G$22,4,FALSE),第1位,第2位,第3位),(VLOOKUP($Z$10,くじ引き!$B$12:$G$22,5,FALSE)-1)*32+9+$AP33,AV$35)</f>
        <v>FW</v>
      </c>
      <c r="AW33" s="17" t="str">
        <f>INDEX(CHOOSE(VLOOKUP($Z$10,くじ引き!$B$12:$G$22,4,FALSE),第1位,第2位,第3位),(VLOOKUP($Z$10,くじ引き!$B$12:$G$22,5,FALSE)-1)*32+9+$AP33,AW$35)</f>
        <v xml:space="preserve"> 友影　相太</v>
      </c>
    </row>
    <row r="34" spans="1:49" ht="15" customHeight="1">
      <c r="A34" s="220"/>
      <c r="B34" s="217"/>
      <c r="C34" s="218"/>
      <c r="D34" s="216"/>
      <c r="E34" s="195"/>
      <c r="F34" s="217"/>
      <c r="G34" s="218"/>
      <c r="H34" s="219" t="str">
        <f t="shared" si="3"/>
        <v/>
      </c>
      <c r="I34" s="220" t="str">
        <f t="shared" si="4"/>
        <v/>
      </c>
      <c r="J34" s="699" t="str">
        <f t="shared" si="5"/>
        <v/>
      </c>
      <c r="K34" s="757"/>
      <c r="L34" s="757"/>
      <c r="M34" s="757"/>
      <c r="N34" s="757"/>
      <c r="O34" s="757"/>
      <c r="P34" s="746"/>
      <c r="Q34" s="242"/>
      <c r="R34" s="220" t="str">
        <f t="shared" si="0"/>
        <v/>
      </c>
      <c r="S34" s="240" t="str">
        <f t="shared" si="1"/>
        <v/>
      </c>
      <c r="T34" s="242"/>
      <c r="U34" s="699" t="str">
        <f t="shared" si="2"/>
        <v/>
      </c>
      <c r="V34" s="757"/>
      <c r="W34" s="757"/>
      <c r="X34" s="757"/>
      <c r="Y34" s="746"/>
      <c r="Z34" s="219" t="str">
        <f t="shared" si="6"/>
        <v/>
      </c>
      <c r="AA34" s="220" t="str">
        <f t="shared" si="7"/>
        <v/>
      </c>
      <c r="AB34" s="220"/>
      <c r="AC34" s="218"/>
      <c r="AD34" s="217"/>
      <c r="AE34" s="219"/>
      <c r="AF34" s="220"/>
      <c r="AG34" s="218"/>
      <c r="AH34" s="219"/>
      <c r="AP34" s="17">
        <v>18</v>
      </c>
      <c r="AQ34" s="17">
        <f>INDEX(CHOOSE(VLOOKUP($A$10,くじ引き!$B$12:$G$22,4,FALSE),第1位,第2位,第3位),(VLOOKUP($A$10,くじ引き!$B$12:$G$22,5,FALSE)-1)*32+9+$AP34,AQ$35)</f>
        <v>19</v>
      </c>
      <c r="AR34" s="17" t="str">
        <f>INDEX(CHOOSE(VLOOKUP($A$10,くじ引き!$B$12:$G$22,4,FALSE),第1位,第2位,第3位),(VLOOKUP($A$10,くじ引き!$B$12:$G$22,5,FALSE)-1)*32+9+$AP34,AR$35)</f>
        <v>MF</v>
      </c>
      <c r="AS34" s="17" t="str">
        <f>INDEX(CHOOSE(VLOOKUP($A$10,くじ引き!$B$12:$G$22,4,FALSE),第1位,第2位,第3位),(VLOOKUP($A$10,くじ引き!$B$12:$G$22,5,FALSE)-1)*32+9+$AP34,AS$35)</f>
        <v xml:space="preserve"> 松村　有祐</v>
      </c>
      <c r="AU34" s="17">
        <f>INDEX(CHOOSE(VLOOKUP($A$10,くじ引き!$B$12:$G$22,4,FALSE),第1位,第2位,第3位),(VLOOKUP($A$10,くじ引き!$B$12:$G$22,5,FALSE)-1)*32+9+$AP34,AU$35)</f>
        <v>19</v>
      </c>
      <c r="AV34" s="17" t="str">
        <f>INDEX(CHOOSE(VLOOKUP($Z$10,くじ引き!$B$12:$G$22,4,FALSE),第1位,第2位,第3位),(VLOOKUP($Z$10,くじ引き!$B$12:$G$22,5,FALSE)-1)*32+9+$AP34,AV$35)</f>
        <v>MF</v>
      </c>
      <c r="AW34" s="17" t="str">
        <f>INDEX(CHOOSE(VLOOKUP($Z$10,くじ引き!$B$12:$G$22,4,FALSE),第1位,第2位,第3位),(VLOOKUP($Z$10,くじ引き!$B$12:$G$22,5,FALSE)-1)*32+9+$AP34,AW$35)</f>
        <v xml:space="preserve"> 松村　有祐</v>
      </c>
    </row>
    <row r="35" spans="1:49" ht="15" customHeight="1">
      <c r="A35" s="685" t="s">
        <v>53</v>
      </c>
      <c r="B35" s="686"/>
      <c r="C35" s="721" t="s">
        <v>54</v>
      </c>
      <c r="D35" s="722"/>
      <c r="E35" s="722"/>
      <c r="F35" s="723"/>
      <c r="G35" s="686" t="s">
        <v>55</v>
      </c>
      <c r="H35" s="686"/>
      <c r="I35" s="686"/>
      <c r="J35" s="687"/>
      <c r="K35" s="682" t="s">
        <v>24</v>
      </c>
      <c r="L35" s="719"/>
      <c r="M35" s="719"/>
      <c r="N35" s="719"/>
      <c r="O35" s="719"/>
      <c r="P35" s="719"/>
      <c r="Q35" s="719"/>
      <c r="R35" s="720"/>
      <c r="S35" s="682" t="s">
        <v>24</v>
      </c>
      <c r="T35" s="719"/>
      <c r="U35" s="719"/>
      <c r="V35" s="719"/>
      <c r="W35" s="719"/>
      <c r="X35" s="720"/>
      <c r="Y35" s="685" t="s">
        <v>53</v>
      </c>
      <c r="Z35" s="686"/>
      <c r="AA35" s="721" t="s">
        <v>54</v>
      </c>
      <c r="AB35" s="722"/>
      <c r="AC35" s="722"/>
      <c r="AD35" s="723"/>
      <c r="AE35" s="686" t="s">
        <v>55</v>
      </c>
      <c r="AF35" s="686"/>
      <c r="AG35" s="686"/>
      <c r="AH35" s="687"/>
      <c r="AQ35" s="17">
        <v>2</v>
      </c>
      <c r="AR35" s="17">
        <v>3</v>
      </c>
      <c r="AS35" s="17">
        <v>4</v>
      </c>
      <c r="AU35" s="17">
        <v>2</v>
      </c>
      <c r="AV35" s="17">
        <v>3</v>
      </c>
      <c r="AW35" s="17">
        <v>4</v>
      </c>
    </row>
    <row r="36" spans="1:49" ht="15" customHeight="1">
      <c r="A36" s="807"/>
      <c r="B36" s="717"/>
      <c r="C36" s="243"/>
      <c r="D36" s="693" t="str">
        <f t="shared" ref="D36:D45" si="8">IF(C36="","",INDEX($J$17:$P$34,MATCH(C36,$Q$17:$Q$34,0),1))</f>
        <v/>
      </c>
      <c r="E36" s="693"/>
      <c r="F36" s="694"/>
      <c r="G36" s="244"/>
      <c r="H36" s="704" t="str">
        <f t="shared" ref="H36:H45" si="9">IF(G36="","",INDEX($J$17:$P$34,MATCH(G36,$Q$17:$Q$34,0),1))</f>
        <v/>
      </c>
      <c r="I36" s="704"/>
      <c r="J36" s="717"/>
      <c r="K36" s="707" t="str">
        <f>AS16</f>
        <v>河合　伸幸</v>
      </c>
      <c r="L36" s="703"/>
      <c r="M36" s="703"/>
      <c r="N36" s="714"/>
      <c r="O36" s="714"/>
      <c r="P36" s="714"/>
      <c r="Q36" s="714"/>
      <c r="R36" s="715"/>
      <c r="S36" s="707" t="str">
        <f>AW16</f>
        <v>河合　伸幸</v>
      </c>
      <c r="T36" s="714"/>
      <c r="U36" s="714"/>
      <c r="V36" s="714"/>
      <c r="W36" s="714"/>
      <c r="X36" s="715"/>
      <c r="Y36" s="716"/>
      <c r="Z36" s="717"/>
      <c r="AA36" s="243"/>
      <c r="AB36" s="704" t="str">
        <f>IF(AA36="","",INDEX($U$17:$Y$34,MATCH(AA36,$T$17:$T$34,0),1))</f>
        <v/>
      </c>
      <c r="AC36" s="704"/>
      <c r="AD36" s="718"/>
      <c r="AE36" s="244"/>
      <c r="AF36" s="704" t="str">
        <f t="shared" ref="AF36:AF45" si="10">IF(AE36="","",INDEX($U$17:$Y$34,MATCH(AE36,$T$17:$T$34,0),1))</f>
        <v/>
      </c>
      <c r="AG36" s="704"/>
      <c r="AH36" s="718"/>
    </row>
    <row r="37" spans="1:49" ht="15" customHeight="1">
      <c r="A37" s="793"/>
      <c r="B37" s="679"/>
      <c r="C37" s="229"/>
      <c r="D37" s="704" t="str">
        <f t="shared" si="8"/>
        <v/>
      </c>
      <c r="E37" s="704"/>
      <c r="F37" s="718"/>
      <c r="G37" s="231"/>
      <c r="H37" s="704" t="str">
        <f t="shared" si="9"/>
        <v/>
      </c>
      <c r="I37" s="704"/>
      <c r="J37" s="717"/>
      <c r="K37" s="799" t="s">
        <v>462</v>
      </c>
      <c r="L37" s="800"/>
      <c r="M37" s="803" t="s">
        <v>463</v>
      </c>
      <c r="N37" s="804"/>
      <c r="O37" s="712" t="s">
        <v>56</v>
      </c>
      <c r="P37" s="705" t="s">
        <v>57</v>
      </c>
      <c r="Q37" s="695" t="s">
        <v>58</v>
      </c>
      <c r="R37" s="693"/>
      <c r="S37" s="693"/>
      <c r="T37" s="694"/>
      <c r="U37" s="712" t="s">
        <v>57</v>
      </c>
      <c r="V37" s="705" t="s">
        <v>56</v>
      </c>
      <c r="W37" s="708" t="s">
        <v>463</v>
      </c>
      <c r="X37" s="710" t="s">
        <v>462</v>
      </c>
      <c r="Y37" s="681"/>
      <c r="Z37" s="679"/>
      <c r="AA37" s="229"/>
      <c r="AB37" s="688" t="str">
        <f t="shared" ref="AB37:AB45" si="11">IF(AA37="","",INDEX($U$17:$Y$34,MATCH(AA37,$T$17:$T$34,0),1))</f>
        <v/>
      </c>
      <c r="AC37" s="688"/>
      <c r="AD37" s="689"/>
      <c r="AE37" s="231"/>
      <c r="AF37" s="688" t="str">
        <f t="shared" si="10"/>
        <v/>
      </c>
      <c r="AG37" s="688"/>
      <c r="AH37" s="689"/>
    </row>
    <row r="38" spans="1:49" ht="15" customHeight="1">
      <c r="A38" s="793"/>
      <c r="B38" s="679"/>
      <c r="C38" s="229"/>
      <c r="D38" s="704" t="str">
        <f t="shared" si="8"/>
        <v/>
      </c>
      <c r="E38" s="704"/>
      <c r="F38" s="718"/>
      <c r="G38" s="231"/>
      <c r="H38" s="704" t="str">
        <f t="shared" si="9"/>
        <v/>
      </c>
      <c r="I38" s="704"/>
      <c r="J38" s="717"/>
      <c r="K38" s="801"/>
      <c r="L38" s="802"/>
      <c r="M38" s="805"/>
      <c r="N38" s="806"/>
      <c r="O38" s="713"/>
      <c r="P38" s="706"/>
      <c r="Q38" s="707"/>
      <c r="R38" s="684"/>
      <c r="S38" s="684"/>
      <c r="T38" s="691"/>
      <c r="U38" s="713"/>
      <c r="V38" s="706"/>
      <c r="W38" s="709"/>
      <c r="X38" s="711"/>
      <c r="Y38" s="681"/>
      <c r="Z38" s="679"/>
      <c r="AA38" s="229"/>
      <c r="AB38" s="688" t="str">
        <f t="shared" si="11"/>
        <v/>
      </c>
      <c r="AC38" s="688"/>
      <c r="AD38" s="689"/>
      <c r="AE38" s="231"/>
      <c r="AF38" s="688" t="str">
        <f t="shared" si="10"/>
        <v/>
      </c>
      <c r="AG38" s="688"/>
      <c r="AH38" s="689"/>
    </row>
    <row r="39" spans="1:49" ht="15" customHeight="1">
      <c r="A39" s="793"/>
      <c r="B39" s="679"/>
      <c r="C39" s="229"/>
      <c r="D39" s="704" t="str">
        <f t="shared" si="8"/>
        <v/>
      </c>
      <c r="E39" s="704"/>
      <c r="F39" s="718"/>
      <c r="G39" s="231"/>
      <c r="H39" s="704" t="str">
        <f t="shared" si="9"/>
        <v/>
      </c>
      <c r="I39" s="704"/>
      <c r="J39" s="717"/>
      <c r="K39" s="724" t="str">
        <f>IF(SUM(D17:D34)=0,"",SUM(D17:D34))</f>
        <v/>
      </c>
      <c r="L39" s="753"/>
      <c r="M39" s="752" t="str">
        <f>IF(SUM(E17:E34)=0,"",SUM(E17:E34))</f>
        <v/>
      </c>
      <c r="N39" s="773"/>
      <c r="O39" s="244" t="str">
        <f>IF(SUM(F17:F34)=0,"",SUM(F17:F34))</f>
        <v/>
      </c>
      <c r="P39" s="245" t="str">
        <f>IF(SUM(G17:G34)=0,"",SUM(G17:G34))</f>
        <v/>
      </c>
      <c r="Q39" s="243" t="str">
        <f>IF(SUM(K39:P39)=0,"",SUM(K39:P39))</f>
        <v/>
      </c>
      <c r="R39" s="704" t="s">
        <v>19</v>
      </c>
      <c r="S39" s="704"/>
      <c r="T39" s="246" t="str">
        <f>IF(SUM(U39:X39)=0,"",SUM(U39:X39))</f>
        <v/>
      </c>
      <c r="U39" s="244" t="str">
        <f>IF(SUM(AB17:AB34)=0,"",SUM(AB17:AB34))</f>
        <v/>
      </c>
      <c r="V39" s="245" t="str">
        <f>IF(SUM(AC17:AC34)=0,"",SUM(AC17:AC34))</f>
        <v/>
      </c>
      <c r="W39" s="223" t="str">
        <f>IF(SUM(AD17:AD34)=0,"",SUM(AD17:AD34))</f>
        <v/>
      </c>
      <c r="X39" s="224" t="str">
        <f>IF(SUM(AE17:AE34)=0,"",SUM(AE17:AE34))</f>
        <v/>
      </c>
      <c r="Y39" s="681"/>
      <c r="Z39" s="679"/>
      <c r="AA39" s="229"/>
      <c r="AB39" s="688" t="str">
        <f t="shared" si="11"/>
        <v/>
      </c>
      <c r="AC39" s="688"/>
      <c r="AD39" s="689"/>
      <c r="AE39" s="231"/>
      <c r="AF39" s="688" t="str">
        <f t="shared" si="10"/>
        <v/>
      </c>
      <c r="AG39" s="688"/>
      <c r="AH39" s="689"/>
    </row>
    <row r="40" spans="1:49" ht="15" customHeight="1">
      <c r="A40" s="793" t="s">
        <v>52</v>
      </c>
      <c r="B40" s="679"/>
      <c r="C40" s="229"/>
      <c r="D40" s="704" t="str">
        <f t="shared" si="8"/>
        <v/>
      </c>
      <c r="E40" s="704"/>
      <c r="F40" s="718"/>
      <c r="G40" s="231"/>
      <c r="H40" s="704" t="str">
        <f t="shared" si="9"/>
        <v/>
      </c>
      <c r="I40" s="704"/>
      <c r="J40" s="717"/>
      <c r="K40" s="696"/>
      <c r="L40" s="697"/>
      <c r="M40" s="679"/>
      <c r="N40" s="698"/>
      <c r="O40" s="231"/>
      <c r="P40" s="194"/>
      <c r="Q40" s="229" t="str">
        <f t="shared" ref="Q40:Q45" si="12">IF(SUM(K40:P40)=0,"",SUM(K40:P40))</f>
        <v/>
      </c>
      <c r="R40" s="688" t="s">
        <v>25</v>
      </c>
      <c r="S40" s="688"/>
      <c r="T40" s="230" t="str">
        <f t="shared" ref="T40:T45" si="13">IF(SUM(U40:X40)=0,"",SUM(U40:X40))</f>
        <v/>
      </c>
      <c r="U40" s="231"/>
      <c r="V40" s="194"/>
      <c r="W40" s="229"/>
      <c r="X40" s="230"/>
      <c r="Y40" s="681"/>
      <c r="Z40" s="679"/>
      <c r="AA40" s="229"/>
      <c r="AB40" s="688" t="str">
        <f t="shared" si="11"/>
        <v/>
      </c>
      <c r="AC40" s="688"/>
      <c r="AD40" s="689"/>
      <c r="AE40" s="231"/>
      <c r="AF40" s="688" t="str">
        <f t="shared" si="10"/>
        <v/>
      </c>
      <c r="AG40" s="688"/>
      <c r="AH40" s="689"/>
    </row>
    <row r="41" spans="1:49" ht="15" customHeight="1">
      <c r="A41" s="793" t="s">
        <v>52</v>
      </c>
      <c r="B41" s="679"/>
      <c r="C41" s="229"/>
      <c r="D41" s="704" t="str">
        <f t="shared" si="8"/>
        <v/>
      </c>
      <c r="E41" s="704"/>
      <c r="F41" s="718"/>
      <c r="G41" s="231"/>
      <c r="H41" s="704" t="str">
        <f t="shared" si="9"/>
        <v/>
      </c>
      <c r="I41" s="704"/>
      <c r="J41" s="717"/>
      <c r="K41" s="696"/>
      <c r="L41" s="697"/>
      <c r="M41" s="679"/>
      <c r="N41" s="698"/>
      <c r="O41" s="231"/>
      <c r="P41" s="194"/>
      <c r="Q41" s="229" t="str">
        <f t="shared" si="12"/>
        <v/>
      </c>
      <c r="R41" s="688" t="s">
        <v>26</v>
      </c>
      <c r="S41" s="688"/>
      <c r="T41" s="230" t="str">
        <f t="shared" si="13"/>
        <v/>
      </c>
      <c r="U41" s="231"/>
      <c r="V41" s="194"/>
      <c r="W41" s="229"/>
      <c r="X41" s="230"/>
      <c r="Y41" s="681"/>
      <c r="Z41" s="679"/>
      <c r="AA41" s="229"/>
      <c r="AB41" s="688" t="str">
        <f t="shared" si="11"/>
        <v/>
      </c>
      <c r="AC41" s="688"/>
      <c r="AD41" s="689"/>
      <c r="AE41" s="231"/>
      <c r="AF41" s="688" t="str">
        <f t="shared" si="10"/>
        <v/>
      </c>
      <c r="AG41" s="688"/>
      <c r="AH41" s="689"/>
    </row>
    <row r="42" spans="1:49" ht="15" customHeight="1">
      <c r="A42" s="793" t="s">
        <v>52</v>
      </c>
      <c r="B42" s="679"/>
      <c r="C42" s="229"/>
      <c r="D42" s="704" t="str">
        <f t="shared" si="8"/>
        <v/>
      </c>
      <c r="E42" s="704"/>
      <c r="F42" s="718"/>
      <c r="G42" s="231"/>
      <c r="H42" s="704" t="str">
        <f t="shared" si="9"/>
        <v/>
      </c>
      <c r="I42" s="704"/>
      <c r="J42" s="717"/>
      <c r="K42" s="696"/>
      <c r="L42" s="697"/>
      <c r="M42" s="679"/>
      <c r="N42" s="698"/>
      <c r="O42" s="231"/>
      <c r="P42" s="194"/>
      <c r="Q42" s="229" t="str">
        <f t="shared" si="12"/>
        <v/>
      </c>
      <c r="R42" s="688" t="s">
        <v>27</v>
      </c>
      <c r="S42" s="688"/>
      <c r="T42" s="230" t="str">
        <f t="shared" si="13"/>
        <v/>
      </c>
      <c r="U42" s="231"/>
      <c r="V42" s="194"/>
      <c r="W42" s="229"/>
      <c r="X42" s="230"/>
      <c r="Y42" s="681"/>
      <c r="Z42" s="679"/>
      <c r="AA42" s="229"/>
      <c r="AB42" s="688" t="str">
        <f t="shared" si="11"/>
        <v/>
      </c>
      <c r="AC42" s="688"/>
      <c r="AD42" s="689"/>
      <c r="AE42" s="231"/>
      <c r="AF42" s="688" t="str">
        <f t="shared" si="10"/>
        <v/>
      </c>
      <c r="AG42" s="688"/>
      <c r="AH42" s="689"/>
    </row>
    <row r="43" spans="1:49" ht="15" customHeight="1">
      <c r="A43" s="793" t="s">
        <v>52</v>
      </c>
      <c r="B43" s="679"/>
      <c r="C43" s="229"/>
      <c r="D43" s="704" t="str">
        <f t="shared" si="8"/>
        <v/>
      </c>
      <c r="E43" s="704"/>
      <c r="F43" s="718"/>
      <c r="G43" s="231"/>
      <c r="H43" s="704" t="str">
        <f t="shared" si="9"/>
        <v/>
      </c>
      <c r="I43" s="704"/>
      <c r="J43" s="717"/>
      <c r="K43" s="696"/>
      <c r="L43" s="697"/>
      <c r="M43" s="679"/>
      <c r="N43" s="698"/>
      <c r="O43" s="231"/>
      <c r="P43" s="194"/>
      <c r="Q43" s="229" t="str">
        <f t="shared" si="12"/>
        <v/>
      </c>
      <c r="R43" s="688" t="s">
        <v>28</v>
      </c>
      <c r="S43" s="688"/>
      <c r="T43" s="230" t="str">
        <f t="shared" si="13"/>
        <v/>
      </c>
      <c r="U43" s="231"/>
      <c r="V43" s="194"/>
      <c r="W43" s="229"/>
      <c r="X43" s="230"/>
      <c r="Y43" s="681"/>
      <c r="Z43" s="679"/>
      <c r="AA43" s="229"/>
      <c r="AB43" s="688" t="str">
        <f t="shared" si="11"/>
        <v/>
      </c>
      <c r="AC43" s="688"/>
      <c r="AD43" s="689"/>
      <c r="AE43" s="231"/>
      <c r="AF43" s="688" t="str">
        <f t="shared" si="10"/>
        <v/>
      </c>
      <c r="AG43" s="688"/>
      <c r="AH43" s="689"/>
    </row>
    <row r="44" spans="1:49" ht="15" customHeight="1">
      <c r="A44" s="793" t="s">
        <v>52</v>
      </c>
      <c r="B44" s="679"/>
      <c r="C44" s="229"/>
      <c r="D44" s="704" t="str">
        <f t="shared" si="8"/>
        <v/>
      </c>
      <c r="E44" s="704"/>
      <c r="F44" s="718"/>
      <c r="G44" s="231"/>
      <c r="H44" s="704" t="str">
        <f t="shared" si="9"/>
        <v/>
      </c>
      <c r="I44" s="704"/>
      <c r="J44" s="717"/>
      <c r="K44" s="696"/>
      <c r="L44" s="697"/>
      <c r="M44" s="679"/>
      <c r="N44" s="698"/>
      <c r="O44" s="231"/>
      <c r="P44" s="194"/>
      <c r="Q44" s="229" t="str">
        <f t="shared" si="12"/>
        <v/>
      </c>
      <c r="R44" s="688" t="s">
        <v>29</v>
      </c>
      <c r="S44" s="688"/>
      <c r="T44" s="230" t="str">
        <f t="shared" si="13"/>
        <v/>
      </c>
      <c r="U44" s="231"/>
      <c r="V44" s="194"/>
      <c r="W44" s="229"/>
      <c r="X44" s="230"/>
      <c r="Y44" s="681"/>
      <c r="Z44" s="679"/>
      <c r="AA44" s="229"/>
      <c r="AB44" s="688" t="str">
        <f t="shared" si="11"/>
        <v/>
      </c>
      <c r="AC44" s="688"/>
      <c r="AD44" s="689"/>
      <c r="AE44" s="231"/>
      <c r="AF44" s="688" t="str">
        <f t="shared" si="10"/>
        <v/>
      </c>
      <c r="AG44" s="688"/>
      <c r="AH44" s="689"/>
    </row>
    <row r="45" spans="1:49" ht="15" customHeight="1">
      <c r="A45" s="707"/>
      <c r="B45" s="701"/>
      <c r="C45" s="217"/>
      <c r="D45" s="795" t="str">
        <f t="shared" si="8"/>
        <v/>
      </c>
      <c r="E45" s="795"/>
      <c r="F45" s="796"/>
      <c r="G45" s="216"/>
      <c r="H45" s="704" t="str">
        <f t="shared" si="9"/>
        <v/>
      </c>
      <c r="I45" s="704"/>
      <c r="J45" s="717"/>
      <c r="K45" s="699"/>
      <c r="L45" s="700"/>
      <c r="M45" s="701"/>
      <c r="N45" s="702"/>
      <c r="O45" s="216"/>
      <c r="P45" s="195"/>
      <c r="Q45" s="217" t="str">
        <f t="shared" si="12"/>
        <v/>
      </c>
      <c r="R45" s="684" t="s">
        <v>30</v>
      </c>
      <c r="S45" s="684"/>
      <c r="T45" s="218" t="str">
        <f t="shared" si="13"/>
        <v/>
      </c>
      <c r="U45" s="216"/>
      <c r="V45" s="195"/>
      <c r="W45" s="217"/>
      <c r="X45" s="218"/>
      <c r="Y45" s="703"/>
      <c r="Z45" s="701"/>
      <c r="AA45" s="217"/>
      <c r="AB45" s="684" t="str">
        <f t="shared" si="11"/>
        <v/>
      </c>
      <c r="AC45" s="684"/>
      <c r="AD45" s="691"/>
      <c r="AE45" s="216"/>
      <c r="AF45" s="684" t="str">
        <f t="shared" si="10"/>
        <v/>
      </c>
      <c r="AG45" s="684"/>
      <c r="AH45" s="691"/>
    </row>
    <row r="46" spans="1:49" ht="15" customHeight="1">
      <c r="A46" s="797" t="s">
        <v>31</v>
      </c>
      <c r="B46" s="798"/>
      <c r="C46" s="685" t="s">
        <v>32</v>
      </c>
      <c r="D46" s="686"/>
      <c r="E46" s="687"/>
      <c r="F46" s="247" t="s">
        <v>33</v>
      </c>
      <c r="G46" s="749" t="s">
        <v>34</v>
      </c>
      <c r="H46" s="686"/>
      <c r="I46" s="686"/>
      <c r="J46" s="687"/>
      <c r="K46" s="685" t="s">
        <v>35</v>
      </c>
      <c r="L46" s="686"/>
      <c r="M46" s="686"/>
      <c r="N46" s="687"/>
      <c r="O46" s="685" t="s">
        <v>59</v>
      </c>
      <c r="P46" s="686"/>
      <c r="Q46" s="686"/>
      <c r="R46" s="686"/>
      <c r="S46" s="686"/>
      <c r="T46" s="686"/>
      <c r="U46" s="686"/>
      <c r="V46" s="686"/>
      <c r="W46" s="686"/>
      <c r="X46" s="686"/>
      <c r="Y46" s="686"/>
      <c r="Z46" s="686"/>
      <c r="AA46" s="686"/>
      <c r="AB46" s="686"/>
      <c r="AC46" s="686"/>
      <c r="AD46" s="686"/>
      <c r="AE46" s="686"/>
      <c r="AF46" s="686"/>
      <c r="AG46" s="686"/>
      <c r="AH46" s="687"/>
    </row>
    <row r="47" spans="1:49" ht="15" customHeight="1">
      <c r="A47" s="696"/>
      <c r="B47" s="792"/>
      <c r="C47" s="724"/>
      <c r="D47" s="725"/>
      <c r="E47" s="726"/>
      <c r="F47" s="222"/>
      <c r="G47" s="752" t="str">
        <f>IF(C47="","",IF(F47="","オウンゴール",IF(C47=$A$10,INDEX($J$17:$P$34,MATCH(F47,$Q$17:$Q$34,0),1),INDEX($U$17:$Y$34,MATCH(F47,$T$17:$T$34,0),1))))</f>
        <v/>
      </c>
      <c r="H47" s="725"/>
      <c r="I47" s="725"/>
      <c r="J47" s="726"/>
      <c r="K47" s="248" t="str">
        <f>IF(C47="","",IF(C47=$A$10,1,0))</f>
        <v/>
      </c>
      <c r="L47" s="794" t="str">
        <f t="shared" ref="L47:L57" si="14">IF(C47="","","-")</f>
        <v/>
      </c>
      <c r="M47" s="794"/>
      <c r="N47" s="249" t="str">
        <f>IF(C47="","",IF(C47=$Z$10,1,0))</f>
        <v/>
      </c>
      <c r="O47" s="695"/>
      <c r="P47" s="693"/>
      <c r="Q47" s="693"/>
      <c r="R47" s="693"/>
      <c r="S47" s="693"/>
      <c r="T47" s="693"/>
      <c r="U47" s="693"/>
      <c r="V47" s="693"/>
      <c r="W47" s="693"/>
      <c r="X47" s="693"/>
      <c r="Y47" s="693"/>
      <c r="Z47" s="693"/>
      <c r="AA47" s="693"/>
      <c r="AB47" s="693"/>
      <c r="AC47" s="693"/>
      <c r="AD47" s="693"/>
      <c r="AE47" s="693"/>
      <c r="AF47" s="693"/>
      <c r="AG47" s="693"/>
      <c r="AH47" s="694"/>
      <c r="AI47" s="17" t="str">
        <f>IF(C47="","",C47&amp;F47&amp;G47)</f>
        <v/>
      </c>
    </row>
    <row r="48" spans="1:49" ht="15" customHeight="1">
      <c r="A48" s="696"/>
      <c r="B48" s="792"/>
      <c r="C48" s="696"/>
      <c r="D48" s="680"/>
      <c r="E48" s="792"/>
      <c r="F48" s="228"/>
      <c r="G48" s="679" t="str">
        <f t="shared" ref="G48:G57" si="15">IF(AND(C48="",F48="")=TRUE,"",IF(F48="","オウンゴール",IF(C48=$A$10,INDEX($J$17:$P$34,MATCH(F48,$Q$17:$Q$34,0),1),INDEX($U$17:$Y$34,MATCH(F48,$T$17:$T$34,0),1))))</f>
        <v/>
      </c>
      <c r="H48" s="680"/>
      <c r="I48" s="680"/>
      <c r="J48" s="792"/>
      <c r="K48" s="250" t="str">
        <f t="shared" ref="K48:K57" si="16">IF(C48="","",IF(C48=$A$10,K47+1,K47))</f>
        <v/>
      </c>
      <c r="L48" s="692" t="str">
        <f t="shared" si="14"/>
        <v/>
      </c>
      <c r="M48" s="692"/>
      <c r="N48" s="251" t="str">
        <f>IF(C48="","",IF(C48=$Z$10,N47+1,N47))</f>
        <v/>
      </c>
      <c r="O48" s="793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688"/>
      <c r="AA48" s="688"/>
      <c r="AB48" s="688"/>
      <c r="AC48" s="688"/>
      <c r="AD48" s="688"/>
      <c r="AE48" s="688"/>
      <c r="AF48" s="688"/>
      <c r="AG48" s="688"/>
      <c r="AH48" s="689"/>
      <c r="AI48" s="17" t="str">
        <f t="shared" ref="AI48:AI57" si="17">IF(C48="","",C48&amp;F48&amp;G48)</f>
        <v/>
      </c>
    </row>
    <row r="49" spans="1:35" ht="15" customHeight="1">
      <c r="A49" s="696"/>
      <c r="B49" s="792"/>
      <c r="C49" s="696"/>
      <c r="D49" s="680"/>
      <c r="E49" s="792"/>
      <c r="F49" s="228"/>
      <c r="G49" s="679" t="str">
        <f t="shared" si="15"/>
        <v/>
      </c>
      <c r="H49" s="680"/>
      <c r="I49" s="680"/>
      <c r="J49" s="792"/>
      <c r="K49" s="250" t="str">
        <f t="shared" si="16"/>
        <v/>
      </c>
      <c r="L49" s="692" t="str">
        <f t="shared" si="14"/>
        <v/>
      </c>
      <c r="M49" s="692"/>
      <c r="N49" s="251" t="str">
        <f t="shared" ref="N49:N57" si="18">IF(C49="","",IF(C49=$Z$10,N48+1,N48))</f>
        <v/>
      </c>
      <c r="O49" s="793"/>
      <c r="P49" s="688"/>
      <c r="Q49" s="688"/>
      <c r="R49" s="688"/>
      <c r="S49" s="688"/>
      <c r="T49" s="688"/>
      <c r="U49" s="688"/>
      <c r="V49" s="688"/>
      <c r="W49" s="688"/>
      <c r="X49" s="688"/>
      <c r="Y49" s="688"/>
      <c r="Z49" s="688"/>
      <c r="AA49" s="688"/>
      <c r="AB49" s="688"/>
      <c r="AC49" s="688"/>
      <c r="AD49" s="688"/>
      <c r="AE49" s="688"/>
      <c r="AF49" s="688"/>
      <c r="AG49" s="688"/>
      <c r="AH49" s="689"/>
      <c r="AI49" s="17" t="str">
        <f t="shared" si="17"/>
        <v/>
      </c>
    </row>
    <row r="50" spans="1:35" ht="15" customHeight="1">
      <c r="A50" s="696"/>
      <c r="B50" s="792"/>
      <c r="C50" s="696"/>
      <c r="D50" s="680"/>
      <c r="E50" s="792"/>
      <c r="F50" s="228"/>
      <c r="G50" s="679" t="str">
        <f t="shared" si="15"/>
        <v/>
      </c>
      <c r="H50" s="680"/>
      <c r="I50" s="680"/>
      <c r="J50" s="792"/>
      <c r="K50" s="250" t="str">
        <f t="shared" si="16"/>
        <v/>
      </c>
      <c r="L50" s="692" t="str">
        <f t="shared" si="14"/>
        <v/>
      </c>
      <c r="M50" s="692"/>
      <c r="N50" s="251" t="str">
        <f t="shared" si="18"/>
        <v/>
      </c>
      <c r="O50" s="793"/>
      <c r="P50" s="688"/>
      <c r="Q50" s="688"/>
      <c r="R50" s="688"/>
      <c r="S50" s="688"/>
      <c r="T50" s="688"/>
      <c r="U50" s="688"/>
      <c r="V50" s="688"/>
      <c r="W50" s="688"/>
      <c r="X50" s="688"/>
      <c r="Y50" s="688"/>
      <c r="Z50" s="688"/>
      <c r="AA50" s="688"/>
      <c r="AB50" s="688"/>
      <c r="AC50" s="688"/>
      <c r="AD50" s="688"/>
      <c r="AE50" s="688"/>
      <c r="AF50" s="688"/>
      <c r="AG50" s="688"/>
      <c r="AH50" s="689"/>
      <c r="AI50" s="17" t="str">
        <f t="shared" si="17"/>
        <v/>
      </c>
    </row>
    <row r="51" spans="1:35" ht="15" customHeight="1">
      <c r="A51" s="696"/>
      <c r="B51" s="792"/>
      <c r="C51" s="696"/>
      <c r="D51" s="680"/>
      <c r="E51" s="792"/>
      <c r="F51" s="228"/>
      <c r="G51" s="679" t="str">
        <f t="shared" si="15"/>
        <v/>
      </c>
      <c r="H51" s="680"/>
      <c r="I51" s="680"/>
      <c r="J51" s="792"/>
      <c r="K51" s="250" t="str">
        <f t="shared" si="16"/>
        <v/>
      </c>
      <c r="L51" s="692" t="str">
        <f t="shared" si="14"/>
        <v/>
      </c>
      <c r="M51" s="692"/>
      <c r="N51" s="251" t="str">
        <f t="shared" si="18"/>
        <v/>
      </c>
      <c r="O51" s="793"/>
      <c r="P51" s="688"/>
      <c r="Q51" s="688"/>
      <c r="R51" s="688"/>
      <c r="S51" s="688"/>
      <c r="T51" s="688"/>
      <c r="U51" s="688"/>
      <c r="V51" s="688"/>
      <c r="W51" s="688"/>
      <c r="X51" s="688"/>
      <c r="Y51" s="688"/>
      <c r="Z51" s="688"/>
      <c r="AA51" s="688"/>
      <c r="AB51" s="688"/>
      <c r="AC51" s="688"/>
      <c r="AD51" s="688"/>
      <c r="AE51" s="688"/>
      <c r="AF51" s="688"/>
      <c r="AG51" s="688"/>
      <c r="AH51" s="689"/>
      <c r="AI51" s="17" t="str">
        <f t="shared" si="17"/>
        <v/>
      </c>
    </row>
    <row r="52" spans="1:35" ht="15" customHeight="1">
      <c r="A52" s="696"/>
      <c r="B52" s="792"/>
      <c r="C52" s="696"/>
      <c r="D52" s="680"/>
      <c r="E52" s="792"/>
      <c r="F52" s="228"/>
      <c r="G52" s="679" t="str">
        <f t="shared" si="15"/>
        <v/>
      </c>
      <c r="H52" s="680"/>
      <c r="I52" s="680"/>
      <c r="J52" s="792"/>
      <c r="K52" s="250" t="str">
        <f t="shared" si="16"/>
        <v/>
      </c>
      <c r="L52" s="692" t="str">
        <f t="shared" si="14"/>
        <v/>
      </c>
      <c r="M52" s="692"/>
      <c r="N52" s="251" t="str">
        <f t="shared" si="18"/>
        <v/>
      </c>
      <c r="O52" s="793"/>
      <c r="P52" s="688"/>
      <c r="Q52" s="688"/>
      <c r="R52" s="688"/>
      <c r="S52" s="688"/>
      <c r="T52" s="688"/>
      <c r="U52" s="688"/>
      <c r="V52" s="688"/>
      <c r="W52" s="688"/>
      <c r="X52" s="688"/>
      <c r="Y52" s="688"/>
      <c r="Z52" s="688"/>
      <c r="AA52" s="688"/>
      <c r="AB52" s="688"/>
      <c r="AC52" s="688"/>
      <c r="AD52" s="688"/>
      <c r="AE52" s="688"/>
      <c r="AF52" s="688"/>
      <c r="AG52" s="688"/>
      <c r="AH52" s="689"/>
      <c r="AI52" s="17" t="str">
        <f t="shared" si="17"/>
        <v/>
      </c>
    </row>
    <row r="53" spans="1:35" ht="15" customHeight="1">
      <c r="A53" s="696"/>
      <c r="B53" s="792"/>
      <c r="C53" s="696"/>
      <c r="D53" s="680"/>
      <c r="E53" s="792"/>
      <c r="F53" s="228"/>
      <c r="G53" s="679" t="str">
        <f t="shared" si="15"/>
        <v/>
      </c>
      <c r="H53" s="680"/>
      <c r="I53" s="680"/>
      <c r="J53" s="792"/>
      <c r="K53" s="250" t="str">
        <f t="shared" si="16"/>
        <v/>
      </c>
      <c r="L53" s="692" t="str">
        <f t="shared" si="14"/>
        <v/>
      </c>
      <c r="M53" s="692"/>
      <c r="N53" s="251" t="str">
        <f t="shared" si="18"/>
        <v/>
      </c>
      <c r="O53" s="793"/>
      <c r="P53" s="688"/>
      <c r="Q53" s="688"/>
      <c r="R53" s="688"/>
      <c r="S53" s="688"/>
      <c r="T53" s="688"/>
      <c r="U53" s="688"/>
      <c r="V53" s="688"/>
      <c r="W53" s="688"/>
      <c r="X53" s="688"/>
      <c r="Y53" s="688"/>
      <c r="Z53" s="688"/>
      <c r="AA53" s="688"/>
      <c r="AB53" s="688"/>
      <c r="AC53" s="688"/>
      <c r="AD53" s="688"/>
      <c r="AE53" s="688"/>
      <c r="AF53" s="688"/>
      <c r="AG53" s="688"/>
      <c r="AH53" s="689"/>
      <c r="AI53" s="17" t="str">
        <f t="shared" si="17"/>
        <v/>
      </c>
    </row>
    <row r="54" spans="1:35" ht="15" customHeight="1">
      <c r="A54" s="696"/>
      <c r="B54" s="792"/>
      <c r="C54" s="696"/>
      <c r="D54" s="680"/>
      <c r="E54" s="792"/>
      <c r="F54" s="228"/>
      <c r="G54" s="679" t="str">
        <f t="shared" si="15"/>
        <v/>
      </c>
      <c r="H54" s="680"/>
      <c r="I54" s="680"/>
      <c r="J54" s="792"/>
      <c r="K54" s="250" t="str">
        <f t="shared" si="16"/>
        <v/>
      </c>
      <c r="L54" s="692" t="str">
        <f t="shared" si="14"/>
        <v/>
      </c>
      <c r="M54" s="692"/>
      <c r="N54" s="251" t="str">
        <f t="shared" si="18"/>
        <v/>
      </c>
      <c r="O54" s="793"/>
      <c r="P54" s="688"/>
      <c r="Q54" s="688"/>
      <c r="R54" s="688"/>
      <c r="S54" s="688"/>
      <c r="T54" s="688"/>
      <c r="U54" s="688"/>
      <c r="V54" s="688"/>
      <c r="W54" s="688"/>
      <c r="X54" s="688"/>
      <c r="Y54" s="688"/>
      <c r="Z54" s="688"/>
      <c r="AA54" s="688"/>
      <c r="AB54" s="688"/>
      <c r="AC54" s="688"/>
      <c r="AD54" s="688"/>
      <c r="AE54" s="688"/>
      <c r="AF54" s="688"/>
      <c r="AG54" s="688"/>
      <c r="AH54" s="689"/>
      <c r="AI54" s="17" t="str">
        <f t="shared" si="17"/>
        <v/>
      </c>
    </row>
    <row r="55" spans="1:35" ht="15" customHeight="1">
      <c r="A55" s="696"/>
      <c r="B55" s="792"/>
      <c r="C55" s="696"/>
      <c r="D55" s="680"/>
      <c r="E55" s="792"/>
      <c r="F55" s="228"/>
      <c r="G55" s="679" t="str">
        <f t="shared" si="15"/>
        <v/>
      </c>
      <c r="H55" s="680"/>
      <c r="I55" s="680"/>
      <c r="J55" s="792"/>
      <c r="K55" s="250" t="str">
        <f t="shared" si="16"/>
        <v/>
      </c>
      <c r="L55" s="692" t="str">
        <f t="shared" si="14"/>
        <v/>
      </c>
      <c r="M55" s="692"/>
      <c r="N55" s="251" t="str">
        <f t="shared" si="18"/>
        <v/>
      </c>
      <c r="O55" s="793"/>
      <c r="P55" s="688"/>
      <c r="Q55" s="688"/>
      <c r="R55" s="688"/>
      <c r="S55" s="688"/>
      <c r="T55" s="688"/>
      <c r="U55" s="688"/>
      <c r="V55" s="688"/>
      <c r="W55" s="688"/>
      <c r="X55" s="688"/>
      <c r="Y55" s="688"/>
      <c r="Z55" s="688"/>
      <c r="AA55" s="688"/>
      <c r="AB55" s="688"/>
      <c r="AC55" s="688"/>
      <c r="AD55" s="688"/>
      <c r="AE55" s="688"/>
      <c r="AF55" s="688"/>
      <c r="AG55" s="688"/>
      <c r="AH55" s="689"/>
      <c r="AI55" s="17" t="str">
        <f t="shared" si="17"/>
        <v/>
      </c>
    </row>
    <row r="56" spans="1:35" ht="15" customHeight="1">
      <c r="A56" s="696"/>
      <c r="B56" s="792"/>
      <c r="C56" s="696"/>
      <c r="D56" s="680"/>
      <c r="E56" s="792"/>
      <c r="F56" s="228"/>
      <c r="G56" s="679" t="str">
        <f t="shared" si="15"/>
        <v/>
      </c>
      <c r="H56" s="680"/>
      <c r="I56" s="680"/>
      <c r="J56" s="792"/>
      <c r="K56" s="250" t="str">
        <f t="shared" si="16"/>
        <v/>
      </c>
      <c r="L56" s="692" t="str">
        <f t="shared" si="14"/>
        <v/>
      </c>
      <c r="M56" s="692"/>
      <c r="N56" s="251" t="str">
        <f t="shared" si="18"/>
        <v/>
      </c>
      <c r="O56" s="793"/>
      <c r="P56" s="688"/>
      <c r="Q56" s="688"/>
      <c r="R56" s="688"/>
      <c r="S56" s="688"/>
      <c r="T56" s="688"/>
      <c r="U56" s="688"/>
      <c r="V56" s="688"/>
      <c r="W56" s="688"/>
      <c r="X56" s="688"/>
      <c r="Y56" s="688"/>
      <c r="Z56" s="688"/>
      <c r="AA56" s="688"/>
      <c r="AB56" s="688"/>
      <c r="AC56" s="688"/>
      <c r="AD56" s="688"/>
      <c r="AE56" s="688"/>
      <c r="AF56" s="688"/>
      <c r="AG56" s="688"/>
      <c r="AH56" s="689"/>
      <c r="AI56" s="17" t="str">
        <f t="shared" si="17"/>
        <v/>
      </c>
    </row>
    <row r="57" spans="1:35" ht="15" customHeight="1">
      <c r="A57" s="699"/>
      <c r="B57" s="746"/>
      <c r="C57" s="699"/>
      <c r="D57" s="757"/>
      <c r="E57" s="746"/>
      <c r="F57" s="220"/>
      <c r="G57" s="701" t="str">
        <f t="shared" si="15"/>
        <v/>
      </c>
      <c r="H57" s="757"/>
      <c r="I57" s="757"/>
      <c r="J57" s="746"/>
      <c r="K57" s="252" t="str">
        <f t="shared" si="16"/>
        <v/>
      </c>
      <c r="L57" s="690" t="str">
        <f t="shared" si="14"/>
        <v/>
      </c>
      <c r="M57" s="690"/>
      <c r="N57" s="251" t="str">
        <f t="shared" si="18"/>
        <v/>
      </c>
      <c r="O57" s="707"/>
      <c r="P57" s="684"/>
      <c r="Q57" s="684"/>
      <c r="R57" s="684"/>
      <c r="S57" s="684"/>
      <c r="T57" s="684"/>
      <c r="U57" s="684"/>
      <c r="V57" s="684"/>
      <c r="W57" s="684"/>
      <c r="X57" s="684"/>
      <c r="Y57" s="684"/>
      <c r="Z57" s="684"/>
      <c r="AA57" s="684"/>
      <c r="AB57" s="684"/>
      <c r="AC57" s="684"/>
      <c r="AD57" s="684"/>
      <c r="AE57" s="684"/>
      <c r="AF57" s="684"/>
      <c r="AG57" s="684"/>
      <c r="AH57" s="691"/>
      <c r="AI57" s="17" t="str">
        <f t="shared" si="17"/>
        <v/>
      </c>
    </row>
    <row r="58" spans="1:35" ht="15" customHeight="1">
      <c r="A58" s="685" t="s">
        <v>36</v>
      </c>
      <c r="B58" s="686"/>
      <c r="C58" s="686"/>
      <c r="D58" s="687"/>
      <c r="E58" s="685">
        <v>1</v>
      </c>
      <c r="F58" s="687"/>
      <c r="G58" s="685">
        <v>2</v>
      </c>
      <c r="H58" s="687"/>
      <c r="I58" s="685">
        <v>3</v>
      </c>
      <c r="J58" s="687"/>
      <c r="K58" s="685">
        <v>4</v>
      </c>
      <c r="L58" s="686"/>
      <c r="M58" s="686"/>
      <c r="N58" s="687"/>
      <c r="O58" s="685">
        <v>5</v>
      </c>
      <c r="P58" s="687"/>
      <c r="Q58" s="685">
        <v>6</v>
      </c>
      <c r="R58" s="687"/>
      <c r="S58" s="685">
        <v>7</v>
      </c>
      <c r="T58" s="687"/>
      <c r="U58" s="685">
        <v>8</v>
      </c>
      <c r="V58" s="687"/>
      <c r="W58" s="685">
        <v>9</v>
      </c>
      <c r="X58" s="687"/>
      <c r="Y58" s="685">
        <v>10</v>
      </c>
      <c r="Z58" s="687"/>
      <c r="AA58" s="685">
        <v>11</v>
      </c>
      <c r="AB58" s="687"/>
      <c r="AC58" s="685">
        <v>12</v>
      </c>
      <c r="AD58" s="687"/>
      <c r="AE58" s="685">
        <v>13</v>
      </c>
      <c r="AF58" s="687"/>
      <c r="AG58" s="685">
        <v>14</v>
      </c>
      <c r="AH58" s="687"/>
    </row>
    <row r="59" spans="1:35" ht="15" customHeight="1">
      <c r="A59" s="724"/>
      <c r="B59" s="725"/>
      <c r="C59" s="726"/>
      <c r="D59" s="253"/>
      <c r="E59" s="254"/>
      <c r="F59" s="255"/>
      <c r="G59" s="254"/>
      <c r="H59" s="255"/>
      <c r="I59" s="254"/>
      <c r="J59" s="255"/>
      <c r="K59" s="724"/>
      <c r="L59" s="772"/>
      <c r="M59" s="725"/>
      <c r="N59" s="773"/>
      <c r="O59" s="254"/>
      <c r="P59" s="255"/>
      <c r="Q59" s="254"/>
      <c r="R59" s="255"/>
      <c r="S59" s="254"/>
      <c r="T59" s="255"/>
      <c r="U59" s="254"/>
      <c r="V59" s="255"/>
      <c r="W59" s="254"/>
      <c r="X59" s="255"/>
      <c r="Y59" s="254"/>
      <c r="Z59" s="255"/>
      <c r="AA59" s="254"/>
      <c r="AB59" s="255"/>
      <c r="AC59" s="256"/>
      <c r="AD59" s="256"/>
      <c r="AE59" s="254"/>
      <c r="AF59" s="255"/>
      <c r="AG59" s="254"/>
      <c r="AH59" s="255"/>
    </row>
    <row r="60" spans="1:35" ht="15" customHeight="1">
      <c r="A60" s="699" t="str">
        <f>IF(A59="","",IF(A59=A10,Z10,A10))</f>
        <v/>
      </c>
      <c r="B60" s="757"/>
      <c r="C60" s="746"/>
      <c r="D60" s="240"/>
      <c r="E60" s="220"/>
      <c r="F60" s="219"/>
      <c r="G60" s="220"/>
      <c r="H60" s="219"/>
      <c r="I60" s="220"/>
      <c r="J60" s="219"/>
      <c r="K60" s="699"/>
      <c r="L60" s="700"/>
      <c r="M60" s="757"/>
      <c r="N60" s="702"/>
      <c r="O60" s="220"/>
      <c r="P60" s="219"/>
      <c r="Q60" s="220"/>
      <c r="R60" s="219"/>
      <c r="S60" s="220"/>
      <c r="T60" s="219"/>
      <c r="U60" s="220"/>
      <c r="V60" s="219"/>
      <c r="W60" s="220"/>
      <c r="X60" s="219"/>
      <c r="Y60" s="220"/>
      <c r="Z60" s="219"/>
      <c r="AA60" s="220"/>
      <c r="AB60" s="219"/>
      <c r="AC60" s="242"/>
      <c r="AD60" s="242"/>
      <c r="AE60" s="220"/>
      <c r="AF60" s="219"/>
      <c r="AG60" s="220"/>
      <c r="AH60" s="219"/>
    </row>
    <row r="61" spans="1:35" ht="15" customHeight="1">
      <c r="A61" s="789" t="s">
        <v>60</v>
      </c>
      <c r="B61" s="789"/>
      <c r="C61" s="789"/>
      <c r="D61" s="789"/>
      <c r="E61" s="789" t="s">
        <v>52</v>
      </c>
      <c r="F61" s="790"/>
      <c r="G61" s="790"/>
      <c r="H61" s="790"/>
      <c r="I61" s="790"/>
      <c r="J61" s="790"/>
      <c r="K61" s="790"/>
      <c r="L61" s="790"/>
      <c r="M61" s="790"/>
      <c r="N61" s="790"/>
      <c r="O61" s="790"/>
      <c r="P61" s="790"/>
      <c r="Q61" s="790"/>
      <c r="R61" s="790"/>
      <c r="S61" s="790"/>
      <c r="T61" s="790"/>
      <c r="U61" s="790"/>
      <c r="V61" s="790"/>
      <c r="W61" s="790"/>
      <c r="X61" s="790"/>
      <c r="Y61" s="790"/>
      <c r="Z61" s="790"/>
      <c r="AA61" s="790"/>
      <c r="AB61" s="790"/>
      <c r="AC61" s="790"/>
      <c r="AD61" s="790"/>
      <c r="AE61" s="790"/>
      <c r="AF61" s="790"/>
      <c r="AG61" s="790"/>
      <c r="AH61" s="790"/>
    </row>
    <row r="62" spans="1:35" ht="15" customHeight="1">
      <c r="A62" s="791" t="s">
        <v>37</v>
      </c>
      <c r="B62" s="791"/>
      <c r="C62" s="791"/>
      <c r="D62" s="791"/>
      <c r="E62" s="791"/>
      <c r="F62" s="791"/>
      <c r="G62" s="791"/>
      <c r="H62" s="791"/>
      <c r="I62" s="791"/>
      <c r="J62" s="791"/>
      <c r="K62" s="791"/>
      <c r="L62" s="791"/>
      <c r="M62" s="791"/>
      <c r="N62" s="791"/>
      <c r="O62" s="791"/>
      <c r="P62" s="791"/>
      <c r="Q62" s="791"/>
      <c r="R62" s="791"/>
      <c r="S62" s="791"/>
      <c r="T62" s="791"/>
      <c r="U62" s="791"/>
      <c r="V62" s="791"/>
      <c r="W62" s="791"/>
      <c r="X62" s="791"/>
      <c r="Y62" s="791"/>
      <c r="Z62" s="791"/>
      <c r="AA62" s="791"/>
      <c r="AB62" s="791"/>
      <c r="AC62" s="791"/>
      <c r="AD62" s="791"/>
      <c r="AE62" s="791"/>
      <c r="AF62" s="791"/>
      <c r="AG62" s="791"/>
      <c r="AH62" s="791"/>
    </row>
    <row r="63" spans="1:35" ht="15" customHeight="1">
      <c r="A63" s="257"/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</row>
    <row r="64" spans="1:35" ht="15" customHeight="1">
      <c r="A64" s="779" t="s">
        <v>447</v>
      </c>
      <c r="B64" s="779"/>
      <c r="C64" s="779"/>
      <c r="D64" s="779"/>
      <c r="E64" s="779"/>
      <c r="F64" s="779"/>
      <c r="G64" s="779"/>
      <c r="H64" s="779"/>
      <c r="I64" s="779"/>
      <c r="J64" s="779"/>
      <c r="K64" s="779"/>
      <c r="L64" s="779"/>
      <c r="M64" s="779"/>
      <c r="N64" s="779"/>
      <c r="O64" s="779"/>
      <c r="P64" s="779"/>
      <c r="Q64" s="779"/>
      <c r="R64" s="779"/>
      <c r="S64" s="779"/>
      <c r="T64" s="779"/>
      <c r="U64" s="779"/>
      <c r="V64" s="779"/>
      <c r="W64" s="779"/>
      <c r="X64" s="779"/>
      <c r="Y64" s="779"/>
      <c r="Z64" s="779"/>
      <c r="AA64" s="779"/>
      <c r="AB64" s="779"/>
      <c r="AC64" s="779"/>
      <c r="AD64" s="779"/>
      <c r="AE64" s="779"/>
      <c r="AF64" s="779"/>
      <c r="AG64" s="779"/>
      <c r="AH64" s="779"/>
    </row>
    <row r="65" spans="1:34" ht="15" customHeight="1">
      <c r="A65" s="779" t="s">
        <v>446</v>
      </c>
      <c r="B65" s="779"/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779"/>
      <c r="O65" s="779"/>
      <c r="P65" s="779"/>
      <c r="Q65" s="779"/>
      <c r="R65" s="779"/>
      <c r="S65" s="779"/>
      <c r="T65" s="779"/>
      <c r="U65" s="779"/>
      <c r="V65" s="779"/>
      <c r="W65" s="779"/>
      <c r="X65" s="779"/>
      <c r="Y65" s="779"/>
      <c r="Z65" s="779"/>
      <c r="AA65" s="779"/>
      <c r="AB65" s="779"/>
      <c r="AC65" s="779"/>
      <c r="AD65" s="779"/>
      <c r="AE65" s="779"/>
      <c r="AF65" s="779"/>
      <c r="AG65" s="779"/>
      <c r="AH65" s="779"/>
    </row>
    <row r="66" spans="1:34" ht="11.25" customHeight="1">
      <c r="A66" s="197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258"/>
      <c r="V66" s="258"/>
      <c r="W66" s="258"/>
      <c r="X66" s="258"/>
      <c r="Y66" s="258"/>
      <c r="Z66" s="258"/>
      <c r="AA66" s="258"/>
      <c r="AB66" s="258"/>
      <c r="AC66" s="197"/>
      <c r="AD66" s="197"/>
      <c r="AE66" s="197"/>
      <c r="AF66" s="197"/>
      <c r="AG66" s="197"/>
      <c r="AH66" s="197"/>
    </row>
    <row r="67" spans="1:34" ht="11.25" hidden="1" customHeight="1">
      <c r="A67" s="771" t="s">
        <v>62</v>
      </c>
      <c r="B67" s="771"/>
      <c r="C67" s="771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</row>
    <row r="68" spans="1:34" ht="11.25" hidden="1" customHeight="1">
      <c r="A68" s="780"/>
      <c r="B68" s="781"/>
      <c r="C68" s="781"/>
      <c r="D68" s="781"/>
      <c r="E68" s="781"/>
      <c r="F68" s="781"/>
      <c r="G68" s="781"/>
      <c r="H68" s="781"/>
      <c r="I68" s="781"/>
      <c r="J68" s="781"/>
      <c r="K68" s="781"/>
      <c r="L68" s="781"/>
      <c r="M68" s="781"/>
      <c r="N68" s="781"/>
      <c r="O68" s="781"/>
      <c r="P68" s="781"/>
      <c r="Q68" s="781"/>
      <c r="R68" s="781"/>
      <c r="S68" s="781"/>
      <c r="T68" s="781"/>
      <c r="U68" s="781"/>
      <c r="V68" s="781"/>
      <c r="W68" s="781"/>
      <c r="X68" s="781"/>
      <c r="Y68" s="781"/>
      <c r="Z68" s="781"/>
      <c r="AA68" s="781"/>
      <c r="AB68" s="781"/>
      <c r="AC68" s="781"/>
      <c r="AD68" s="781"/>
      <c r="AE68" s="781"/>
      <c r="AF68" s="781"/>
      <c r="AG68" s="781"/>
      <c r="AH68" s="782"/>
    </row>
    <row r="69" spans="1:34" ht="11.25" hidden="1" customHeight="1">
      <c r="A69" s="783"/>
      <c r="B69" s="784"/>
      <c r="C69" s="784"/>
      <c r="D69" s="784"/>
      <c r="E69" s="784"/>
      <c r="F69" s="784"/>
      <c r="G69" s="784"/>
      <c r="H69" s="784"/>
      <c r="I69" s="784"/>
      <c r="J69" s="784"/>
      <c r="K69" s="784"/>
      <c r="L69" s="784"/>
      <c r="M69" s="784"/>
      <c r="N69" s="784"/>
      <c r="O69" s="784"/>
      <c r="P69" s="784"/>
      <c r="Q69" s="784"/>
      <c r="R69" s="784"/>
      <c r="S69" s="784"/>
      <c r="T69" s="784"/>
      <c r="U69" s="784"/>
      <c r="V69" s="784"/>
      <c r="W69" s="784"/>
      <c r="X69" s="784"/>
      <c r="Y69" s="784"/>
      <c r="Z69" s="784"/>
      <c r="AA69" s="784"/>
      <c r="AB69" s="784"/>
      <c r="AC69" s="784"/>
      <c r="AD69" s="784"/>
      <c r="AE69" s="784"/>
      <c r="AF69" s="784"/>
      <c r="AG69" s="784"/>
      <c r="AH69" s="785"/>
    </row>
    <row r="70" spans="1:34" ht="11.25" hidden="1" customHeight="1">
      <c r="A70" s="783"/>
      <c r="B70" s="784"/>
      <c r="C70" s="784"/>
      <c r="D70" s="784"/>
      <c r="E70" s="784"/>
      <c r="F70" s="784"/>
      <c r="G70" s="784"/>
      <c r="H70" s="784"/>
      <c r="I70" s="784"/>
      <c r="J70" s="784"/>
      <c r="K70" s="784"/>
      <c r="L70" s="784"/>
      <c r="M70" s="784"/>
      <c r="N70" s="784"/>
      <c r="O70" s="784"/>
      <c r="P70" s="784"/>
      <c r="Q70" s="784"/>
      <c r="R70" s="784"/>
      <c r="S70" s="784"/>
      <c r="T70" s="784"/>
      <c r="U70" s="784"/>
      <c r="V70" s="784"/>
      <c r="W70" s="784"/>
      <c r="X70" s="784"/>
      <c r="Y70" s="784"/>
      <c r="Z70" s="784"/>
      <c r="AA70" s="784"/>
      <c r="AB70" s="784"/>
      <c r="AC70" s="784"/>
      <c r="AD70" s="784"/>
      <c r="AE70" s="784"/>
      <c r="AF70" s="784"/>
      <c r="AG70" s="784"/>
      <c r="AH70" s="785"/>
    </row>
    <row r="71" spans="1:34" ht="11.25" hidden="1" customHeight="1">
      <c r="A71" s="783"/>
      <c r="B71" s="784"/>
      <c r="C71" s="784"/>
      <c r="D71" s="784"/>
      <c r="E71" s="784"/>
      <c r="F71" s="784"/>
      <c r="G71" s="784"/>
      <c r="H71" s="784"/>
      <c r="I71" s="784"/>
      <c r="J71" s="784"/>
      <c r="K71" s="784"/>
      <c r="L71" s="784"/>
      <c r="M71" s="784"/>
      <c r="N71" s="784"/>
      <c r="O71" s="784"/>
      <c r="P71" s="784"/>
      <c r="Q71" s="784"/>
      <c r="R71" s="784"/>
      <c r="S71" s="784"/>
      <c r="T71" s="784"/>
      <c r="U71" s="784"/>
      <c r="V71" s="784"/>
      <c r="W71" s="784"/>
      <c r="X71" s="784"/>
      <c r="Y71" s="784"/>
      <c r="Z71" s="784"/>
      <c r="AA71" s="784"/>
      <c r="AB71" s="784"/>
      <c r="AC71" s="784"/>
      <c r="AD71" s="784"/>
      <c r="AE71" s="784"/>
      <c r="AF71" s="784"/>
      <c r="AG71" s="784"/>
      <c r="AH71" s="785"/>
    </row>
    <row r="72" spans="1:34" ht="11.25" hidden="1" customHeight="1">
      <c r="A72" s="783"/>
      <c r="B72" s="784"/>
      <c r="C72" s="784"/>
      <c r="D72" s="784"/>
      <c r="E72" s="784"/>
      <c r="F72" s="784"/>
      <c r="G72" s="784"/>
      <c r="H72" s="784"/>
      <c r="I72" s="784"/>
      <c r="J72" s="784"/>
      <c r="K72" s="784"/>
      <c r="L72" s="784"/>
      <c r="M72" s="784"/>
      <c r="N72" s="784"/>
      <c r="O72" s="784"/>
      <c r="P72" s="784"/>
      <c r="Q72" s="784"/>
      <c r="R72" s="784"/>
      <c r="S72" s="784"/>
      <c r="T72" s="784"/>
      <c r="U72" s="784"/>
      <c r="V72" s="784"/>
      <c r="W72" s="784"/>
      <c r="X72" s="784"/>
      <c r="Y72" s="784"/>
      <c r="Z72" s="784"/>
      <c r="AA72" s="784"/>
      <c r="AB72" s="784"/>
      <c r="AC72" s="784"/>
      <c r="AD72" s="784"/>
      <c r="AE72" s="784"/>
      <c r="AF72" s="784"/>
      <c r="AG72" s="784"/>
      <c r="AH72" s="785"/>
    </row>
    <row r="73" spans="1:34" ht="11.25" hidden="1" customHeight="1">
      <c r="A73" s="783"/>
      <c r="B73" s="784"/>
      <c r="C73" s="784"/>
      <c r="D73" s="784"/>
      <c r="E73" s="784"/>
      <c r="F73" s="784"/>
      <c r="G73" s="784"/>
      <c r="H73" s="784"/>
      <c r="I73" s="784"/>
      <c r="J73" s="784"/>
      <c r="K73" s="784"/>
      <c r="L73" s="784"/>
      <c r="M73" s="784"/>
      <c r="N73" s="784"/>
      <c r="O73" s="784"/>
      <c r="P73" s="784"/>
      <c r="Q73" s="784"/>
      <c r="R73" s="784"/>
      <c r="S73" s="784"/>
      <c r="T73" s="784"/>
      <c r="U73" s="784"/>
      <c r="V73" s="784"/>
      <c r="W73" s="784"/>
      <c r="X73" s="784"/>
      <c r="Y73" s="784"/>
      <c r="Z73" s="784"/>
      <c r="AA73" s="784"/>
      <c r="AB73" s="784"/>
      <c r="AC73" s="784"/>
      <c r="AD73" s="784"/>
      <c r="AE73" s="784"/>
      <c r="AF73" s="784"/>
      <c r="AG73" s="784"/>
      <c r="AH73" s="785"/>
    </row>
    <row r="74" spans="1:34" ht="11.25" hidden="1" customHeight="1">
      <c r="A74" s="783"/>
      <c r="B74" s="784"/>
      <c r="C74" s="784"/>
      <c r="D74" s="784"/>
      <c r="E74" s="784"/>
      <c r="F74" s="784"/>
      <c r="G74" s="784"/>
      <c r="H74" s="784"/>
      <c r="I74" s="784"/>
      <c r="J74" s="784"/>
      <c r="K74" s="784"/>
      <c r="L74" s="784"/>
      <c r="M74" s="784"/>
      <c r="N74" s="784"/>
      <c r="O74" s="784"/>
      <c r="P74" s="784"/>
      <c r="Q74" s="784"/>
      <c r="R74" s="784"/>
      <c r="S74" s="784"/>
      <c r="T74" s="784"/>
      <c r="U74" s="784"/>
      <c r="V74" s="784"/>
      <c r="W74" s="784"/>
      <c r="X74" s="784"/>
      <c r="Y74" s="784"/>
      <c r="Z74" s="784"/>
      <c r="AA74" s="784"/>
      <c r="AB74" s="784"/>
      <c r="AC74" s="784"/>
      <c r="AD74" s="784"/>
      <c r="AE74" s="784"/>
      <c r="AF74" s="784"/>
      <c r="AG74" s="784"/>
      <c r="AH74" s="785"/>
    </row>
    <row r="75" spans="1:34" ht="11.25" hidden="1" customHeight="1">
      <c r="A75" s="783"/>
      <c r="B75" s="784"/>
      <c r="C75" s="784"/>
      <c r="D75" s="784"/>
      <c r="E75" s="784"/>
      <c r="F75" s="784"/>
      <c r="G75" s="784"/>
      <c r="H75" s="784"/>
      <c r="I75" s="784"/>
      <c r="J75" s="784"/>
      <c r="K75" s="784"/>
      <c r="L75" s="784"/>
      <c r="M75" s="784"/>
      <c r="N75" s="784"/>
      <c r="O75" s="784"/>
      <c r="P75" s="784"/>
      <c r="Q75" s="784"/>
      <c r="R75" s="784"/>
      <c r="S75" s="784"/>
      <c r="T75" s="784"/>
      <c r="U75" s="784"/>
      <c r="V75" s="784"/>
      <c r="W75" s="784"/>
      <c r="X75" s="784"/>
      <c r="Y75" s="784"/>
      <c r="Z75" s="784"/>
      <c r="AA75" s="784"/>
      <c r="AB75" s="784"/>
      <c r="AC75" s="784"/>
      <c r="AD75" s="784"/>
      <c r="AE75" s="784"/>
      <c r="AF75" s="784"/>
      <c r="AG75" s="784"/>
      <c r="AH75" s="785"/>
    </row>
    <row r="76" spans="1:34" ht="11.25" hidden="1" customHeight="1">
      <c r="A76" s="783"/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784"/>
      <c r="O76" s="784"/>
      <c r="P76" s="784"/>
      <c r="Q76" s="784"/>
      <c r="R76" s="784"/>
      <c r="S76" s="784"/>
      <c r="T76" s="784"/>
      <c r="U76" s="784"/>
      <c r="V76" s="784"/>
      <c r="W76" s="784"/>
      <c r="X76" s="784"/>
      <c r="Y76" s="784"/>
      <c r="Z76" s="784"/>
      <c r="AA76" s="784"/>
      <c r="AB76" s="784"/>
      <c r="AC76" s="784"/>
      <c r="AD76" s="784"/>
      <c r="AE76" s="784"/>
      <c r="AF76" s="784"/>
      <c r="AG76" s="784"/>
      <c r="AH76" s="785"/>
    </row>
    <row r="77" spans="1:34" ht="11.25" hidden="1" customHeight="1">
      <c r="A77" s="783"/>
      <c r="B77" s="784"/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784"/>
      <c r="O77" s="784"/>
      <c r="P77" s="784"/>
      <c r="Q77" s="784"/>
      <c r="R77" s="784"/>
      <c r="S77" s="784"/>
      <c r="T77" s="784"/>
      <c r="U77" s="784"/>
      <c r="V77" s="784"/>
      <c r="W77" s="784"/>
      <c r="X77" s="784"/>
      <c r="Y77" s="784"/>
      <c r="Z77" s="784"/>
      <c r="AA77" s="784"/>
      <c r="AB77" s="784"/>
      <c r="AC77" s="784"/>
      <c r="AD77" s="784"/>
      <c r="AE77" s="784"/>
      <c r="AF77" s="784"/>
      <c r="AG77" s="784"/>
      <c r="AH77" s="785"/>
    </row>
    <row r="78" spans="1:34" ht="11.25" hidden="1" customHeight="1">
      <c r="A78" s="783"/>
      <c r="B78" s="784"/>
      <c r="C78" s="784"/>
      <c r="D78" s="784"/>
      <c r="E78" s="784"/>
      <c r="F78" s="784"/>
      <c r="G78" s="784"/>
      <c r="H78" s="784"/>
      <c r="I78" s="784"/>
      <c r="J78" s="784"/>
      <c r="K78" s="784"/>
      <c r="L78" s="784"/>
      <c r="M78" s="784"/>
      <c r="N78" s="784"/>
      <c r="O78" s="784"/>
      <c r="P78" s="784"/>
      <c r="Q78" s="784"/>
      <c r="R78" s="784"/>
      <c r="S78" s="784"/>
      <c r="T78" s="784"/>
      <c r="U78" s="784"/>
      <c r="V78" s="784"/>
      <c r="W78" s="784"/>
      <c r="X78" s="784"/>
      <c r="Y78" s="784"/>
      <c r="Z78" s="784"/>
      <c r="AA78" s="784"/>
      <c r="AB78" s="784"/>
      <c r="AC78" s="784"/>
      <c r="AD78" s="784"/>
      <c r="AE78" s="784"/>
      <c r="AF78" s="784"/>
      <c r="AG78" s="784"/>
      <c r="AH78" s="785"/>
    </row>
    <row r="79" spans="1:34" ht="11.25" hidden="1" customHeight="1">
      <c r="A79" s="786"/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N79" s="787"/>
      <c r="O79" s="787"/>
      <c r="P79" s="787"/>
      <c r="Q79" s="787"/>
      <c r="R79" s="787"/>
      <c r="S79" s="787"/>
      <c r="T79" s="787"/>
      <c r="U79" s="787"/>
      <c r="V79" s="787"/>
      <c r="W79" s="787"/>
      <c r="X79" s="787"/>
      <c r="Y79" s="787"/>
      <c r="Z79" s="787"/>
      <c r="AA79" s="787"/>
      <c r="AB79" s="787"/>
      <c r="AC79" s="787"/>
      <c r="AD79" s="787"/>
      <c r="AE79" s="787"/>
      <c r="AF79" s="787"/>
      <c r="AG79" s="787"/>
      <c r="AH79" s="788"/>
    </row>
    <row r="80" spans="1:34" hidden="1"/>
  </sheetData>
  <mergeCells count="406">
    <mergeCell ref="A1:P1"/>
    <mergeCell ref="W1:AB1"/>
    <mergeCell ref="AC1:AH1"/>
    <mergeCell ref="I5:J5"/>
    <mergeCell ref="A4:AH4"/>
    <mergeCell ref="K5:N5"/>
    <mergeCell ref="B2:N3"/>
    <mergeCell ref="W2:AB3"/>
    <mergeCell ref="AC2:AH3"/>
    <mergeCell ref="O3:P3"/>
    <mergeCell ref="O5:T5"/>
    <mergeCell ref="U5:V5"/>
    <mergeCell ref="W5:AH5"/>
    <mergeCell ref="A5:C5"/>
    <mergeCell ref="D5:H5"/>
    <mergeCell ref="A8:E8"/>
    <mergeCell ref="F8:J8"/>
    <mergeCell ref="A7:E7"/>
    <mergeCell ref="F7:J7"/>
    <mergeCell ref="T8:U8"/>
    <mergeCell ref="O8:S8"/>
    <mergeCell ref="A6:C6"/>
    <mergeCell ref="D6:J6"/>
    <mergeCell ref="K6:N6"/>
    <mergeCell ref="O6:P6"/>
    <mergeCell ref="Q6:R6"/>
    <mergeCell ref="S6:T6"/>
    <mergeCell ref="U6:V6"/>
    <mergeCell ref="G13:H13"/>
    <mergeCell ref="A12:I12"/>
    <mergeCell ref="A11:I11"/>
    <mergeCell ref="O12:P12"/>
    <mergeCell ref="O11:P11"/>
    <mergeCell ref="A15:A16"/>
    <mergeCell ref="B15:C16"/>
    <mergeCell ref="D15:H15"/>
    <mergeCell ref="I15:I16"/>
    <mergeCell ref="O13:P13"/>
    <mergeCell ref="J18:P18"/>
    <mergeCell ref="U18:Y18"/>
    <mergeCell ref="J19:P19"/>
    <mergeCell ref="U19:Y19"/>
    <mergeCell ref="J20:P20"/>
    <mergeCell ref="U20:Y20"/>
    <mergeCell ref="J21:P21"/>
    <mergeCell ref="U21:Y21"/>
    <mergeCell ref="J22:P22"/>
    <mergeCell ref="U22:Y22"/>
    <mergeCell ref="J23:P23"/>
    <mergeCell ref="U23:Y23"/>
    <mergeCell ref="J24:P24"/>
    <mergeCell ref="U24:Y24"/>
    <mergeCell ref="J25:P25"/>
    <mergeCell ref="U25:Y25"/>
    <mergeCell ref="J26:P26"/>
    <mergeCell ref="U26:Y26"/>
    <mergeCell ref="J27:P27"/>
    <mergeCell ref="U27:Y27"/>
    <mergeCell ref="J28:P28"/>
    <mergeCell ref="U28:Y28"/>
    <mergeCell ref="J29:P29"/>
    <mergeCell ref="U29:Y29"/>
    <mergeCell ref="J30:P30"/>
    <mergeCell ref="U30:Y30"/>
    <mergeCell ref="J31:P31"/>
    <mergeCell ref="U31:Y31"/>
    <mergeCell ref="J34:P34"/>
    <mergeCell ref="U34:Y34"/>
    <mergeCell ref="J32:P32"/>
    <mergeCell ref="U32:Y32"/>
    <mergeCell ref="J33:P33"/>
    <mergeCell ref="U33:Y33"/>
    <mergeCell ref="A36:B36"/>
    <mergeCell ref="D36:F36"/>
    <mergeCell ref="H36:J36"/>
    <mergeCell ref="A35:B35"/>
    <mergeCell ref="C35:F35"/>
    <mergeCell ref="G35:J35"/>
    <mergeCell ref="O37:O38"/>
    <mergeCell ref="A37:B37"/>
    <mergeCell ref="D37:F37"/>
    <mergeCell ref="H37:J37"/>
    <mergeCell ref="K39:L39"/>
    <mergeCell ref="M39:N39"/>
    <mergeCell ref="A38:B38"/>
    <mergeCell ref="D38:F38"/>
    <mergeCell ref="H38:J38"/>
    <mergeCell ref="K37:L38"/>
    <mergeCell ref="M37:N38"/>
    <mergeCell ref="A40:B40"/>
    <mergeCell ref="D40:F40"/>
    <mergeCell ref="H40:J40"/>
    <mergeCell ref="A39:B39"/>
    <mergeCell ref="D39:F39"/>
    <mergeCell ref="H39:J39"/>
    <mergeCell ref="K40:L40"/>
    <mergeCell ref="M40:N40"/>
    <mergeCell ref="A43:B43"/>
    <mergeCell ref="D43:F43"/>
    <mergeCell ref="H41:J41"/>
    <mergeCell ref="H43:J43"/>
    <mergeCell ref="A42:B42"/>
    <mergeCell ref="D42:F42"/>
    <mergeCell ref="H42:J42"/>
    <mergeCell ref="A41:B41"/>
    <mergeCell ref="D41:F41"/>
    <mergeCell ref="A45:B45"/>
    <mergeCell ref="D45:F45"/>
    <mergeCell ref="H45:J45"/>
    <mergeCell ref="A44:B44"/>
    <mergeCell ref="D44:F44"/>
    <mergeCell ref="H44:J44"/>
    <mergeCell ref="A47:B47"/>
    <mergeCell ref="C47:E47"/>
    <mergeCell ref="G47:J47"/>
    <mergeCell ref="A46:B46"/>
    <mergeCell ref="C46:E46"/>
    <mergeCell ref="G46:J46"/>
    <mergeCell ref="A48:B48"/>
    <mergeCell ref="C48:E48"/>
    <mergeCell ref="G48:J48"/>
    <mergeCell ref="O48:P48"/>
    <mergeCell ref="Q48:R48"/>
    <mergeCell ref="S48:T48"/>
    <mergeCell ref="U47:V47"/>
    <mergeCell ref="W47:X47"/>
    <mergeCell ref="Q47:R47"/>
    <mergeCell ref="S47:T47"/>
    <mergeCell ref="U48:V48"/>
    <mergeCell ref="W48:X48"/>
    <mergeCell ref="L47:M47"/>
    <mergeCell ref="A50:B50"/>
    <mergeCell ref="C50:E50"/>
    <mergeCell ref="G50:J50"/>
    <mergeCell ref="O50:P50"/>
    <mergeCell ref="Q50:R50"/>
    <mergeCell ref="S50:T50"/>
    <mergeCell ref="U49:V49"/>
    <mergeCell ref="W49:X49"/>
    <mergeCell ref="Q49:R49"/>
    <mergeCell ref="S49:T49"/>
    <mergeCell ref="U50:V50"/>
    <mergeCell ref="W50:X50"/>
    <mergeCell ref="A49:B49"/>
    <mergeCell ref="C49:E49"/>
    <mergeCell ref="G49:J49"/>
    <mergeCell ref="O49:P49"/>
    <mergeCell ref="A52:B52"/>
    <mergeCell ref="C52:E52"/>
    <mergeCell ref="G52:J52"/>
    <mergeCell ref="O52:P52"/>
    <mergeCell ref="Q52:R52"/>
    <mergeCell ref="S52:T52"/>
    <mergeCell ref="U51:V51"/>
    <mergeCell ref="W51:X51"/>
    <mergeCell ref="Q51:R51"/>
    <mergeCell ref="S51:T51"/>
    <mergeCell ref="U52:V52"/>
    <mergeCell ref="W52:X52"/>
    <mergeCell ref="A51:B51"/>
    <mergeCell ref="C51:E51"/>
    <mergeCell ref="G51:J51"/>
    <mergeCell ref="O51:P51"/>
    <mergeCell ref="A54:B54"/>
    <mergeCell ref="C54:E54"/>
    <mergeCell ref="G54:J54"/>
    <mergeCell ref="O54:P54"/>
    <mergeCell ref="L54:M54"/>
    <mergeCell ref="A53:B53"/>
    <mergeCell ref="C53:E53"/>
    <mergeCell ref="G53:J53"/>
    <mergeCell ref="O53:P53"/>
    <mergeCell ref="G56:J56"/>
    <mergeCell ref="O56:P56"/>
    <mergeCell ref="L56:M56"/>
    <mergeCell ref="Q54:R54"/>
    <mergeCell ref="S54:T54"/>
    <mergeCell ref="U53:V53"/>
    <mergeCell ref="W53:X53"/>
    <mergeCell ref="Q53:R53"/>
    <mergeCell ref="S53:T53"/>
    <mergeCell ref="AA56:AB56"/>
    <mergeCell ref="AC55:AD55"/>
    <mergeCell ref="AE55:AF55"/>
    <mergeCell ref="Y55:Z55"/>
    <mergeCell ref="AA55:AB55"/>
    <mergeCell ref="AC56:AD56"/>
    <mergeCell ref="AE56:AF56"/>
    <mergeCell ref="A57:B57"/>
    <mergeCell ref="C57:E57"/>
    <mergeCell ref="G57:J57"/>
    <mergeCell ref="O57:P57"/>
    <mergeCell ref="U56:V56"/>
    <mergeCell ref="W56:X56"/>
    <mergeCell ref="Q56:R56"/>
    <mergeCell ref="S56:T56"/>
    <mergeCell ref="W55:X55"/>
    <mergeCell ref="Q55:R55"/>
    <mergeCell ref="S55:T55"/>
    <mergeCell ref="A55:B55"/>
    <mergeCell ref="C55:E55"/>
    <mergeCell ref="G55:J55"/>
    <mergeCell ref="O55:P55"/>
    <mergeCell ref="A56:B56"/>
    <mergeCell ref="C56:E56"/>
    <mergeCell ref="A68:AH79"/>
    <mergeCell ref="W58:X58"/>
    <mergeCell ref="Y58:Z58"/>
    <mergeCell ref="A58:D58"/>
    <mergeCell ref="E58:F58"/>
    <mergeCell ref="G58:H58"/>
    <mergeCell ref="I58:J58"/>
    <mergeCell ref="O58:P58"/>
    <mergeCell ref="A60:C60"/>
    <mergeCell ref="E61:AH61"/>
    <mergeCell ref="A64:AH64"/>
    <mergeCell ref="M60:N60"/>
    <mergeCell ref="AG58:AH58"/>
    <mergeCell ref="Q58:R58"/>
    <mergeCell ref="K58:N58"/>
    <mergeCell ref="A61:D61"/>
    <mergeCell ref="A62:D62"/>
    <mergeCell ref="E62:AH62"/>
    <mergeCell ref="AA6:AE6"/>
    <mergeCell ref="AF6:AH6"/>
    <mergeCell ref="K7:N7"/>
    <mergeCell ref="O7:S7"/>
    <mergeCell ref="T7:U7"/>
    <mergeCell ref="K8:N8"/>
    <mergeCell ref="A67:C67"/>
    <mergeCell ref="AA58:AB58"/>
    <mergeCell ref="AC58:AD58"/>
    <mergeCell ref="AE58:AF58"/>
    <mergeCell ref="A59:C59"/>
    <mergeCell ref="S58:T58"/>
    <mergeCell ref="U58:V58"/>
    <mergeCell ref="K59:L59"/>
    <mergeCell ref="M59:N59"/>
    <mergeCell ref="K60:L60"/>
    <mergeCell ref="V7:Z7"/>
    <mergeCell ref="AB7:AE7"/>
    <mergeCell ref="AF7:AH8"/>
    <mergeCell ref="AB8:AE8"/>
    <mergeCell ref="V8:Z8"/>
    <mergeCell ref="O9:P9"/>
    <mergeCell ref="A65:AH65"/>
    <mergeCell ref="Y56:Z56"/>
    <mergeCell ref="W14:Y14"/>
    <mergeCell ref="J9:N13"/>
    <mergeCell ref="AA15:AE15"/>
    <mergeCell ref="AF15:AG16"/>
    <mergeCell ref="J14:N14"/>
    <mergeCell ref="O14:P14"/>
    <mergeCell ref="Q14:T14"/>
    <mergeCell ref="U14:V14"/>
    <mergeCell ref="Q12:T12"/>
    <mergeCell ref="U12:V12"/>
    <mergeCell ref="Q9:T9"/>
    <mergeCell ref="U11:V11"/>
    <mergeCell ref="U9:V9"/>
    <mergeCell ref="Q13:T13"/>
    <mergeCell ref="U13:V13"/>
    <mergeCell ref="Q11:T11"/>
    <mergeCell ref="Z12:AH12"/>
    <mergeCell ref="AA13:AB13"/>
    <mergeCell ref="AG13:AH13"/>
    <mergeCell ref="W9:Y13"/>
    <mergeCell ref="Z11:AH11"/>
    <mergeCell ref="AH15:AH16"/>
    <mergeCell ref="J17:P17"/>
    <mergeCell ref="U17:Y17"/>
    <mergeCell ref="S15:S16"/>
    <mergeCell ref="T15:T16"/>
    <mergeCell ref="U15:Y16"/>
    <mergeCell ref="Z15:Z16"/>
    <mergeCell ref="R15:R16"/>
    <mergeCell ref="Q15:Q16"/>
    <mergeCell ref="J15:P16"/>
    <mergeCell ref="AE35:AH35"/>
    <mergeCell ref="K36:R36"/>
    <mergeCell ref="S36:X36"/>
    <mergeCell ref="Y36:Z36"/>
    <mergeCell ref="AB36:AD36"/>
    <mergeCell ref="AF36:AH36"/>
    <mergeCell ref="K35:R35"/>
    <mergeCell ref="S35:X35"/>
    <mergeCell ref="Y35:Z35"/>
    <mergeCell ref="AA35:AD35"/>
    <mergeCell ref="P37:P38"/>
    <mergeCell ref="Q37:T38"/>
    <mergeCell ref="W37:W38"/>
    <mergeCell ref="X37:X38"/>
    <mergeCell ref="U37:U38"/>
    <mergeCell ref="V37:V38"/>
    <mergeCell ref="Y37:Z37"/>
    <mergeCell ref="AB37:AD37"/>
    <mergeCell ref="AF37:AH37"/>
    <mergeCell ref="Y38:Z38"/>
    <mergeCell ref="AB38:AD38"/>
    <mergeCell ref="AF38:AH38"/>
    <mergeCell ref="AB39:AD39"/>
    <mergeCell ref="AF39:AH39"/>
    <mergeCell ref="R40:S40"/>
    <mergeCell ref="Y40:Z40"/>
    <mergeCell ref="R39:S39"/>
    <mergeCell ref="Y39:Z39"/>
    <mergeCell ref="R41:S41"/>
    <mergeCell ref="Y41:Z41"/>
    <mergeCell ref="AB40:AD40"/>
    <mergeCell ref="AF40:AH40"/>
    <mergeCell ref="AB41:AD41"/>
    <mergeCell ref="AF41:AH41"/>
    <mergeCell ref="K42:L42"/>
    <mergeCell ref="M42:N42"/>
    <mergeCell ref="R42:S42"/>
    <mergeCell ref="Y42:Z42"/>
    <mergeCell ref="AB42:AD42"/>
    <mergeCell ref="AF42:AH42"/>
    <mergeCell ref="K41:L41"/>
    <mergeCell ref="M41:N41"/>
    <mergeCell ref="AB44:AD44"/>
    <mergeCell ref="AF44:AH44"/>
    <mergeCell ref="K43:L43"/>
    <mergeCell ref="M43:N43"/>
    <mergeCell ref="R43:S43"/>
    <mergeCell ref="Y43:Z43"/>
    <mergeCell ref="AB43:AD43"/>
    <mergeCell ref="AF43:AH43"/>
    <mergeCell ref="AB45:AD45"/>
    <mergeCell ref="AF45:AH45"/>
    <mergeCell ref="K44:L44"/>
    <mergeCell ref="M44:N44"/>
    <mergeCell ref="K45:L45"/>
    <mergeCell ref="M45:N45"/>
    <mergeCell ref="R45:S45"/>
    <mergeCell ref="Y45:Z45"/>
    <mergeCell ref="R44:S44"/>
    <mergeCell ref="Y44:Z44"/>
    <mergeCell ref="AG47:AH47"/>
    <mergeCell ref="AC47:AD47"/>
    <mergeCell ref="AE47:AF47"/>
    <mergeCell ref="Y47:Z47"/>
    <mergeCell ref="AA47:AB47"/>
    <mergeCell ref="O47:P47"/>
    <mergeCell ref="AG48:AH48"/>
    <mergeCell ref="L49:M49"/>
    <mergeCell ref="AG49:AH49"/>
    <mergeCell ref="AC49:AD49"/>
    <mergeCell ref="AE49:AF49"/>
    <mergeCell ref="Y49:Z49"/>
    <mergeCell ref="AA49:AB49"/>
    <mergeCell ref="AC48:AD48"/>
    <mergeCell ref="AE48:AF48"/>
    <mergeCell ref="Y48:Z48"/>
    <mergeCell ref="L48:M48"/>
    <mergeCell ref="AA48:AB48"/>
    <mergeCell ref="AG50:AH50"/>
    <mergeCell ref="L51:M51"/>
    <mergeCell ref="AG51:AH51"/>
    <mergeCell ref="AC51:AD51"/>
    <mergeCell ref="AE51:AF51"/>
    <mergeCell ref="Y51:Z51"/>
    <mergeCell ref="AA51:AB51"/>
    <mergeCell ref="AC50:AD50"/>
    <mergeCell ref="AE50:AF50"/>
    <mergeCell ref="Y50:Z50"/>
    <mergeCell ref="L50:M50"/>
    <mergeCell ref="AA50:AB50"/>
    <mergeCell ref="AA54:AB54"/>
    <mergeCell ref="U55:V55"/>
    <mergeCell ref="AG52:AH52"/>
    <mergeCell ref="L53:M53"/>
    <mergeCell ref="AG53:AH53"/>
    <mergeCell ref="AC53:AD53"/>
    <mergeCell ref="AE53:AF53"/>
    <mergeCell ref="Y53:Z53"/>
    <mergeCell ref="AA53:AB53"/>
    <mergeCell ref="AC52:AD52"/>
    <mergeCell ref="AE52:AF52"/>
    <mergeCell ref="Y52:Z52"/>
    <mergeCell ref="L52:M52"/>
    <mergeCell ref="AA52:AB52"/>
    <mergeCell ref="W6:Z6"/>
    <mergeCell ref="A9:D9"/>
    <mergeCell ref="Z9:AC9"/>
    <mergeCell ref="U57:V57"/>
    <mergeCell ref="W57:X57"/>
    <mergeCell ref="Y57:Z57"/>
    <mergeCell ref="AA57:AB57"/>
    <mergeCell ref="K46:N46"/>
    <mergeCell ref="O46:AH46"/>
    <mergeCell ref="AG56:AH56"/>
    <mergeCell ref="L57:M57"/>
    <mergeCell ref="AG57:AH57"/>
    <mergeCell ref="AC57:AD57"/>
    <mergeCell ref="AE57:AF57"/>
    <mergeCell ref="Q57:R57"/>
    <mergeCell ref="S57:T57"/>
    <mergeCell ref="AG54:AH54"/>
    <mergeCell ref="L55:M55"/>
    <mergeCell ref="AG55:AH55"/>
    <mergeCell ref="AC54:AD54"/>
    <mergeCell ref="AE54:AF54"/>
    <mergeCell ref="U54:V54"/>
    <mergeCell ref="W54:X54"/>
    <mergeCell ref="Y54:Z54"/>
  </mergeCells>
  <phoneticPr fontId="3"/>
  <dataValidations count="1">
    <dataValidation type="list" allowBlank="1" showInputMessage="1" showErrorMessage="1" sqref="C47:E57 A59:C59">
      <formula1>$A$10:$B$10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8" orientation="portrait" horizontalDpi="4294967293" verticalDpi="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データ!$A$2:$A$21</xm:f>
          </x14:formula1>
          <xm:sqref>F8:J8 O7:S8 V7:Z7</xm:sqref>
        </x14:dataValidation>
        <x14:dataValidation type="list" allowBlank="1" showInputMessage="1" showErrorMessage="1">
          <x14:formula1>
            <xm:f>データ!$C$2:$C$21</xm:f>
          </x14:formula1>
          <xm:sqref>F7:J7</xm:sqref>
        </x14:dataValidation>
        <x14:dataValidation type="list" allowBlank="1" showInputMessage="1" showErrorMessage="1">
          <x14:formula1>
            <xm:f>データ!$E$2:$E$21</xm:f>
          </x14:formula1>
          <xm:sqref>V8:Z8</xm:sqref>
        </x14:dataValidation>
        <x14:dataValidation type="list" allowBlank="1" showInputMessage="1" showErrorMessage="1">
          <x14:formula1>
            <xm:f>データ!$L$2:$L$21</xm:f>
          </x14:formula1>
          <xm:sqref>S6</xm:sqref>
        </x14:dataValidation>
        <x14:dataValidation type="list" allowBlank="1" showInputMessage="1" showErrorMessage="1">
          <x14:formula1>
            <xm:f>データ!$J$2:$J$21</xm:f>
          </x14:formula1>
          <xm:sqref>D6</xm:sqref>
        </x14:dataValidation>
        <x14:dataValidation type="list" allowBlank="1" showInputMessage="1" showErrorMessage="1">
          <x14:formula1>
            <xm:f>データ!$N$2:$N$67</xm:f>
          </x14:formula1>
          <xm:sqref>O6</xm:sqref>
        </x14:dataValidation>
        <x14:dataValidation type="list" allowBlank="1" showInputMessage="1" showErrorMessage="1">
          <x14:formula1>
            <xm:f>データ!$P$2:$P$21</xm:f>
          </x14:formula1>
          <xm:sqref>W6</xm:sqref>
        </x14:dataValidation>
        <x14:dataValidation type="list" allowBlank="1" showInputMessage="1" showErrorMessage="1">
          <x14:formula1>
            <xm:f>データ!$G$2:$G$21</xm:f>
          </x14:formula1>
          <xm:sqref>AB7:AE7</xm:sqref>
        </x14:dataValidation>
        <x14:dataValidation type="list" allowBlank="1" showInputMessage="1" showErrorMessage="1">
          <x14:formula1>
            <xm:f>データ!$H$2:$H$21</xm:f>
          </x14:formula1>
          <xm:sqref>AB8:AE8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0"/>
  <sheetViews>
    <sheetView zoomScaleNormal="100" workbookViewId="0">
      <selection activeCell="Q17" sqref="Q17"/>
    </sheetView>
  </sheetViews>
  <sheetFormatPr defaultRowHeight="13.5"/>
  <cols>
    <col min="1" max="10" width="3.125" style="17" customWidth="1"/>
    <col min="11" max="11" width="2.25" style="17" customWidth="1"/>
    <col min="12" max="13" width="0.875" style="17" customWidth="1"/>
    <col min="14" max="14" width="2.25" style="17" customWidth="1"/>
    <col min="15" max="34" width="3.125" style="17" customWidth="1"/>
    <col min="35" max="35" width="2.875" style="17" customWidth="1"/>
    <col min="36" max="42" width="2.625" style="17" customWidth="1"/>
    <col min="43" max="16384" width="9" style="17"/>
  </cols>
  <sheetData>
    <row r="1" spans="1:49" ht="15" customHeight="1">
      <c r="A1" s="816" t="s">
        <v>270</v>
      </c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197"/>
      <c r="R1" s="197"/>
      <c r="S1" s="197"/>
      <c r="T1" s="197"/>
      <c r="U1" s="197"/>
      <c r="V1" s="197"/>
      <c r="W1" s="817" t="s">
        <v>6</v>
      </c>
      <c r="X1" s="817"/>
      <c r="Y1" s="817"/>
      <c r="Z1" s="817"/>
      <c r="AA1" s="817"/>
      <c r="AB1" s="817"/>
      <c r="AC1" s="817" t="s">
        <v>7</v>
      </c>
      <c r="AD1" s="817"/>
      <c r="AE1" s="817"/>
      <c r="AF1" s="817"/>
      <c r="AG1" s="817"/>
      <c r="AH1" s="817"/>
    </row>
    <row r="2" spans="1:49" ht="15" customHeight="1">
      <c r="A2" s="197"/>
      <c r="B2" s="821" t="s">
        <v>445</v>
      </c>
      <c r="C2" s="821"/>
      <c r="D2" s="821"/>
      <c r="E2" s="821"/>
      <c r="F2" s="821"/>
      <c r="G2" s="821"/>
      <c r="H2" s="821"/>
      <c r="I2" s="821"/>
      <c r="J2" s="822"/>
      <c r="K2" s="822"/>
      <c r="L2" s="822"/>
      <c r="M2" s="822"/>
      <c r="N2" s="822"/>
      <c r="O2" s="198"/>
      <c r="P2" s="198"/>
      <c r="Q2" s="198"/>
      <c r="R2" s="198"/>
      <c r="S2" s="198"/>
      <c r="T2" s="198"/>
      <c r="U2" s="198"/>
      <c r="V2" s="198"/>
      <c r="W2" s="823" t="str">
        <f>IF(F7="","",F7)</f>
        <v/>
      </c>
      <c r="X2" s="823"/>
      <c r="Y2" s="823"/>
      <c r="Z2" s="823"/>
      <c r="AA2" s="823"/>
      <c r="AB2" s="823"/>
      <c r="AC2" s="823" t="str">
        <f>IF(F8="","",F8)</f>
        <v/>
      </c>
      <c r="AD2" s="823"/>
      <c r="AE2" s="823"/>
      <c r="AF2" s="823"/>
      <c r="AG2" s="823"/>
      <c r="AH2" s="823"/>
    </row>
    <row r="3" spans="1:49" ht="15" customHeight="1">
      <c r="A3" s="197"/>
      <c r="B3" s="821"/>
      <c r="C3" s="821"/>
      <c r="D3" s="821"/>
      <c r="E3" s="821"/>
      <c r="F3" s="821"/>
      <c r="G3" s="821"/>
      <c r="H3" s="821"/>
      <c r="I3" s="821"/>
      <c r="J3" s="822"/>
      <c r="K3" s="822"/>
      <c r="L3" s="822"/>
      <c r="M3" s="822"/>
      <c r="N3" s="822"/>
      <c r="O3" s="825"/>
      <c r="P3" s="825"/>
      <c r="Q3" s="198"/>
      <c r="R3" s="198"/>
      <c r="S3" s="198"/>
      <c r="T3" s="198"/>
      <c r="U3" s="198"/>
      <c r="V3" s="198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</row>
    <row r="4" spans="1:49" ht="15" customHeight="1">
      <c r="A4" s="820" t="s">
        <v>38</v>
      </c>
      <c r="B4" s="820"/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  <c r="R4" s="820"/>
      <c r="S4" s="820"/>
      <c r="T4" s="820"/>
      <c r="U4" s="820"/>
      <c r="V4" s="820"/>
      <c r="W4" s="820"/>
      <c r="X4" s="820"/>
      <c r="Y4" s="820"/>
      <c r="Z4" s="820"/>
      <c r="AA4" s="820"/>
      <c r="AB4" s="820"/>
      <c r="AC4" s="820"/>
      <c r="AD4" s="820"/>
      <c r="AE4" s="820"/>
      <c r="AF4" s="820"/>
      <c r="AG4" s="820"/>
      <c r="AH4" s="820"/>
    </row>
    <row r="5" spans="1:49" ht="15" customHeight="1">
      <c r="A5" s="724" t="s">
        <v>8</v>
      </c>
      <c r="B5" s="725"/>
      <c r="C5" s="753"/>
      <c r="D5" s="826" t="str">
        <f>表紙裏!A9</f>
        <v>平成30年8月7日(火)</v>
      </c>
      <c r="E5" s="827"/>
      <c r="F5" s="827"/>
      <c r="G5" s="827"/>
      <c r="H5" s="827"/>
      <c r="I5" s="818">
        <v>0.625</v>
      </c>
      <c r="J5" s="819"/>
      <c r="K5" s="693" t="s">
        <v>9</v>
      </c>
      <c r="L5" s="693"/>
      <c r="M5" s="693"/>
      <c r="N5" s="693"/>
      <c r="O5" s="693" t="s">
        <v>261</v>
      </c>
      <c r="P5" s="693"/>
      <c r="Q5" s="693"/>
      <c r="R5" s="693"/>
      <c r="S5" s="693"/>
      <c r="T5" s="693"/>
      <c r="U5" s="693" t="s">
        <v>10</v>
      </c>
      <c r="V5" s="693"/>
      <c r="W5" s="693" t="str">
        <f>トーナメント!O56</f>
        <v>七尾市能登島グラウンド Aｺｰﾄ</v>
      </c>
      <c r="X5" s="693"/>
      <c r="Y5" s="693"/>
      <c r="Z5" s="693"/>
      <c r="AA5" s="693"/>
      <c r="AB5" s="693"/>
      <c r="AC5" s="693"/>
      <c r="AD5" s="693"/>
      <c r="AE5" s="693"/>
      <c r="AF5" s="693"/>
      <c r="AG5" s="693"/>
      <c r="AH5" s="694"/>
    </row>
    <row r="6" spans="1:49" ht="15" customHeight="1">
      <c r="A6" s="696" t="s">
        <v>11</v>
      </c>
      <c r="B6" s="680"/>
      <c r="C6" s="680"/>
      <c r="D6" s="680"/>
      <c r="E6" s="680"/>
      <c r="F6" s="680"/>
      <c r="G6" s="680"/>
      <c r="H6" s="680"/>
      <c r="I6" s="680"/>
      <c r="J6" s="680"/>
      <c r="K6" s="680" t="s">
        <v>12</v>
      </c>
      <c r="L6" s="680"/>
      <c r="M6" s="680"/>
      <c r="N6" s="681"/>
      <c r="O6" s="828"/>
      <c r="P6" s="829"/>
      <c r="Q6" s="679" t="s">
        <v>13</v>
      </c>
      <c r="R6" s="681"/>
      <c r="S6" s="814"/>
      <c r="T6" s="815"/>
      <c r="U6" s="679" t="s">
        <v>39</v>
      </c>
      <c r="V6" s="681"/>
      <c r="W6" s="679"/>
      <c r="X6" s="680"/>
      <c r="Y6" s="680"/>
      <c r="Z6" s="681"/>
      <c r="AA6" s="688" t="s">
        <v>14</v>
      </c>
      <c r="AB6" s="688"/>
      <c r="AC6" s="688"/>
      <c r="AD6" s="688"/>
      <c r="AE6" s="688"/>
      <c r="AF6" s="688" t="s">
        <v>15</v>
      </c>
      <c r="AG6" s="688"/>
      <c r="AH6" s="689"/>
    </row>
    <row r="7" spans="1:49" ht="15" customHeight="1">
      <c r="A7" s="793" t="s">
        <v>6</v>
      </c>
      <c r="B7" s="688"/>
      <c r="C7" s="688"/>
      <c r="D7" s="688"/>
      <c r="E7" s="688"/>
      <c r="F7" s="770"/>
      <c r="G7" s="770"/>
      <c r="H7" s="770"/>
      <c r="I7" s="770"/>
      <c r="J7" s="770"/>
      <c r="K7" s="688" t="s">
        <v>40</v>
      </c>
      <c r="L7" s="688"/>
      <c r="M7" s="688"/>
      <c r="N7" s="688"/>
      <c r="O7" s="770"/>
      <c r="P7" s="770"/>
      <c r="Q7" s="770"/>
      <c r="R7" s="770"/>
      <c r="S7" s="770"/>
      <c r="T7" s="688" t="s">
        <v>41</v>
      </c>
      <c r="U7" s="688"/>
      <c r="V7" s="770"/>
      <c r="W7" s="770"/>
      <c r="X7" s="770"/>
      <c r="Y7" s="770"/>
      <c r="Z7" s="770"/>
      <c r="AA7" s="199" t="s">
        <v>16</v>
      </c>
      <c r="AB7" s="688"/>
      <c r="AC7" s="688"/>
      <c r="AD7" s="688"/>
      <c r="AE7" s="688"/>
      <c r="AF7" s="774"/>
      <c r="AG7" s="774"/>
      <c r="AH7" s="775"/>
    </row>
    <row r="8" spans="1:49" ht="15" customHeight="1">
      <c r="A8" s="707" t="s">
        <v>7</v>
      </c>
      <c r="B8" s="684"/>
      <c r="C8" s="684"/>
      <c r="D8" s="684"/>
      <c r="E8" s="684"/>
      <c r="F8" s="770"/>
      <c r="G8" s="770"/>
      <c r="H8" s="770"/>
      <c r="I8" s="770"/>
      <c r="J8" s="770"/>
      <c r="K8" s="684" t="s">
        <v>42</v>
      </c>
      <c r="L8" s="684"/>
      <c r="M8" s="684"/>
      <c r="N8" s="684"/>
      <c r="O8" s="770"/>
      <c r="P8" s="770"/>
      <c r="Q8" s="770"/>
      <c r="R8" s="770"/>
      <c r="S8" s="770"/>
      <c r="T8" s="684" t="s">
        <v>17</v>
      </c>
      <c r="U8" s="684"/>
      <c r="V8" s="770"/>
      <c r="W8" s="770"/>
      <c r="X8" s="770"/>
      <c r="Y8" s="770"/>
      <c r="Z8" s="770"/>
      <c r="AA8" s="200" t="s">
        <v>18</v>
      </c>
      <c r="AB8" s="684"/>
      <c r="AC8" s="684"/>
      <c r="AD8" s="684"/>
      <c r="AE8" s="684"/>
      <c r="AF8" s="776"/>
      <c r="AG8" s="776"/>
      <c r="AH8" s="777"/>
    </row>
    <row r="9" spans="1:49" ht="15" customHeight="1">
      <c r="A9" s="682"/>
      <c r="B9" s="683"/>
      <c r="C9" s="683"/>
      <c r="D9" s="683"/>
      <c r="E9" s="201"/>
      <c r="F9" s="201"/>
      <c r="G9" s="201"/>
      <c r="H9" s="201"/>
      <c r="I9" s="202"/>
      <c r="J9" s="734" t="str">
        <f>IF(O9="","",O9+O11+O12+O13)</f>
        <v/>
      </c>
      <c r="K9" s="735"/>
      <c r="L9" s="735"/>
      <c r="M9" s="735"/>
      <c r="N9" s="736"/>
      <c r="O9" s="734"/>
      <c r="P9" s="778"/>
      <c r="Q9" s="752" t="s">
        <v>43</v>
      </c>
      <c r="R9" s="725"/>
      <c r="S9" s="725"/>
      <c r="T9" s="753"/>
      <c r="U9" s="754"/>
      <c r="V9" s="736"/>
      <c r="W9" s="734" t="str">
        <f>IF(U9="","",U9+U11+U12+U13)</f>
        <v/>
      </c>
      <c r="X9" s="735"/>
      <c r="Y9" s="736"/>
      <c r="Z9" s="682"/>
      <c r="AA9" s="683"/>
      <c r="AB9" s="683"/>
      <c r="AC9" s="683"/>
      <c r="AD9" s="201"/>
      <c r="AE9" s="201"/>
      <c r="AF9" s="201"/>
      <c r="AG9" s="201"/>
      <c r="AH9" s="202"/>
    </row>
    <row r="10" spans="1:49" ht="15" hidden="1" customHeight="1">
      <c r="A10" s="203" t="str">
        <f>トーナメント!A51</f>
        <v/>
      </c>
      <c r="B10" s="183" t="str">
        <f>Z10</f>
        <v/>
      </c>
      <c r="C10" s="183"/>
      <c r="D10" s="183"/>
      <c r="E10" s="204"/>
      <c r="F10" s="204"/>
      <c r="G10" s="204"/>
      <c r="H10" s="204"/>
      <c r="I10" s="205"/>
      <c r="J10" s="737"/>
      <c r="K10" s="738"/>
      <c r="L10" s="738"/>
      <c r="M10" s="738"/>
      <c r="N10" s="739"/>
      <c r="O10" s="206"/>
      <c r="P10" s="207"/>
      <c r="Q10" s="208"/>
      <c r="R10" s="204"/>
      <c r="S10" s="204"/>
      <c r="T10" s="209"/>
      <c r="U10" s="210"/>
      <c r="V10" s="211"/>
      <c r="W10" s="737"/>
      <c r="X10" s="738"/>
      <c r="Y10" s="739"/>
      <c r="Z10" s="203" t="str">
        <f>トーナメント!I31</f>
        <v/>
      </c>
      <c r="AA10" s="183"/>
      <c r="AB10" s="183"/>
      <c r="AC10" s="183"/>
      <c r="AD10" s="204"/>
      <c r="AE10" s="204"/>
      <c r="AF10" s="204"/>
      <c r="AG10" s="204"/>
      <c r="AH10" s="205"/>
    </row>
    <row r="11" spans="1:49" ht="15" customHeight="1">
      <c r="A11" s="767" t="str">
        <f>AQ15</f>
        <v>星稜中学校</v>
      </c>
      <c r="B11" s="768"/>
      <c r="C11" s="768"/>
      <c r="D11" s="768"/>
      <c r="E11" s="768"/>
      <c r="F11" s="768"/>
      <c r="G11" s="768"/>
      <c r="H11" s="768"/>
      <c r="I11" s="769"/>
      <c r="J11" s="740"/>
      <c r="K11" s="741"/>
      <c r="L11" s="741"/>
      <c r="M11" s="741"/>
      <c r="N11" s="742"/>
      <c r="O11" s="809"/>
      <c r="P11" s="810"/>
      <c r="Q11" s="759" t="s">
        <v>44</v>
      </c>
      <c r="R11" s="729"/>
      <c r="S11" s="729"/>
      <c r="T11" s="760"/>
      <c r="U11" s="755"/>
      <c r="V11" s="756"/>
      <c r="W11" s="740"/>
      <c r="X11" s="741"/>
      <c r="Y11" s="742"/>
      <c r="Z11" s="767" t="str">
        <f>AU15</f>
        <v>星稜中学校</v>
      </c>
      <c r="AA11" s="768"/>
      <c r="AB11" s="768"/>
      <c r="AC11" s="768"/>
      <c r="AD11" s="768"/>
      <c r="AE11" s="768"/>
      <c r="AF11" s="768"/>
      <c r="AG11" s="768"/>
      <c r="AH11" s="769"/>
    </row>
    <row r="12" spans="1:49" ht="15" customHeight="1">
      <c r="A12" s="761" t="str">
        <f>AQ16</f>
        <v>(石川１位)</v>
      </c>
      <c r="B12" s="762"/>
      <c r="C12" s="762"/>
      <c r="D12" s="762"/>
      <c r="E12" s="762"/>
      <c r="F12" s="762"/>
      <c r="G12" s="762"/>
      <c r="H12" s="763"/>
      <c r="I12" s="764"/>
      <c r="J12" s="740"/>
      <c r="K12" s="741"/>
      <c r="L12" s="741"/>
      <c r="M12" s="741"/>
      <c r="N12" s="742"/>
      <c r="O12" s="734"/>
      <c r="P12" s="778"/>
      <c r="Q12" s="752" t="s">
        <v>45</v>
      </c>
      <c r="R12" s="725"/>
      <c r="S12" s="725"/>
      <c r="T12" s="753"/>
      <c r="U12" s="754"/>
      <c r="V12" s="736"/>
      <c r="W12" s="740"/>
      <c r="X12" s="741"/>
      <c r="Y12" s="742"/>
      <c r="Z12" s="761" t="str">
        <f>AU16</f>
        <v>(石川１位)</v>
      </c>
      <c r="AA12" s="762"/>
      <c r="AB12" s="762"/>
      <c r="AC12" s="762"/>
      <c r="AD12" s="762"/>
      <c r="AE12" s="762"/>
      <c r="AF12" s="762"/>
      <c r="AG12" s="763"/>
      <c r="AH12" s="764"/>
    </row>
    <row r="13" spans="1:49" ht="15" customHeight="1">
      <c r="A13" s="203"/>
      <c r="B13" s="204"/>
      <c r="C13" s="204"/>
      <c r="D13" s="204"/>
      <c r="E13" s="204"/>
      <c r="F13" s="204"/>
      <c r="G13" s="765" t="s">
        <v>46</v>
      </c>
      <c r="H13" s="808"/>
      <c r="I13" s="212"/>
      <c r="J13" s="743"/>
      <c r="K13" s="744"/>
      <c r="L13" s="744"/>
      <c r="M13" s="744"/>
      <c r="N13" s="745"/>
      <c r="O13" s="743"/>
      <c r="P13" s="811"/>
      <c r="Q13" s="701" t="s">
        <v>47</v>
      </c>
      <c r="R13" s="757"/>
      <c r="S13" s="757"/>
      <c r="T13" s="703"/>
      <c r="U13" s="758"/>
      <c r="V13" s="745"/>
      <c r="W13" s="743"/>
      <c r="X13" s="744"/>
      <c r="Y13" s="745"/>
      <c r="Z13" s="204"/>
      <c r="AA13" s="765" t="s">
        <v>48</v>
      </c>
      <c r="AB13" s="765"/>
      <c r="AC13" s="204"/>
      <c r="AD13" s="204"/>
      <c r="AE13" s="204"/>
      <c r="AF13" s="204"/>
      <c r="AG13" s="765"/>
      <c r="AH13" s="766"/>
    </row>
    <row r="14" spans="1:49" ht="15" customHeight="1">
      <c r="A14" s="213"/>
      <c r="B14" s="214"/>
      <c r="C14" s="214"/>
      <c r="D14" s="214"/>
      <c r="E14" s="214"/>
      <c r="F14" s="214"/>
      <c r="G14" s="214"/>
      <c r="H14" s="214"/>
      <c r="I14" s="215"/>
      <c r="J14" s="685"/>
      <c r="K14" s="686"/>
      <c r="L14" s="686"/>
      <c r="M14" s="686"/>
      <c r="N14" s="686"/>
      <c r="O14" s="747"/>
      <c r="P14" s="748"/>
      <c r="Q14" s="749" t="str">
        <f>IF(O14="","","PK")</f>
        <v/>
      </c>
      <c r="R14" s="686"/>
      <c r="S14" s="686"/>
      <c r="T14" s="750"/>
      <c r="U14" s="751"/>
      <c r="V14" s="747"/>
      <c r="W14" s="686"/>
      <c r="X14" s="686"/>
      <c r="Y14" s="687"/>
      <c r="Z14" s="213"/>
      <c r="AA14" s="214"/>
      <c r="AB14" s="214"/>
      <c r="AC14" s="214"/>
      <c r="AD14" s="214"/>
      <c r="AE14" s="214"/>
      <c r="AF14" s="214"/>
      <c r="AG14" s="214"/>
      <c r="AH14" s="215"/>
    </row>
    <row r="15" spans="1:49" ht="15" customHeight="1">
      <c r="A15" s="724" t="s">
        <v>49</v>
      </c>
      <c r="B15" s="695" t="s">
        <v>50</v>
      </c>
      <c r="C15" s="694"/>
      <c r="D15" s="753" t="s">
        <v>19</v>
      </c>
      <c r="E15" s="693"/>
      <c r="F15" s="693"/>
      <c r="G15" s="693"/>
      <c r="H15" s="694"/>
      <c r="I15" s="727" t="s">
        <v>20</v>
      </c>
      <c r="J15" s="724" t="s">
        <v>51</v>
      </c>
      <c r="K15" s="725"/>
      <c r="L15" s="725"/>
      <c r="M15" s="725"/>
      <c r="N15" s="725"/>
      <c r="O15" s="725"/>
      <c r="P15" s="725"/>
      <c r="Q15" s="727" t="s">
        <v>160</v>
      </c>
      <c r="R15" s="731" t="s">
        <v>165</v>
      </c>
      <c r="S15" s="727" t="s">
        <v>165</v>
      </c>
      <c r="T15" s="727" t="s">
        <v>160</v>
      </c>
      <c r="U15" s="725" t="s">
        <v>51</v>
      </c>
      <c r="V15" s="725"/>
      <c r="W15" s="725"/>
      <c r="X15" s="725"/>
      <c r="Y15" s="726"/>
      <c r="Z15" s="727" t="s">
        <v>20</v>
      </c>
      <c r="AA15" s="724" t="s">
        <v>19</v>
      </c>
      <c r="AB15" s="725"/>
      <c r="AC15" s="725"/>
      <c r="AD15" s="725"/>
      <c r="AE15" s="726"/>
      <c r="AF15" s="724" t="s">
        <v>50</v>
      </c>
      <c r="AG15" s="726"/>
      <c r="AH15" s="726" t="s">
        <v>49</v>
      </c>
      <c r="AQ15" s="17" t="str">
        <f>INDEX(CHOOSE(VLOOKUP(A10,くじ引き!$B$12:$G$22,4,FALSE),第1位,第2位,第3位),(VLOOKUP(A10,くじ引き!$B$12:$G$22,5,FALSE)-1)*32+2,2)</f>
        <v>星稜中学校</v>
      </c>
      <c r="AU15" s="17" t="str">
        <f>INDEX(CHOOSE(VLOOKUP(Z10,くじ引き!$B$12:$G$22,4,FALSE),第1位,第2位,第3位),(VLOOKUP(Z10,くじ引き!$B$12:$G$22,5,FALSE)-1)*32+2,2)</f>
        <v>星稜中学校</v>
      </c>
    </row>
    <row r="16" spans="1:49" ht="15" customHeight="1">
      <c r="A16" s="699"/>
      <c r="B16" s="707"/>
      <c r="C16" s="691"/>
      <c r="D16" s="216" t="s">
        <v>462</v>
      </c>
      <c r="E16" s="195" t="s">
        <v>463</v>
      </c>
      <c r="F16" s="217" t="s">
        <v>21</v>
      </c>
      <c r="G16" s="218" t="s">
        <v>22</v>
      </c>
      <c r="H16" s="219" t="s">
        <v>23</v>
      </c>
      <c r="I16" s="728"/>
      <c r="J16" s="733"/>
      <c r="K16" s="729"/>
      <c r="L16" s="729"/>
      <c r="M16" s="729"/>
      <c r="N16" s="729"/>
      <c r="O16" s="729"/>
      <c r="P16" s="729"/>
      <c r="Q16" s="728"/>
      <c r="R16" s="732"/>
      <c r="S16" s="728"/>
      <c r="T16" s="728"/>
      <c r="U16" s="729"/>
      <c r="V16" s="729"/>
      <c r="W16" s="729"/>
      <c r="X16" s="729"/>
      <c r="Y16" s="730"/>
      <c r="Z16" s="728"/>
      <c r="AA16" s="220" t="s">
        <v>23</v>
      </c>
      <c r="AB16" s="220" t="s">
        <v>22</v>
      </c>
      <c r="AC16" s="218" t="s">
        <v>21</v>
      </c>
      <c r="AD16" s="217" t="s">
        <v>463</v>
      </c>
      <c r="AE16" s="219" t="s">
        <v>462</v>
      </c>
      <c r="AF16" s="699"/>
      <c r="AG16" s="746"/>
      <c r="AH16" s="746"/>
      <c r="AQ16" s="17" t="str">
        <f>"("&amp;VLOOKUP(A10,くじ引き!$B$12:$F$22,2,FALSE)&amp;")"</f>
        <v>(石川１位)</v>
      </c>
      <c r="AR16" s="221" t="s">
        <v>163</v>
      </c>
      <c r="AS16" s="17" t="str">
        <f>INDEX(CHOOSE(VLOOKUP(A10,くじ引き!$B$12:$G$22,4,FALSE),第1位,第2位,第3位),(VLOOKUP(A10,くじ引き!$B$12:$G$22,5,FALSE)-1)*32+4,4)</f>
        <v>河合　伸幸</v>
      </c>
      <c r="AU16" s="17" t="str">
        <f>"("&amp;VLOOKUP(Z10,くじ引き!$B$12:$F$22,2,FALSE)&amp;")"</f>
        <v>(石川１位)</v>
      </c>
      <c r="AV16" s="221" t="s">
        <v>163</v>
      </c>
      <c r="AW16" s="17" t="str">
        <f>INDEX(CHOOSE(VLOOKUP(Z10,くじ引き!$B$12:$G$22,4,FALSE),第1位,第2位,第3位),(VLOOKUP(Z10,くじ引き!$B$12:$G$22,5,FALSE)-1)*32+4,4)</f>
        <v>河合　伸幸</v>
      </c>
    </row>
    <row r="17" spans="1:49" ht="15" customHeight="1">
      <c r="A17" s="222"/>
      <c r="B17" s="223"/>
      <c r="C17" s="224"/>
      <c r="D17" s="225"/>
      <c r="E17" s="193"/>
      <c r="F17" s="223"/>
      <c r="G17" s="224"/>
      <c r="H17" s="226" t="str">
        <f>IF(SUM(D17:G17)=0,"",SUM(D17:G17))</f>
        <v/>
      </c>
      <c r="I17" s="222" t="str">
        <f>IF(OR($A$10="",COUNTIF($AI$47:$AI$57,$A$10&amp;Q17&amp;J17)=0),"",COUNTIF($AI$47:$AI$57,$A$10&amp;Q17&amp;J17))</f>
        <v/>
      </c>
      <c r="J17" s="724" t="str">
        <f t="shared" ref="J17:J34" si="0">IF(Q17="","",VLOOKUP(Q17,$AQ$17:$AS$34,3,FALSE))</f>
        <v/>
      </c>
      <c r="K17" s="725"/>
      <c r="L17" s="725"/>
      <c r="M17" s="725"/>
      <c r="N17" s="725"/>
      <c r="O17" s="725"/>
      <c r="P17" s="726"/>
      <c r="Q17" s="222"/>
      <c r="R17" s="222" t="str">
        <f t="shared" ref="R17:R34" si="1">IF(Q17="","",VLOOKUP(Q17,$AQ$17:$AS$34,2,FALSE))</f>
        <v/>
      </c>
      <c r="S17" s="227" t="str">
        <f t="shared" ref="S17:S34" si="2">IF(T17="","",VLOOKUP(T17,$AU$17:$AW$34,2,FALSE))</f>
        <v/>
      </c>
      <c r="T17" s="222"/>
      <c r="U17" s="724" t="str">
        <f t="shared" ref="U17:U34" si="3">IF(T17="","",VLOOKUP(T17,$AU$17:$AW$34,3,FALSE))</f>
        <v/>
      </c>
      <c r="V17" s="725"/>
      <c r="W17" s="725"/>
      <c r="X17" s="725"/>
      <c r="Y17" s="726"/>
      <c r="Z17" s="226" t="str">
        <f>IF(OR($Z$10="",COUNTIF($AI$47:$AI$57,$Z$10&amp;T17&amp;U17)=0),"",COUNTIF($AI$47:$AI$57,$Z$10&amp;T17&amp;U17))</f>
        <v/>
      </c>
      <c r="AA17" s="222" t="str">
        <f>IF(SUM(AB17:AE17)=0,"",SUM(AB17:AE17))</f>
        <v/>
      </c>
      <c r="AB17" s="222"/>
      <c r="AC17" s="224"/>
      <c r="AD17" s="223"/>
      <c r="AE17" s="226"/>
      <c r="AF17" s="222"/>
      <c r="AG17" s="224"/>
      <c r="AH17" s="226"/>
      <c r="AP17" s="17">
        <v>1</v>
      </c>
      <c r="AQ17" s="17">
        <f>INDEX(CHOOSE(VLOOKUP($A$10,くじ引き!$B$12:$G$22,4,FALSE),第1位,第2位,第3位),(VLOOKUP($A$10,くじ引き!$B$12:$G$22,5,FALSE)-1)*32+9+$AP17,AQ$35)</f>
        <v>1</v>
      </c>
      <c r="AR17" s="17" t="str">
        <f>INDEX(CHOOSE(VLOOKUP($A$10,くじ引き!$B$12:$G$22,4,FALSE),第1位,第2位,第3位),(VLOOKUP($A$10,くじ引き!$B$12:$G$22,5,FALSE)-1)*32+9+$AP17,AR$35)</f>
        <v>GK</v>
      </c>
      <c r="AS17" s="17" t="str">
        <f>INDEX(CHOOSE(VLOOKUP($A$10,くじ引き!$B$12:$G$22,4,FALSE),第1位,第2位,第3位),(VLOOKUP($A$10,くじ引き!$B$12:$G$22,5,FALSE)-1)*32+9+$AP17,AS$35)</f>
        <v xml:space="preserve"> 西野　敬穂</v>
      </c>
      <c r="AU17" s="17">
        <f>INDEX(CHOOSE(VLOOKUP($Z$10,くじ引き!$B$12:$G$22,4,FALSE),第1位,第2位,第3位),(VLOOKUP($Z$10,くじ引き!$B$12:$G$22,5,FALSE)-1)*32+9+$AP17,AU$35)</f>
        <v>1</v>
      </c>
      <c r="AV17" s="17" t="str">
        <f>INDEX(CHOOSE(VLOOKUP($Z$10,くじ引き!$B$12:$G$22,4,FALSE),第1位,第2位,第3位),(VLOOKUP($Z$10,くじ引き!$B$12:$G$22,5,FALSE)-1)*32+9+$AP17,AV$35)</f>
        <v>GK</v>
      </c>
      <c r="AW17" s="17" t="str">
        <f>INDEX(CHOOSE(VLOOKUP($Z$10,くじ引き!$B$12:$G$22,4,FALSE),第1位,第2位,第3位),(VLOOKUP($Z$10,くじ引き!$B$12:$G$22,5,FALSE)-1)*32+9+$AP17,AW$35)</f>
        <v xml:space="preserve"> 西野　敬穂</v>
      </c>
    </row>
    <row r="18" spans="1:49" ht="15" customHeight="1">
      <c r="A18" s="228"/>
      <c r="B18" s="229"/>
      <c r="C18" s="230"/>
      <c r="D18" s="231"/>
      <c r="E18" s="194"/>
      <c r="F18" s="229"/>
      <c r="G18" s="230"/>
      <c r="H18" s="232" t="str">
        <f t="shared" ref="H18:H34" si="4">IF(SUM(D18:G18)=0,"",SUM(D18:G18))</f>
        <v/>
      </c>
      <c r="I18" s="228" t="str">
        <f t="shared" ref="I18:I34" si="5">IF(OR($A$10="",COUNTIF($AI$47:$AI$57,$A$10&amp;Q18&amp;J18)=0),"",COUNTIF($AI$47:$AI$57,$A$10&amp;Q18&amp;J18))</f>
        <v/>
      </c>
      <c r="J18" s="696" t="str">
        <f t="shared" si="0"/>
        <v/>
      </c>
      <c r="K18" s="680"/>
      <c r="L18" s="680"/>
      <c r="M18" s="680"/>
      <c r="N18" s="680"/>
      <c r="O18" s="680"/>
      <c r="P18" s="792"/>
      <c r="Q18" s="228"/>
      <c r="R18" s="228" t="str">
        <f t="shared" si="1"/>
        <v/>
      </c>
      <c r="S18" s="233" t="str">
        <f t="shared" si="2"/>
        <v/>
      </c>
      <c r="T18" s="228"/>
      <c r="U18" s="696" t="str">
        <f t="shared" si="3"/>
        <v/>
      </c>
      <c r="V18" s="680"/>
      <c r="W18" s="680"/>
      <c r="X18" s="680"/>
      <c r="Y18" s="792"/>
      <c r="Z18" s="232" t="str">
        <f t="shared" ref="Z18:Z34" si="6">IF(OR($Z$10="",COUNTIF($AI$47:$AI$57,$Z$10&amp;T18&amp;U18)=0),"",COUNTIF($AI$47:$AI$57,$Z$10&amp;T18&amp;U18))</f>
        <v/>
      </c>
      <c r="AA18" s="228" t="str">
        <f t="shared" ref="AA18:AA34" si="7">IF(SUM(AB18:AE18)=0,"",SUM(AB18:AE18))</f>
        <v/>
      </c>
      <c r="AB18" s="228"/>
      <c r="AC18" s="230"/>
      <c r="AD18" s="229"/>
      <c r="AE18" s="232"/>
      <c r="AF18" s="228"/>
      <c r="AG18" s="230"/>
      <c r="AH18" s="232"/>
      <c r="AP18" s="17">
        <v>2</v>
      </c>
      <c r="AQ18" s="17">
        <f>INDEX(CHOOSE(VLOOKUP($A$10,くじ引き!$B$12:$G$22,4,FALSE),第1位,第2位,第3位),(VLOOKUP($A$10,くじ引き!$B$12:$G$22,5,FALSE)-1)*32+9+$AP18,AQ$35)</f>
        <v>2</v>
      </c>
      <c r="AR18" s="17" t="str">
        <f>INDEX(CHOOSE(VLOOKUP($A$10,くじ引き!$B$12:$G$22,4,FALSE),第1位,第2位,第3位),(VLOOKUP($A$10,くじ引き!$B$12:$G$22,5,FALSE)-1)*32+9+$AP18,AR$35)</f>
        <v>DF</v>
      </c>
      <c r="AS18" s="17" t="str">
        <f>INDEX(CHOOSE(VLOOKUP($A$10,くじ引き!$B$12:$G$22,4,FALSE),第1位,第2位,第3位),(VLOOKUP($A$10,くじ引き!$B$12:$G$22,5,FALSE)-1)*32+9+$AP18,AS$35)</f>
        <v xml:space="preserve"> 佐野　芽生</v>
      </c>
      <c r="AU18" s="17">
        <f>INDEX(CHOOSE(VLOOKUP($A$10,くじ引き!$B$12:$G$22,4,FALSE),第1位,第2位,第3位),(VLOOKUP($A$10,くじ引き!$B$12:$G$22,5,FALSE)-1)*32+9+$AP18,AU$35)</f>
        <v>2</v>
      </c>
      <c r="AV18" s="17" t="str">
        <f>INDEX(CHOOSE(VLOOKUP($Z$10,くじ引き!$B$12:$G$22,4,FALSE),第1位,第2位,第3位),(VLOOKUP($Z$10,くじ引き!$B$12:$G$22,5,FALSE)-1)*32+9+$AP18,AV$35)</f>
        <v>DF</v>
      </c>
      <c r="AW18" s="17" t="str">
        <f>INDEX(CHOOSE(VLOOKUP($Z$10,くじ引き!$B$12:$G$22,4,FALSE),第1位,第2位,第3位),(VLOOKUP($Z$10,くじ引き!$B$12:$G$22,5,FALSE)-1)*32+9+$AP18,AW$35)</f>
        <v xml:space="preserve"> 佐野　芽生</v>
      </c>
    </row>
    <row r="19" spans="1:49" ht="15" customHeight="1">
      <c r="A19" s="228"/>
      <c r="B19" s="229" t="s">
        <v>52</v>
      </c>
      <c r="C19" s="230"/>
      <c r="D19" s="231"/>
      <c r="E19" s="194"/>
      <c r="F19" s="229"/>
      <c r="G19" s="230"/>
      <c r="H19" s="232" t="str">
        <f t="shared" si="4"/>
        <v/>
      </c>
      <c r="I19" s="228" t="str">
        <f t="shared" si="5"/>
        <v/>
      </c>
      <c r="J19" s="696" t="str">
        <f t="shared" si="0"/>
        <v/>
      </c>
      <c r="K19" s="680"/>
      <c r="L19" s="680"/>
      <c r="M19" s="680"/>
      <c r="N19" s="680"/>
      <c r="O19" s="680"/>
      <c r="P19" s="792"/>
      <c r="Q19" s="228"/>
      <c r="R19" s="228" t="str">
        <f t="shared" si="1"/>
        <v/>
      </c>
      <c r="S19" s="233" t="str">
        <f t="shared" si="2"/>
        <v/>
      </c>
      <c r="T19" s="228"/>
      <c r="U19" s="696" t="str">
        <f t="shared" si="3"/>
        <v/>
      </c>
      <c r="V19" s="680"/>
      <c r="W19" s="680"/>
      <c r="X19" s="680"/>
      <c r="Y19" s="792"/>
      <c r="Z19" s="232" t="str">
        <f t="shared" si="6"/>
        <v/>
      </c>
      <c r="AA19" s="228" t="str">
        <f t="shared" si="7"/>
        <v/>
      </c>
      <c r="AB19" s="228"/>
      <c r="AC19" s="230"/>
      <c r="AD19" s="229"/>
      <c r="AE19" s="232"/>
      <c r="AF19" s="228"/>
      <c r="AG19" s="230"/>
      <c r="AH19" s="232"/>
      <c r="AP19" s="17">
        <v>3</v>
      </c>
      <c r="AQ19" s="17">
        <f>INDEX(CHOOSE(VLOOKUP($A$10,くじ引き!$B$12:$G$22,4,FALSE),第1位,第2位,第3位),(VLOOKUP($A$10,くじ引き!$B$12:$G$22,5,FALSE)-1)*32+9+$AP19,AQ$35)</f>
        <v>3</v>
      </c>
      <c r="AR19" s="17" t="str">
        <f>INDEX(CHOOSE(VLOOKUP($A$10,くじ引き!$B$12:$G$22,4,FALSE),第1位,第2位,第3位),(VLOOKUP($A$10,くじ引き!$B$12:$G$22,5,FALSE)-1)*32+9+$AP19,AR$35)</f>
        <v>DF</v>
      </c>
      <c r="AS19" s="17" t="str">
        <f>INDEX(CHOOSE(VLOOKUP($A$10,くじ引き!$B$12:$G$22,4,FALSE),第1位,第2位,第3位),(VLOOKUP($A$10,くじ引き!$B$12:$G$22,5,FALSE)-1)*32+9+$AP19,AS$35)</f>
        <v xml:space="preserve"> 江戸　健</v>
      </c>
      <c r="AU19" s="17">
        <f>INDEX(CHOOSE(VLOOKUP($A$10,くじ引き!$B$12:$G$22,4,FALSE),第1位,第2位,第3位),(VLOOKUP($A$10,くじ引き!$B$12:$G$22,5,FALSE)-1)*32+9+$AP19,AU$35)</f>
        <v>3</v>
      </c>
      <c r="AV19" s="17" t="str">
        <f>INDEX(CHOOSE(VLOOKUP($Z$10,くじ引き!$B$12:$G$22,4,FALSE),第1位,第2位,第3位),(VLOOKUP($Z$10,くじ引き!$B$12:$G$22,5,FALSE)-1)*32+9+$AP19,AV$35)</f>
        <v>DF</v>
      </c>
      <c r="AW19" s="17" t="str">
        <f>INDEX(CHOOSE(VLOOKUP($Z$10,くじ引き!$B$12:$G$22,4,FALSE),第1位,第2位,第3位),(VLOOKUP($Z$10,くじ引き!$B$12:$G$22,5,FALSE)-1)*32+9+$AP19,AW$35)</f>
        <v xml:space="preserve"> 江戸　健</v>
      </c>
    </row>
    <row r="20" spans="1:49" ht="15" customHeight="1">
      <c r="A20" s="228"/>
      <c r="B20" s="229"/>
      <c r="C20" s="230"/>
      <c r="D20" s="231"/>
      <c r="E20" s="194"/>
      <c r="F20" s="229"/>
      <c r="G20" s="230"/>
      <c r="H20" s="232" t="str">
        <f t="shared" si="4"/>
        <v/>
      </c>
      <c r="I20" s="228" t="str">
        <f t="shared" si="5"/>
        <v/>
      </c>
      <c r="J20" s="696" t="str">
        <f t="shared" si="0"/>
        <v/>
      </c>
      <c r="K20" s="680"/>
      <c r="L20" s="680"/>
      <c r="M20" s="680"/>
      <c r="N20" s="680"/>
      <c r="O20" s="680"/>
      <c r="P20" s="792"/>
      <c r="Q20" s="228"/>
      <c r="R20" s="228" t="str">
        <f t="shared" si="1"/>
        <v/>
      </c>
      <c r="S20" s="233" t="str">
        <f t="shared" si="2"/>
        <v/>
      </c>
      <c r="T20" s="228"/>
      <c r="U20" s="696" t="str">
        <f t="shared" si="3"/>
        <v/>
      </c>
      <c r="V20" s="680"/>
      <c r="W20" s="680"/>
      <c r="X20" s="680"/>
      <c r="Y20" s="792"/>
      <c r="Z20" s="232" t="str">
        <f t="shared" si="6"/>
        <v/>
      </c>
      <c r="AA20" s="228" t="str">
        <f t="shared" si="7"/>
        <v/>
      </c>
      <c r="AB20" s="228"/>
      <c r="AC20" s="230"/>
      <c r="AD20" s="229"/>
      <c r="AE20" s="232"/>
      <c r="AF20" s="228"/>
      <c r="AG20" s="230"/>
      <c r="AH20" s="232"/>
      <c r="AP20" s="17">
        <v>4</v>
      </c>
      <c r="AQ20" s="17">
        <f>INDEX(CHOOSE(VLOOKUP($A$10,くじ引き!$B$12:$G$22,4,FALSE),第1位,第2位,第3位),(VLOOKUP($A$10,くじ引き!$B$12:$G$22,5,FALSE)-1)*32+9+$AP20,AQ$35)</f>
        <v>4</v>
      </c>
      <c r="AR20" s="17" t="str">
        <f>INDEX(CHOOSE(VLOOKUP($A$10,くじ引き!$B$12:$G$22,4,FALSE),第1位,第2位,第3位),(VLOOKUP($A$10,くじ引き!$B$12:$G$22,5,FALSE)-1)*32+9+$AP20,AR$35)</f>
        <v>DF</v>
      </c>
      <c r="AS20" s="17" t="str">
        <f>INDEX(CHOOSE(VLOOKUP($A$10,くじ引き!$B$12:$G$22,4,FALSE),第1位,第2位,第3位),(VLOOKUP($A$10,くじ引き!$B$12:$G$22,5,FALSE)-1)*32+9+$AP20,AS$35)</f>
        <v xml:space="preserve"> 山田　凌平</v>
      </c>
      <c r="AU20" s="17">
        <f>INDEX(CHOOSE(VLOOKUP($A$10,くじ引き!$B$12:$G$22,4,FALSE),第1位,第2位,第3位),(VLOOKUP($A$10,くじ引き!$B$12:$G$22,5,FALSE)-1)*32+9+$AP20,AU$35)</f>
        <v>4</v>
      </c>
      <c r="AV20" s="17" t="str">
        <f>INDEX(CHOOSE(VLOOKUP($Z$10,くじ引き!$B$12:$G$22,4,FALSE),第1位,第2位,第3位),(VLOOKUP($Z$10,くじ引き!$B$12:$G$22,5,FALSE)-1)*32+9+$AP20,AV$35)</f>
        <v>DF</v>
      </c>
      <c r="AW20" s="17" t="str">
        <f>INDEX(CHOOSE(VLOOKUP($Z$10,くじ引き!$B$12:$G$22,4,FALSE),第1位,第2位,第3位),(VLOOKUP($Z$10,くじ引き!$B$12:$G$22,5,FALSE)-1)*32+9+$AP20,AW$35)</f>
        <v xml:space="preserve"> 山田　凌平</v>
      </c>
    </row>
    <row r="21" spans="1:49" ht="15" customHeight="1">
      <c r="A21" s="228"/>
      <c r="B21" s="229"/>
      <c r="C21" s="230"/>
      <c r="D21" s="231"/>
      <c r="E21" s="194"/>
      <c r="F21" s="229"/>
      <c r="G21" s="230"/>
      <c r="H21" s="232" t="str">
        <f t="shared" si="4"/>
        <v/>
      </c>
      <c r="I21" s="228" t="str">
        <f t="shared" si="5"/>
        <v/>
      </c>
      <c r="J21" s="696" t="str">
        <f t="shared" si="0"/>
        <v/>
      </c>
      <c r="K21" s="680"/>
      <c r="L21" s="680"/>
      <c r="M21" s="680"/>
      <c r="N21" s="680"/>
      <c r="O21" s="680"/>
      <c r="P21" s="792"/>
      <c r="Q21" s="228"/>
      <c r="R21" s="228" t="str">
        <f t="shared" si="1"/>
        <v/>
      </c>
      <c r="S21" s="233" t="str">
        <f t="shared" si="2"/>
        <v/>
      </c>
      <c r="T21" s="228"/>
      <c r="U21" s="696" t="str">
        <f t="shared" si="3"/>
        <v/>
      </c>
      <c r="V21" s="680"/>
      <c r="W21" s="680"/>
      <c r="X21" s="680"/>
      <c r="Y21" s="792"/>
      <c r="Z21" s="232" t="str">
        <f t="shared" si="6"/>
        <v/>
      </c>
      <c r="AA21" s="228" t="str">
        <f t="shared" si="7"/>
        <v/>
      </c>
      <c r="AB21" s="228"/>
      <c r="AC21" s="230"/>
      <c r="AD21" s="229"/>
      <c r="AE21" s="232"/>
      <c r="AF21" s="228"/>
      <c r="AG21" s="230"/>
      <c r="AH21" s="232"/>
      <c r="AP21" s="17">
        <v>5</v>
      </c>
      <c r="AQ21" s="17">
        <f>INDEX(CHOOSE(VLOOKUP($A$10,くじ引き!$B$12:$G$22,4,FALSE),第1位,第2位,第3位),(VLOOKUP($A$10,くじ引き!$B$12:$G$22,5,FALSE)-1)*32+9+$AP21,AQ$35)</f>
        <v>5</v>
      </c>
      <c r="AR21" s="17" t="str">
        <f>INDEX(CHOOSE(VLOOKUP($A$10,くじ引き!$B$12:$G$22,4,FALSE),第1位,第2位,第3位),(VLOOKUP($A$10,くじ引き!$B$12:$G$22,5,FALSE)-1)*32+9+$AP21,AR$35)</f>
        <v>MF</v>
      </c>
      <c r="AS21" s="17" t="str">
        <f>INDEX(CHOOSE(VLOOKUP($A$10,くじ引き!$B$12:$G$22,4,FALSE),第1位,第2位,第3位),(VLOOKUP($A$10,くじ引き!$B$12:$G$22,5,FALSE)-1)*32+9+$AP21,AS$35)</f>
        <v xml:space="preserve"> 玉木　隆之祐</v>
      </c>
      <c r="AU21" s="17">
        <f>INDEX(CHOOSE(VLOOKUP($A$10,くじ引き!$B$12:$G$22,4,FALSE),第1位,第2位,第3位),(VLOOKUP($A$10,くじ引き!$B$12:$G$22,5,FALSE)-1)*32+9+$AP21,AU$35)</f>
        <v>5</v>
      </c>
      <c r="AV21" s="17" t="str">
        <f>INDEX(CHOOSE(VLOOKUP($Z$10,くじ引き!$B$12:$G$22,4,FALSE),第1位,第2位,第3位),(VLOOKUP($Z$10,くじ引き!$B$12:$G$22,5,FALSE)-1)*32+9+$AP21,AV$35)</f>
        <v>MF</v>
      </c>
      <c r="AW21" s="17" t="str">
        <f>INDEX(CHOOSE(VLOOKUP($Z$10,くじ引き!$B$12:$G$22,4,FALSE),第1位,第2位,第3位),(VLOOKUP($Z$10,くじ引き!$B$12:$G$22,5,FALSE)-1)*32+9+$AP21,AW$35)</f>
        <v xml:space="preserve"> 玉木　隆之祐</v>
      </c>
    </row>
    <row r="22" spans="1:49" ht="15" customHeight="1">
      <c r="A22" s="228"/>
      <c r="B22" s="229"/>
      <c r="C22" s="230"/>
      <c r="D22" s="231"/>
      <c r="E22" s="194"/>
      <c r="F22" s="229"/>
      <c r="G22" s="230"/>
      <c r="H22" s="232" t="str">
        <f t="shared" si="4"/>
        <v/>
      </c>
      <c r="I22" s="228" t="str">
        <f t="shared" si="5"/>
        <v/>
      </c>
      <c r="J22" s="696" t="str">
        <f t="shared" si="0"/>
        <v/>
      </c>
      <c r="K22" s="680"/>
      <c r="L22" s="680"/>
      <c r="M22" s="680"/>
      <c r="N22" s="680"/>
      <c r="O22" s="680"/>
      <c r="P22" s="792"/>
      <c r="Q22" s="228"/>
      <c r="R22" s="228" t="str">
        <f t="shared" si="1"/>
        <v/>
      </c>
      <c r="S22" s="233" t="str">
        <f t="shared" si="2"/>
        <v/>
      </c>
      <c r="T22" s="228"/>
      <c r="U22" s="696" t="str">
        <f t="shared" si="3"/>
        <v/>
      </c>
      <c r="V22" s="680"/>
      <c r="W22" s="680"/>
      <c r="X22" s="680"/>
      <c r="Y22" s="792"/>
      <c r="Z22" s="232" t="str">
        <f t="shared" si="6"/>
        <v/>
      </c>
      <c r="AA22" s="228" t="str">
        <f t="shared" si="7"/>
        <v/>
      </c>
      <c r="AB22" s="228"/>
      <c r="AC22" s="230"/>
      <c r="AD22" s="229"/>
      <c r="AE22" s="232"/>
      <c r="AF22" s="228"/>
      <c r="AG22" s="230"/>
      <c r="AH22" s="232"/>
      <c r="AP22" s="17">
        <v>6</v>
      </c>
      <c r="AQ22" s="17">
        <f>INDEX(CHOOSE(VLOOKUP($A$10,くじ引き!$B$12:$G$22,4,FALSE),第1位,第2位,第3位),(VLOOKUP($A$10,くじ引き!$B$12:$G$22,5,FALSE)-1)*32+9+$AP22,AQ$35)</f>
        <v>6</v>
      </c>
      <c r="AR22" s="17" t="str">
        <f>INDEX(CHOOSE(VLOOKUP($A$10,くじ引き!$B$12:$G$22,4,FALSE),第1位,第2位,第3位),(VLOOKUP($A$10,くじ引き!$B$12:$G$22,5,FALSE)-1)*32+9+$AP22,AR$35)</f>
        <v>DF</v>
      </c>
      <c r="AS22" s="17" t="str">
        <f>INDEX(CHOOSE(VLOOKUP($A$10,くじ引き!$B$12:$G$22,4,FALSE),第1位,第2位,第3位),(VLOOKUP($A$10,くじ引き!$B$12:$G$22,5,FALSE)-1)*32+9+$AP22,AS$35)</f>
        <v xml:space="preserve"> 藺上　輝雄</v>
      </c>
      <c r="AU22" s="17">
        <f>INDEX(CHOOSE(VLOOKUP($A$10,くじ引き!$B$12:$G$22,4,FALSE),第1位,第2位,第3位),(VLOOKUP($A$10,くじ引き!$B$12:$G$22,5,FALSE)-1)*32+9+$AP22,AU$35)</f>
        <v>6</v>
      </c>
      <c r="AV22" s="17" t="str">
        <f>INDEX(CHOOSE(VLOOKUP($Z$10,くじ引き!$B$12:$G$22,4,FALSE),第1位,第2位,第3位),(VLOOKUP($Z$10,くじ引き!$B$12:$G$22,5,FALSE)-1)*32+9+$AP22,AV$35)</f>
        <v>DF</v>
      </c>
      <c r="AW22" s="17" t="str">
        <f>INDEX(CHOOSE(VLOOKUP($Z$10,くじ引き!$B$12:$G$22,4,FALSE),第1位,第2位,第3位),(VLOOKUP($Z$10,くじ引き!$B$12:$G$22,5,FALSE)-1)*32+9+$AP22,AW$35)</f>
        <v xml:space="preserve"> 藺上　輝雄</v>
      </c>
    </row>
    <row r="23" spans="1:49" ht="15" customHeight="1">
      <c r="A23" s="228"/>
      <c r="B23" s="229"/>
      <c r="C23" s="230"/>
      <c r="D23" s="231"/>
      <c r="E23" s="194"/>
      <c r="F23" s="229"/>
      <c r="G23" s="230"/>
      <c r="H23" s="232" t="str">
        <f t="shared" si="4"/>
        <v/>
      </c>
      <c r="I23" s="228" t="str">
        <f t="shared" si="5"/>
        <v/>
      </c>
      <c r="J23" s="696" t="str">
        <f t="shared" si="0"/>
        <v/>
      </c>
      <c r="K23" s="680"/>
      <c r="L23" s="680"/>
      <c r="M23" s="680"/>
      <c r="N23" s="680"/>
      <c r="O23" s="680"/>
      <c r="P23" s="792"/>
      <c r="Q23" s="228"/>
      <c r="R23" s="228" t="str">
        <f t="shared" si="1"/>
        <v/>
      </c>
      <c r="S23" s="233" t="str">
        <f t="shared" si="2"/>
        <v/>
      </c>
      <c r="T23" s="228"/>
      <c r="U23" s="696" t="str">
        <f t="shared" si="3"/>
        <v/>
      </c>
      <c r="V23" s="680"/>
      <c r="W23" s="680"/>
      <c r="X23" s="680"/>
      <c r="Y23" s="792"/>
      <c r="Z23" s="232" t="str">
        <f t="shared" si="6"/>
        <v/>
      </c>
      <c r="AA23" s="228" t="str">
        <f t="shared" si="7"/>
        <v/>
      </c>
      <c r="AB23" s="228"/>
      <c r="AC23" s="230"/>
      <c r="AD23" s="229"/>
      <c r="AE23" s="232"/>
      <c r="AF23" s="228"/>
      <c r="AG23" s="230"/>
      <c r="AH23" s="232"/>
      <c r="AP23" s="17">
        <v>7</v>
      </c>
      <c r="AQ23" s="17">
        <f>INDEX(CHOOSE(VLOOKUP($A$10,くじ引き!$B$12:$G$22,4,FALSE),第1位,第2位,第3位),(VLOOKUP($A$10,くじ引き!$B$12:$G$22,5,FALSE)-1)*32+9+$AP23,AQ$35)</f>
        <v>7</v>
      </c>
      <c r="AR23" s="17" t="str">
        <f>INDEX(CHOOSE(VLOOKUP($A$10,くじ引き!$B$12:$G$22,4,FALSE),第1位,第2位,第3位),(VLOOKUP($A$10,くじ引き!$B$12:$G$22,5,FALSE)-1)*32+9+$AP23,AR$35)</f>
        <v>MF</v>
      </c>
      <c r="AS23" s="17" t="str">
        <f>INDEX(CHOOSE(VLOOKUP($A$10,くじ引き!$B$12:$G$22,4,FALSE),第1位,第2位,第3位),(VLOOKUP($A$10,くじ引き!$B$12:$G$22,5,FALSE)-1)*32+9+$AP23,AS$35)</f>
        <v xml:space="preserve"> 前出　悠杜</v>
      </c>
      <c r="AU23" s="17">
        <f>INDEX(CHOOSE(VLOOKUP($A$10,くじ引き!$B$12:$G$22,4,FALSE),第1位,第2位,第3位),(VLOOKUP($A$10,くじ引き!$B$12:$G$22,5,FALSE)-1)*32+9+$AP23,AU$35)</f>
        <v>7</v>
      </c>
      <c r="AV23" s="17" t="str">
        <f>INDEX(CHOOSE(VLOOKUP($Z$10,くじ引き!$B$12:$G$22,4,FALSE),第1位,第2位,第3位),(VLOOKUP($Z$10,くじ引き!$B$12:$G$22,5,FALSE)-1)*32+9+$AP23,AV$35)</f>
        <v>MF</v>
      </c>
      <c r="AW23" s="17" t="str">
        <f>INDEX(CHOOSE(VLOOKUP($Z$10,くじ引き!$B$12:$G$22,4,FALSE),第1位,第2位,第3位),(VLOOKUP($Z$10,くじ引き!$B$12:$G$22,5,FALSE)-1)*32+9+$AP23,AW$35)</f>
        <v xml:space="preserve"> 前出　悠杜</v>
      </c>
    </row>
    <row r="24" spans="1:49" ht="15" customHeight="1">
      <c r="A24" s="228"/>
      <c r="B24" s="229"/>
      <c r="C24" s="230"/>
      <c r="D24" s="231"/>
      <c r="E24" s="194"/>
      <c r="F24" s="229"/>
      <c r="G24" s="230"/>
      <c r="H24" s="232" t="str">
        <f t="shared" si="4"/>
        <v/>
      </c>
      <c r="I24" s="228" t="str">
        <f t="shared" si="5"/>
        <v/>
      </c>
      <c r="J24" s="696" t="str">
        <f t="shared" si="0"/>
        <v/>
      </c>
      <c r="K24" s="680"/>
      <c r="L24" s="680"/>
      <c r="M24" s="680"/>
      <c r="N24" s="680"/>
      <c r="O24" s="680"/>
      <c r="P24" s="792"/>
      <c r="Q24" s="228"/>
      <c r="R24" s="228" t="str">
        <f t="shared" si="1"/>
        <v/>
      </c>
      <c r="S24" s="233" t="str">
        <f t="shared" si="2"/>
        <v/>
      </c>
      <c r="T24" s="228"/>
      <c r="U24" s="696" t="str">
        <f t="shared" si="3"/>
        <v/>
      </c>
      <c r="V24" s="680"/>
      <c r="W24" s="680"/>
      <c r="X24" s="680"/>
      <c r="Y24" s="792"/>
      <c r="Z24" s="232" t="str">
        <f t="shared" si="6"/>
        <v/>
      </c>
      <c r="AA24" s="228" t="str">
        <f t="shared" si="7"/>
        <v/>
      </c>
      <c r="AB24" s="228"/>
      <c r="AC24" s="230"/>
      <c r="AD24" s="229"/>
      <c r="AE24" s="232"/>
      <c r="AF24" s="228"/>
      <c r="AG24" s="230"/>
      <c r="AH24" s="232"/>
      <c r="AP24" s="17">
        <v>8</v>
      </c>
      <c r="AQ24" s="17">
        <f>INDEX(CHOOSE(VLOOKUP($A$10,くじ引き!$B$12:$G$22,4,FALSE),第1位,第2位,第3位),(VLOOKUP($A$10,くじ引き!$B$12:$G$22,5,FALSE)-1)*32+9+$AP24,AQ$35)</f>
        <v>8</v>
      </c>
      <c r="AR24" s="17" t="str">
        <f>INDEX(CHOOSE(VLOOKUP($A$10,くじ引き!$B$12:$G$22,4,FALSE),第1位,第2位,第3位),(VLOOKUP($A$10,くじ引き!$B$12:$G$22,5,FALSE)-1)*32+9+$AP24,AR$35)</f>
        <v>MF</v>
      </c>
      <c r="AS24" s="17" t="str">
        <f>INDEX(CHOOSE(VLOOKUP($A$10,くじ引き!$B$12:$G$22,4,FALSE),第1位,第2位,第3位),(VLOOKUP($A$10,くじ引き!$B$12:$G$22,5,FALSE)-1)*32+9+$AP24,AS$35)</f>
        <v xml:space="preserve"> 坂本　龍汰</v>
      </c>
      <c r="AU24" s="17">
        <f>INDEX(CHOOSE(VLOOKUP($A$10,くじ引き!$B$12:$G$22,4,FALSE),第1位,第2位,第3位),(VLOOKUP($A$10,くじ引き!$B$12:$G$22,5,FALSE)-1)*32+9+$AP24,AU$35)</f>
        <v>8</v>
      </c>
      <c r="AV24" s="17" t="str">
        <f>INDEX(CHOOSE(VLOOKUP($Z$10,くじ引き!$B$12:$G$22,4,FALSE),第1位,第2位,第3位),(VLOOKUP($Z$10,くじ引き!$B$12:$G$22,5,FALSE)-1)*32+9+$AP24,AV$35)</f>
        <v>MF</v>
      </c>
      <c r="AW24" s="17" t="str">
        <f>INDEX(CHOOSE(VLOOKUP($Z$10,くじ引き!$B$12:$G$22,4,FALSE),第1位,第2位,第3位),(VLOOKUP($Z$10,くじ引き!$B$12:$G$22,5,FALSE)-1)*32+9+$AP24,AW$35)</f>
        <v xml:space="preserve"> 坂本　龍汰</v>
      </c>
    </row>
    <row r="25" spans="1:49" ht="15" customHeight="1">
      <c r="A25" s="228"/>
      <c r="B25" s="229"/>
      <c r="C25" s="230"/>
      <c r="D25" s="231"/>
      <c r="E25" s="194"/>
      <c r="F25" s="229"/>
      <c r="G25" s="230"/>
      <c r="H25" s="232" t="str">
        <f t="shared" si="4"/>
        <v/>
      </c>
      <c r="I25" s="228" t="str">
        <f t="shared" si="5"/>
        <v/>
      </c>
      <c r="J25" s="696" t="str">
        <f t="shared" si="0"/>
        <v/>
      </c>
      <c r="K25" s="680"/>
      <c r="L25" s="680"/>
      <c r="M25" s="680"/>
      <c r="N25" s="680"/>
      <c r="O25" s="680"/>
      <c r="P25" s="792"/>
      <c r="Q25" s="228"/>
      <c r="R25" s="228" t="str">
        <f t="shared" si="1"/>
        <v/>
      </c>
      <c r="S25" s="233" t="str">
        <f t="shared" si="2"/>
        <v/>
      </c>
      <c r="T25" s="228"/>
      <c r="U25" s="696" t="str">
        <f t="shared" si="3"/>
        <v/>
      </c>
      <c r="V25" s="680"/>
      <c r="W25" s="680"/>
      <c r="X25" s="680"/>
      <c r="Y25" s="792"/>
      <c r="Z25" s="232" t="str">
        <f t="shared" si="6"/>
        <v/>
      </c>
      <c r="AA25" s="228" t="str">
        <f t="shared" si="7"/>
        <v/>
      </c>
      <c r="AB25" s="228"/>
      <c r="AC25" s="230"/>
      <c r="AD25" s="229"/>
      <c r="AE25" s="232"/>
      <c r="AF25" s="228"/>
      <c r="AG25" s="230"/>
      <c r="AH25" s="232"/>
      <c r="AP25" s="17">
        <v>9</v>
      </c>
      <c r="AQ25" s="17">
        <f>INDEX(CHOOSE(VLOOKUP($A$10,くじ引き!$B$12:$G$22,4,FALSE),第1位,第2位,第3位),(VLOOKUP($A$10,くじ引き!$B$12:$G$22,5,FALSE)-1)*32+9+$AP25,AQ$35)</f>
        <v>9</v>
      </c>
      <c r="AR25" s="17" t="str">
        <f>INDEX(CHOOSE(VLOOKUP($A$10,くじ引き!$B$12:$G$22,4,FALSE),第1位,第2位,第3位),(VLOOKUP($A$10,くじ引き!$B$12:$G$22,5,FALSE)-1)*32+9+$AP25,AR$35)</f>
        <v>MF</v>
      </c>
      <c r="AS25" s="17" t="str">
        <f>INDEX(CHOOSE(VLOOKUP($A$10,くじ引き!$B$12:$G$22,4,FALSE),第1位,第2位,第3位),(VLOOKUP($A$10,くじ引き!$B$12:$G$22,5,FALSE)-1)*32+9+$AP25,AS$35)</f>
        <v xml:space="preserve"> 中谷　拓斗</v>
      </c>
      <c r="AU25" s="17">
        <f>INDEX(CHOOSE(VLOOKUP($A$10,くじ引き!$B$12:$G$22,4,FALSE),第1位,第2位,第3位),(VLOOKUP($A$10,くじ引き!$B$12:$G$22,5,FALSE)-1)*32+9+$AP25,AU$35)</f>
        <v>9</v>
      </c>
      <c r="AV25" s="17" t="str">
        <f>INDEX(CHOOSE(VLOOKUP($Z$10,くじ引き!$B$12:$G$22,4,FALSE),第1位,第2位,第3位),(VLOOKUP($Z$10,くじ引き!$B$12:$G$22,5,FALSE)-1)*32+9+$AP25,AV$35)</f>
        <v>MF</v>
      </c>
      <c r="AW25" s="17" t="str">
        <f>INDEX(CHOOSE(VLOOKUP($Z$10,くじ引き!$B$12:$G$22,4,FALSE),第1位,第2位,第3位),(VLOOKUP($Z$10,くじ引き!$B$12:$G$22,5,FALSE)-1)*32+9+$AP25,AW$35)</f>
        <v xml:space="preserve"> 中谷　拓斗</v>
      </c>
    </row>
    <row r="26" spans="1:49" ht="15" customHeight="1">
      <c r="A26" s="228"/>
      <c r="B26" s="229"/>
      <c r="C26" s="230"/>
      <c r="D26" s="231"/>
      <c r="E26" s="194"/>
      <c r="F26" s="229"/>
      <c r="G26" s="230"/>
      <c r="H26" s="232" t="str">
        <f t="shared" si="4"/>
        <v/>
      </c>
      <c r="I26" s="228" t="str">
        <f t="shared" si="5"/>
        <v/>
      </c>
      <c r="J26" s="696" t="str">
        <f t="shared" si="0"/>
        <v/>
      </c>
      <c r="K26" s="680"/>
      <c r="L26" s="680"/>
      <c r="M26" s="680"/>
      <c r="N26" s="680"/>
      <c r="O26" s="680"/>
      <c r="P26" s="792"/>
      <c r="Q26" s="228"/>
      <c r="R26" s="228" t="str">
        <f t="shared" si="1"/>
        <v/>
      </c>
      <c r="S26" s="233" t="str">
        <f t="shared" si="2"/>
        <v/>
      </c>
      <c r="T26" s="228"/>
      <c r="U26" s="696" t="str">
        <f t="shared" si="3"/>
        <v/>
      </c>
      <c r="V26" s="680"/>
      <c r="W26" s="680"/>
      <c r="X26" s="680"/>
      <c r="Y26" s="792"/>
      <c r="Z26" s="232" t="str">
        <f t="shared" si="6"/>
        <v/>
      </c>
      <c r="AA26" s="228" t="str">
        <f t="shared" si="7"/>
        <v/>
      </c>
      <c r="AB26" s="228"/>
      <c r="AC26" s="230"/>
      <c r="AD26" s="229"/>
      <c r="AE26" s="232"/>
      <c r="AF26" s="228"/>
      <c r="AG26" s="230"/>
      <c r="AH26" s="232"/>
      <c r="AP26" s="17">
        <v>10</v>
      </c>
      <c r="AQ26" s="17">
        <f>INDEX(CHOOSE(VLOOKUP($A$10,くじ引き!$B$12:$G$22,4,FALSE),第1位,第2位,第3位),(VLOOKUP($A$10,くじ引き!$B$12:$G$22,5,FALSE)-1)*32+9+$AP26,AQ$35)</f>
        <v>11</v>
      </c>
      <c r="AR26" s="17" t="str">
        <f>INDEX(CHOOSE(VLOOKUP($A$10,くじ引き!$B$12:$G$22,4,FALSE),第1位,第2位,第3位),(VLOOKUP($A$10,くじ引き!$B$12:$G$22,5,FALSE)-1)*32+9+$AP26,AR$35)</f>
        <v>FW</v>
      </c>
      <c r="AS26" s="17" t="str">
        <f>INDEX(CHOOSE(VLOOKUP($A$10,くじ引き!$B$12:$G$22,4,FALSE),第1位,第2位,第3位),(VLOOKUP($A$10,くじ引き!$B$12:$G$22,5,FALSE)-1)*32+9+$AP26,AS$35)</f>
        <v xml:space="preserve"> 川合　詩音</v>
      </c>
      <c r="AU26" s="17">
        <f>INDEX(CHOOSE(VLOOKUP($A$10,くじ引き!$B$12:$G$22,4,FALSE),第1位,第2位,第3位),(VLOOKUP($A$10,くじ引き!$B$12:$G$22,5,FALSE)-1)*32+9+$AP26,AU$35)</f>
        <v>11</v>
      </c>
      <c r="AV26" s="17" t="str">
        <f>INDEX(CHOOSE(VLOOKUP($Z$10,くじ引き!$B$12:$G$22,4,FALSE),第1位,第2位,第3位),(VLOOKUP($Z$10,くじ引き!$B$12:$G$22,5,FALSE)-1)*32+9+$AP26,AV$35)</f>
        <v>FW</v>
      </c>
      <c r="AW26" s="17" t="str">
        <f>INDEX(CHOOSE(VLOOKUP($Z$10,くじ引き!$B$12:$G$22,4,FALSE),第1位,第2位,第3位),(VLOOKUP($Z$10,くじ引き!$B$12:$G$22,5,FALSE)-1)*32+9+$AP26,AW$35)</f>
        <v xml:space="preserve"> 川合　詩音</v>
      </c>
    </row>
    <row r="27" spans="1:49" ht="15" customHeight="1">
      <c r="A27" s="234"/>
      <c r="B27" s="235"/>
      <c r="C27" s="236"/>
      <c r="D27" s="237"/>
      <c r="E27" s="238"/>
      <c r="F27" s="235"/>
      <c r="G27" s="236"/>
      <c r="H27" s="239" t="str">
        <f t="shared" si="4"/>
        <v/>
      </c>
      <c r="I27" s="220" t="str">
        <f t="shared" si="5"/>
        <v/>
      </c>
      <c r="J27" s="699" t="str">
        <f t="shared" si="0"/>
        <v/>
      </c>
      <c r="K27" s="757"/>
      <c r="L27" s="757"/>
      <c r="M27" s="757"/>
      <c r="N27" s="757"/>
      <c r="O27" s="757"/>
      <c r="P27" s="746"/>
      <c r="Q27" s="220"/>
      <c r="R27" s="220" t="str">
        <f t="shared" si="1"/>
        <v/>
      </c>
      <c r="S27" s="240" t="str">
        <f t="shared" si="2"/>
        <v/>
      </c>
      <c r="T27" s="220"/>
      <c r="U27" s="699" t="str">
        <f t="shared" si="3"/>
        <v/>
      </c>
      <c r="V27" s="757"/>
      <c r="W27" s="757"/>
      <c r="X27" s="757"/>
      <c r="Y27" s="746"/>
      <c r="Z27" s="219" t="str">
        <f t="shared" si="6"/>
        <v/>
      </c>
      <c r="AA27" s="234" t="str">
        <f t="shared" si="7"/>
        <v/>
      </c>
      <c r="AB27" s="234"/>
      <c r="AC27" s="236"/>
      <c r="AD27" s="235"/>
      <c r="AE27" s="239"/>
      <c r="AF27" s="234"/>
      <c r="AG27" s="236"/>
      <c r="AH27" s="239"/>
      <c r="AP27" s="17">
        <v>11</v>
      </c>
      <c r="AQ27" s="17">
        <f>INDEX(CHOOSE(VLOOKUP($A$10,くじ引き!$B$12:$G$22,4,FALSE),第1位,第2位,第3位),(VLOOKUP($A$10,くじ引き!$B$12:$G$22,5,FALSE)-1)*32+9+$AP27,AQ$35)</f>
        <v>12</v>
      </c>
      <c r="AR27" s="17" t="str">
        <f>INDEX(CHOOSE(VLOOKUP($A$10,くじ引き!$B$12:$G$22,4,FALSE),第1位,第2位,第3位),(VLOOKUP($A$10,くじ引き!$B$12:$G$22,5,FALSE)-1)*32+9+$AP27,AR$35)</f>
        <v>FW</v>
      </c>
      <c r="AS27" s="17" t="str">
        <f>INDEX(CHOOSE(VLOOKUP($A$10,くじ引き!$B$12:$G$22,4,FALSE),第1位,第2位,第3位),(VLOOKUP($A$10,くじ引き!$B$12:$G$22,5,FALSE)-1)*32+9+$AP27,AS$35)</f>
        <v xml:space="preserve"> 浅賀　香太</v>
      </c>
      <c r="AU27" s="17">
        <f>INDEX(CHOOSE(VLOOKUP($A$10,くじ引き!$B$12:$G$22,4,FALSE),第1位,第2位,第3位),(VLOOKUP($A$10,くじ引き!$B$12:$G$22,5,FALSE)-1)*32+9+$AP27,AU$35)</f>
        <v>12</v>
      </c>
      <c r="AV27" s="17" t="str">
        <f>INDEX(CHOOSE(VLOOKUP($Z$10,くじ引き!$B$12:$G$22,4,FALSE),第1位,第2位,第3位),(VLOOKUP($Z$10,くじ引き!$B$12:$G$22,5,FALSE)-1)*32+9+$AP27,AV$35)</f>
        <v>FW</v>
      </c>
      <c r="AW27" s="17" t="str">
        <f>INDEX(CHOOSE(VLOOKUP($Z$10,くじ引き!$B$12:$G$22,4,FALSE),第1位,第2位,第3位),(VLOOKUP($Z$10,くじ引き!$B$12:$G$22,5,FALSE)-1)*32+9+$AP27,AW$35)</f>
        <v xml:space="preserve"> 浅賀　香太</v>
      </c>
    </row>
    <row r="28" spans="1:49" ht="15" customHeight="1">
      <c r="A28" s="222"/>
      <c r="B28" s="223"/>
      <c r="C28" s="224"/>
      <c r="D28" s="225"/>
      <c r="E28" s="193"/>
      <c r="F28" s="223"/>
      <c r="G28" s="224"/>
      <c r="H28" s="226" t="str">
        <f t="shared" si="4"/>
        <v/>
      </c>
      <c r="I28" s="222" t="str">
        <f t="shared" si="5"/>
        <v/>
      </c>
      <c r="J28" s="724" t="str">
        <f t="shared" si="0"/>
        <v/>
      </c>
      <c r="K28" s="725"/>
      <c r="L28" s="725"/>
      <c r="M28" s="725"/>
      <c r="N28" s="725"/>
      <c r="O28" s="725"/>
      <c r="P28" s="726"/>
      <c r="Q28" s="226"/>
      <c r="R28" s="222" t="str">
        <f t="shared" si="1"/>
        <v/>
      </c>
      <c r="S28" s="227" t="str">
        <f t="shared" si="2"/>
        <v/>
      </c>
      <c r="T28" s="226"/>
      <c r="U28" s="724" t="str">
        <f t="shared" si="3"/>
        <v/>
      </c>
      <c r="V28" s="725"/>
      <c r="W28" s="725"/>
      <c r="X28" s="725"/>
      <c r="Y28" s="726"/>
      <c r="Z28" s="226" t="str">
        <f t="shared" si="6"/>
        <v/>
      </c>
      <c r="AA28" s="222" t="str">
        <f t="shared" si="7"/>
        <v/>
      </c>
      <c r="AB28" s="222"/>
      <c r="AC28" s="224"/>
      <c r="AD28" s="223"/>
      <c r="AE28" s="226"/>
      <c r="AF28" s="222"/>
      <c r="AG28" s="224"/>
      <c r="AH28" s="226"/>
      <c r="AP28" s="17">
        <v>12</v>
      </c>
      <c r="AQ28" s="17">
        <f>INDEX(CHOOSE(VLOOKUP($A$10,くじ引き!$B$12:$G$22,4,FALSE),第1位,第2位,第3位),(VLOOKUP($A$10,くじ引き!$B$12:$G$22,5,FALSE)-1)*32+9+$AP28,AQ$35)</f>
        <v>13</v>
      </c>
      <c r="AR28" s="17" t="str">
        <f>INDEX(CHOOSE(VLOOKUP($A$10,くじ引き!$B$12:$G$22,4,FALSE),第1位,第2位,第3位),(VLOOKUP($A$10,くじ引き!$B$12:$G$22,5,FALSE)-1)*32+9+$AP28,AR$35)</f>
        <v>DF</v>
      </c>
      <c r="AS28" s="17" t="str">
        <f>INDEX(CHOOSE(VLOOKUP($A$10,くじ引き!$B$12:$G$22,4,FALSE),第1位,第2位,第3位),(VLOOKUP($A$10,くじ引き!$B$12:$G$22,5,FALSE)-1)*32+9+$AP28,AS$35)</f>
        <v xml:space="preserve"> 松原　有人夢</v>
      </c>
      <c r="AU28" s="17">
        <f>INDEX(CHOOSE(VLOOKUP($A$10,くじ引き!$B$12:$G$22,4,FALSE),第1位,第2位,第3位),(VLOOKUP($A$10,くじ引き!$B$12:$G$22,5,FALSE)-1)*32+9+$AP28,AU$35)</f>
        <v>13</v>
      </c>
      <c r="AV28" s="17" t="str">
        <f>INDEX(CHOOSE(VLOOKUP($Z$10,くじ引き!$B$12:$G$22,4,FALSE),第1位,第2位,第3位),(VLOOKUP($Z$10,くじ引き!$B$12:$G$22,5,FALSE)-1)*32+9+$AP28,AV$35)</f>
        <v>DF</v>
      </c>
      <c r="AW28" s="17" t="str">
        <f>INDEX(CHOOSE(VLOOKUP($Z$10,くじ引き!$B$12:$G$22,4,FALSE),第1位,第2位,第3位),(VLOOKUP($Z$10,くじ引き!$B$12:$G$22,5,FALSE)-1)*32+9+$AP28,AW$35)</f>
        <v xml:space="preserve"> 松原　有人夢</v>
      </c>
    </row>
    <row r="29" spans="1:49" ht="15" customHeight="1">
      <c r="A29" s="228"/>
      <c r="B29" s="229"/>
      <c r="C29" s="230"/>
      <c r="D29" s="231"/>
      <c r="E29" s="194"/>
      <c r="F29" s="229"/>
      <c r="G29" s="230"/>
      <c r="H29" s="232" t="str">
        <f t="shared" si="4"/>
        <v/>
      </c>
      <c r="I29" s="228" t="str">
        <f t="shared" si="5"/>
        <v/>
      </c>
      <c r="J29" s="696" t="str">
        <f t="shared" si="0"/>
        <v/>
      </c>
      <c r="K29" s="680"/>
      <c r="L29" s="680"/>
      <c r="M29" s="680"/>
      <c r="N29" s="680"/>
      <c r="O29" s="680"/>
      <c r="P29" s="792"/>
      <c r="Q29" s="232"/>
      <c r="R29" s="228" t="str">
        <f t="shared" si="1"/>
        <v/>
      </c>
      <c r="S29" s="233" t="str">
        <f t="shared" si="2"/>
        <v/>
      </c>
      <c r="T29" s="232"/>
      <c r="U29" s="696" t="str">
        <f t="shared" si="3"/>
        <v/>
      </c>
      <c r="V29" s="680"/>
      <c r="W29" s="680"/>
      <c r="X29" s="680"/>
      <c r="Y29" s="792"/>
      <c r="Z29" s="232" t="str">
        <f t="shared" si="6"/>
        <v/>
      </c>
      <c r="AA29" s="228" t="str">
        <f t="shared" si="7"/>
        <v/>
      </c>
      <c r="AB29" s="228"/>
      <c r="AC29" s="230"/>
      <c r="AD29" s="229"/>
      <c r="AE29" s="232"/>
      <c r="AF29" s="228"/>
      <c r="AG29" s="230"/>
      <c r="AH29" s="232"/>
      <c r="AP29" s="17">
        <v>13</v>
      </c>
      <c r="AQ29" s="17">
        <f>INDEX(CHOOSE(VLOOKUP($A$10,くじ引き!$B$12:$G$22,4,FALSE),第1位,第2位,第3位),(VLOOKUP($A$10,くじ引き!$B$12:$G$22,5,FALSE)-1)*32+9+$AP29,AQ$35)</f>
        <v>14</v>
      </c>
      <c r="AR29" s="17" t="str">
        <f>INDEX(CHOOSE(VLOOKUP($A$10,くじ引き!$B$12:$G$22,4,FALSE),第1位,第2位,第3位),(VLOOKUP($A$10,くじ引き!$B$12:$G$22,5,FALSE)-1)*32+9+$AP29,AR$35)</f>
        <v>MF</v>
      </c>
      <c r="AS29" s="17" t="str">
        <f>INDEX(CHOOSE(VLOOKUP($A$10,くじ引き!$B$12:$G$22,4,FALSE),第1位,第2位,第3位),(VLOOKUP($A$10,くじ引き!$B$12:$G$22,5,FALSE)-1)*32+9+$AP29,AS$35)</f>
        <v xml:space="preserve"> 堀口　悠人</v>
      </c>
      <c r="AU29" s="17">
        <f>INDEX(CHOOSE(VLOOKUP($A$10,くじ引き!$B$12:$G$22,4,FALSE),第1位,第2位,第3位),(VLOOKUP($A$10,くじ引き!$B$12:$G$22,5,FALSE)-1)*32+9+$AP29,AU$35)</f>
        <v>14</v>
      </c>
      <c r="AV29" s="17" t="str">
        <f>INDEX(CHOOSE(VLOOKUP($Z$10,くじ引き!$B$12:$G$22,4,FALSE),第1位,第2位,第3位),(VLOOKUP($Z$10,くじ引き!$B$12:$G$22,5,FALSE)-1)*32+9+$AP29,AV$35)</f>
        <v>MF</v>
      </c>
      <c r="AW29" s="17" t="str">
        <f>INDEX(CHOOSE(VLOOKUP($Z$10,くじ引き!$B$12:$G$22,4,FALSE),第1位,第2位,第3位),(VLOOKUP($Z$10,くじ引き!$B$12:$G$22,5,FALSE)-1)*32+9+$AP29,AW$35)</f>
        <v xml:space="preserve"> 堀口　悠人</v>
      </c>
    </row>
    <row r="30" spans="1:49" ht="15" customHeight="1">
      <c r="A30" s="228"/>
      <c r="B30" s="229"/>
      <c r="C30" s="230"/>
      <c r="D30" s="231"/>
      <c r="E30" s="194"/>
      <c r="F30" s="229"/>
      <c r="G30" s="230"/>
      <c r="H30" s="232" t="str">
        <f t="shared" si="4"/>
        <v/>
      </c>
      <c r="I30" s="228" t="str">
        <f t="shared" si="5"/>
        <v/>
      </c>
      <c r="J30" s="696" t="str">
        <f t="shared" si="0"/>
        <v/>
      </c>
      <c r="K30" s="680"/>
      <c r="L30" s="680"/>
      <c r="M30" s="680"/>
      <c r="N30" s="680"/>
      <c r="O30" s="680"/>
      <c r="P30" s="792"/>
      <c r="Q30" s="232"/>
      <c r="R30" s="228" t="str">
        <f t="shared" si="1"/>
        <v/>
      </c>
      <c r="S30" s="233" t="str">
        <f t="shared" si="2"/>
        <v/>
      </c>
      <c r="T30" s="232"/>
      <c r="U30" s="696" t="str">
        <f t="shared" si="3"/>
        <v/>
      </c>
      <c r="V30" s="680"/>
      <c r="W30" s="680"/>
      <c r="X30" s="680"/>
      <c r="Y30" s="792"/>
      <c r="Z30" s="232" t="str">
        <f t="shared" si="6"/>
        <v/>
      </c>
      <c r="AA30" s="228" t="str">
        <f t="shared" si="7"/>
        <v/>
      </c>
      <c r="AB30" s="228"/>
      <c r="AC30" s="230"/>
      <c r="AD30" s="229"/>
      <c r="AE30" s="232"/>
      <c r="AF30" s="228"/>
      <c r="AG30" s="230"/>
      <c r="AH30" s="232"/>
      <c r="AP30" s="17">
        <v>14</v>
      </c>
      <c r="AQ30" s="17">
        <f>INDEX(CHOOSE(VLOOKUP($A$10,くじ引き!$B$12:$G$22,4,FALSE),第1位,第2位,第3位),(VLOOKUP($A$10,くじ引き!$B$12:$G$22,5,FALSE)-1)*32+9+$AP30,AQ$35)</f>
        <v>15</v>
      </c>
      <c r="AR30" s="17" t="str">
        <f>INDEX(CHOOSE(VLOOKUP($A$10,くじ引き!$B$12:$G$22,4,FALSE),第1位,第2位,第3位),(VLOOKUP($A$10,くじ引き!$B$12:$G$22,5,FALSE)-1)*32+9+$AP30,AR$35)</f>
        <v>DF</v>
      </c>
      <c r="AS30" s="17" t="str">
        <f>INDEX(CHOOSE(VLOOKUP($A$10,くじ引き!$B$12:$G$22,4,FALSE),第1位,第2位,第3位),(VLOOKUP($A$10,くじ引き!$B$12:$G$22,5,FALSE)-1)*32+9+$AP30,AS$35)</f>
        <v xml:space="preserve"> 上谷内　伶斗</v>
      </c>
      <c r="AU30" s="17">
        <f>INDEX(CHOOSE(VLOOKUP($A$10,くじ引き!$B$12:$G$22,4,FALSE),第1位,第2位,第3位),(VLOOKUP($A$10,くじ引き!$B$12:$G$22,5,FALSE)-1)*32+9+$AP30,AU$35)</f>
        <v>15</v>
      </c>
      <c r="AV30" s="17" t="str">
        <f>INDEX(CHOOSE(VLOOKUP($Z$10,くじ引き!$B$12:$G$22,4,FALSE),第1位,第2位,第3位),(VLOOKUP($Z$10,くじ引き!$B$12:$G$22,5,FALSE)-1)*32+9+$AP30,AV$35)</f>
        <v>DF</v>
      </c>
      <c r="AW30" s="17" t="str">
        <f>INDEX(CHOOSE(VLOOKUP($Z$10,くじ引き!$B$12:$G$22,4,FALSE),第1位,第2位,第3位),(VLOOKUP($Z$10,くじ引き!$B$12:$G$22,5,FALSE)-1)*32+9+$AP30,AW$35)</f>
        <v xml:space="preserve"> 上谷内　伶斗</v>
      </c>
    </row>
    <row r="31" spans="1:49" ht="15" customHeight="1">
      <c r="A31" s="228"/>
      <c r="B31" s="229"/>
      <c r="C31" s="230"/>
      <c r="D31" s="231"/>
      <c r="E31" s="194"/>
      <c r="F31" s="229"/>
      <c r="G31" s="230"/>
      <c r="H31" s="232" t="str">
        <f t="shared" si="4"/>
        <v/>
      </c>
      <c r="I31" s="228" t="str">
        <f t="shared" si="5"/>
        <v/>
      </c>
      <c r="J31" s="696" t="str">
        <f t="shared" si="0"/>
        <v/>
      </c>
      <c r="K31" s="680"/>
      <c r="L31" s="680"/>
      <c r="M31" s="680"/>
      <c r="N31" s="680"/>
      <c r="O31" s="680"/>
      <c r="P31" s="792"/>
      <c r="Q31" s="241"/>
      <c r="R31" s="228" t="str">
        <f t="shared" si="1"/>
        <v/>
      </c>
      <c r="S31" s="233" t="str">
        <f t="shared" si="2"/>
        <v/>
      </c>
      <c r="T31" s="241"/>
      <c r="U31" s="696" t="str">
        <f t="shared" si="3"/>
        <v/>
      </c>
      <c r="V31" s="680"/>
      <c r="W31" s="680"/>
      <c r="X31" s="680"/>
      <c r="Y31" s="792"/>
      <c r="Z31" s="232" t="str">
        <f t="shared" si="6"/>
        <v/>
      </c>
      <c r="AA31" s="228" t="str">
        <f t="shared" si="7"/>
        <v/>
      </c>
      <c r="AB31" s="228"/>
      <c r="AC31" s="230"/>
      <c r="AD31" s="229"/>
      <c r="AE31" s="232"/>
      <c r="AF31" s="228"/>
      <c r="AG31" s="230"/>
      <c r="AH31" s="232"/>
      <c r="AP31" s="17">
        <v>15</v>
      </c>
      <c r="AQ31" s="17">
        <f>INDEX(CHOOSE(VLOOKUP($A$10,くじ引き!$B$12:$G$22,4,FALSE),第1位,第2位,第3位),(VLOOKUP($A$10,くじ引き!$B$12:$G$22,5,FALSE)-1)*32+9+$AP31,AQ$35)</f>
        <v>16</v>
      </c>
      <c r="AR31" s="17" t="str">
        <f>INDEX(CHOOSE(VLOOKUP($A$10,くじ引き!$B$12:$G$22,4,FALSE),第1位,第2位,第3位),(VLOOKUP($A$10,くじ引き!$B$12:$G$22,5,FALSE)-1)*32+9+$AP31,AR$35)</f>
        <v>FW</v>
      </c>
      <c r="AS31" s="17" t="str">
        <f>INDEX(CHOOSE(VLOOKUP($A$10,くじ引き!$B$12:$G$22,4,FALSE),第1位,第2位,第3位),(VLOOKUP($A$10,くじ引き!$B$12:$G$22,5,FALSE)-1)*32+9+$AP31,AS$35)</f>
        <v xml:space="preserve"> 山下　真虎</v>
      </c>
      <c r="AU31" s="17">
        <f>INDEX(CHOOSE(VLOOKUP($A$10,くじ引き!$B$12:$G$22,4,FALSE),第1位,第2位,第3位),(VLOOKUP($A$10,くじ引き!$B$12:$G$22,5,FALSE)-1)*32+9+$AP31,AU$35)</f>
        <v>16</v>
      </c>
      <c r="AV31" s="17" t="str">
        <f>INDEX(CHOOSE(VLOOKUP($Z$10,くじ引き!$B$12:$G$22,4,FALSE),第1位,第2位,第3位),(VLOOKUP($Z$10,くじ引き!$B$12:$G$22,5,FALSE)-1)*32+9+$AP31,AV$35)</f>
        <v>FW</v>
      </c>
      <c r="AW31" s="17" t="str">
        <f>INDEX(CHOOSE(VLOOKUP($Z$10,くじ引き!$B$12:$G$22,4,FALSE),第1位,第2位,第3位),(VLOOKUP($Z$10,くじ引き!$B$12:$G$22,5,FALSE)-1)*32+9+$AP31,AW$35)</f>
        <v xml:space="preserve"> 山下　真虎</v>
      </c>
    </row>
    <row r="32" spans="1:49" ht="15" customHeight="1">
      <c r="A32" s="228"/>
      <c r="B32" s="229"/>
      <c r="C32" s="230"/>
      <c r="D32" s="231"/>
      <c r="E32" s="194"/>
      <c r="F32" s="229"/>
      <c r="G32" s="230"/>
      <c r="H32" s="232" t="str">
        <f t="shared" si="4"/>
        <v/>
      </c>
      <c r="I32" s="228" t="str">
        <f t="shared" si="5"/>
        <v/>
      </c>
      <c r="J32" s="696" t="str">
        <f t="shared" si="0"/>
        <v/>
      </c>
      <c r="K32" s="680"/>
      <c r="L32" s="680"/>
      <c r="M32" s="680"/>
      <c r="N32" s="680"/>
      <c r="O32" s="680"/>
      <c r="P32" s="792"/>
      <c r="Q32" s="233"/>
      <c r="R32" s="228" t="str">
        <f t="shared" si="1"/>
        <v/>
      </c>
      <c r="S32" s="233" t="str">
        <f t="shared" si="2"/>
        <v/>
      </c>
      <c r="T32" s="233"/>
      <c r="U32" s="696" t="str">
        <f t="shared" si="3"/>
        <v/>
      </c>
      <c r="V32" s="680"/>
      <c r="W32" s="680"/>
      <c r="X32" s="680"/>
      <c r="Y32" s="792"/>
      <c r="Z32" s="232" t="str">
        <f t="shared" si="6"/>
        <v/>
      </c>
      <c r="AA32" s="228" t="str">
        <f t="shared" si="7"/>
        <v/>
      </c>
      <c r="AB32" s="228"/>
      <c r="AC32" s="230"/>
      <c r="AD32" s="229"/>
      <c r="AE32" s="232"/>
      <c r="AF32" s="228"/>
      <c r="AG32" s="230"/>
      <c r="AH32" s="232"/>
      <c r="AP32" s="17">
        <v>16</v>
      </c>
      <c r="AQ32" s="17">
        <f>INDEX(CHOOSE(VLOOKUP($A$10,くじ引き!$B$12:$G$22,4,FALSE),第1位,第2位,第3位),(VLOOKUP($A$10,くじ引き!$B$12:$G$22,5,FALSE)-1)*32+9+$AP32,AQ$35)</f>
        <v>17</v>
      </c>
      <c r="AR32" s="17" t="str">
        <f>INDEX(CHOOSE(VLOOKUP($A$10,くじ引き!$B$12:$G$22,4,FALSE),第1位,第2位,第3位),(VLOOKUP($A$10,くじ引き!$B$12:$G$22,5,FALSE)-1)*32+9+$AP32,AR$35)</f>
        <v>GK</v>
      </c>
      <c r="AS32" s="17" t="str">
        <f>INDEX(CHOOSE(VLOOKUP($A$10,くじ引き!$B$12:$G$22,4,FALSE),第1位,第2位,第3位),(VLOOKUP($A$10,くじ引き!$B$12:$G$22,5,FALSE)-1)*32+9+$AP32,AS$35)</f>
        <v xml:space="preserve"> 山田　夏也</v>
      </c>
      <c r="AU32" s="17">
        <f>INDEX(CHOOSE(VLOOKUP($A$10,くじ引き!$B$12:$G$22,4,FALSE),第1位,第2位,第3位),(VLOOKUP($A$10,くじ引き!$B$12:$G$22,5,FALSE)-1)*32+9+$AP32,AU$35)</f>
        <v>17</v>
      </c>
      <c r="AV32" s="17" t="str">
        <f>INDEX(CHOOSE(VLOOKUP($Z$10,くじ引き!$B$12:$G$22,4,FALSE),第1位,第2位,第3位),(VLOOKUP($Z$10,くじ引き!$B$12:$G$22,5,FALSE)-1)*32+9+$AP32,AV$35)</f>
        <v>GK</v>
      </c>
      <c r="AW32" s="17" t="str">
        <f>INDEX(CHOOSE(VLOOKUP($Z$10,くじ引き!$B$12:$G$22,4,FALSE),第1位,第2位,第3位),(VLOOKUP($Z$10,くじ引き!$B$12:$G$22,5,FALSE)-1)*32+9+$AP32,AW$35)</f>
        <v xml:space="preserve"> 山田　夏也</v>
      </c>
    </row>
    <row r="33" spans="1:49" ht="15" customHeight="1">
      <c r="A33" s="228"/>
      <c r="B33" s="229"/>
      <c r="C33" s="230"/>
      <c r="D33" s="231"/>
      <c r="E33" s="194"/>
      <c r="F33" s="229"/>
      <c r="G33" s="230"/>
      <c r="H33" s="232" t="str">
        <f t="shared" si="4"/>
        <v/>
      </c>
      <c r="I33" s="228" t="str">
        <f t="shared" si="5"/>
        <v/>
      </c>
      <c r="J33" s="696" t="str">
        <f t="shared" si="0"/>
        <v/>
      </c>
      <c r="K33" s="680"/>
      <c r="L33" s="680"/>
      <c r="M33" s="680"/>
      <c r="N33" s="680"/>
      <c r="O33" s="680"/>
      <c r="P33" s="792"/>
      <c r="Q33" s="232"/>
      <c r="R33" s="228" t="str">
        <f t="shared" si="1"/>
        <v/>
      </c>
      <c r="S33" s="233" t="str">
        <f t="shared" si="2"/>
        <v/>
      </c>
      <c r="T33" s="232"/>
      <c r="U33" s="696" t="str">
        <f t="shared" si="3"/>
        <v/>
      </c>
      <c r="V33" s="680"/>
      <c r="W33" s="680"/>
      <c r="X33" s="680"/>
      <c r="Y33" s="792"/>
      <c r="Z33" s="232" t="str">
        <f t="shared" si="6"/>
        <v/>
      </c>
      <c r="AA33" s="228" t="str">
        <f t="shared" si="7"/>
        <v/>
      </c>
      <c r="AB33" s="228"/>
      <c r="AC33" s="230"/>
      <c r="AD33" s="229"/>
      <c r="AE33" s="232"/>
      <c r="AF33" s="228"/>
      <c r="AG33" s="230"/>
      <c r="AH33" s="232"/>
      <c r="AP33" s="17">
        <v>17</v>
      </c>
      <c r="AQ33" s="17">
        <f>INDEX(CHOOSE(VLOOKUP($A$10,くじ引き!$B$12:$G$22,4,FALSE),第1位,第2位,第3位),(VLOOKUP($A$10,くじ引き!$B$12:$G$22,5,FALSE)-1)*32+9+$AP33,AQ$35)</f>
        <v>18</v>
      </c>
      <c r="AR33" s="17" t="str">
        <f>INDEX(CHOOSE(VLOOKUP($A$10,くじ引き!$B$12:$G$22,4,FALSE),第1位,第2位,第3位),(VLOOKUP($A$10,くじ引き!$B$12:$G$22,5,FALSE)-1)*32+9+$AP33,AR$35)</f>
        <v>FW</v>
      </c>
      <c r="AS33" s="17" t="str">
        <f>INDEX(CHOOSE(VLOOKUP($A$10,くじ引き!$B$12:$G$22,4,FALSE),第1位,第2位,第3位),(VLOOKUP($A$10,くじ引き!$B$12:$G$22,5,FALSE)-1)*32+9+$AP33,AS$35)</f>
        <v xml:space="preserve"> 友影　相太</v>
      </c>
      <c r="AU33" s="17">
        <f>INDEX(CHOOSE(VLOOKUP($A$10,くじ引き!$B$12:$G$22,4,FALSE),第1位,第2位,第3位),(VLOOKUP($A$10,くじ引き!$B$12:$G$22,5,FALSE)-1)*32+9+$AP33,AU$35)</f>
        <v>18</v>
      </c>
      <c r="AV33" s="17" t="str">
        <f>INDEX(CHOOSE(VLOOKUP($Z$10,くじ引き!$B$12:$G$22,4,FALSE),第1位,第2位,第3位),(VLOOKUP($Z$10,くじ引き!$B$12:$G$22,5,FALSE)-1)*32+9+$AP33,AV$35)</f>
        <v>FW</v>
      </c>
      <c r="AW33" s="17" t="str">
        <f>INDEX(CHOOSE(VLOOKUP($Z$10,くじ引き!$B$12:$G$22,4,FALSE),第1位,第2位,第3位),(VLOOKUP($Z$10,くじ引き!$B$12:$G$22,5,FALSE)-1)*32+9+$AP33,AW$35)</f>
        <v xml:space="preserve"> 友影　相太</v>
      </c>
    </row>
    <row r="34" spans="1:49" ht="15" customHeight="1">
      <c r="A34" s="220"/>
      <c r="B34" s="217"/>
      <c r="C34" s="218"/>
      <c r="D34" s="216"/>
      <c r="E34" s="195"/>
      <c r="F34" s="217"/>
      <c r="G34" s="218"/>
      <c r="H34" s="219" t="str">
        <f t="shared" si="4"/>
        <v/>
      </c>
      <c r="I34" s="220" t="str">
        <f t="shared" si="5"/>
        <v/>
      </c>
      <c r="J34" s="699" t="str">
        <f t="shared" si="0"/>
        <v/>
      </c>
      <c r="K34" s="757"/>
      <c r="L34" s="757"/>
      <c r="M34" s="757"/>
      <c r="N34" s="757"/>
      <c r="O34" s="757"/>
      <c r="P34" s="746"/>
      <c r="Q34" s="242"/>
      <c r="R34" s="220" t="str">
        <f t="shared" si="1"/>
        <v/>
      </c>
      <c r="S34" s="240" t="str">
        <f t="shared" si="2"/>
        <v/>
      </c>
      <c r="T34" s="242"/>
      <c r="U34" s="699" t="str">
        <f t="shared" si="3"/>
        <v/>
      </c>
      <c r="V34" s="757"/>
      <c r="W34" s="757"/>
      <c r="X34" s="757"/>
      <c r="Y34" s="746"/>
      <c r="Z34" s="219" t="str">
        <f t="shared" si="6"/>
        <v/>
      </c>
      <c r="AA34" s="220" t="str">
        <f t="shared" si="7"/>
        <v/>
      </c>
      <c r="AB34" s="220"/>
      <c r="AC34" s="218"/>
      <c r="AD34" s="217"/>
      <c r="AE34" s="219"/>
      <c r="AF34" s="220"/>
      <c r="AG34" s="218"/>
      <c r="AH34" s="219"/>
      <c r="AP34" s="17">
        <v>18</v>
      </c>
      <c r="AQ34" s="17">
        <f>INDEX(CHOOSE(VLOOKUP($A$10,くじ引き!$B$12:$G$22,4,FALSE),第1位,第2位,第3位),(VLOOKUP($A$10,くじ引き!$B$12:$G$22,5,FALSE)-1)*32+9+$AP34,AQ$35)</f>
        <v>19</v>
      </c>
      <c r="AR34" s="17" t="str">
        <f>INDEX(CHOOSE(VLOOKUP($A$10,くじ引き!$B$12:$G$22,4,FALSE),第1位,第2位,第3位),(VLOOKUP($A$10,くじ引き!$B$12:$G$22,5,FALSE)-1)*32+9+$AP34,AR$35)</f>
        <v>MF</v>
      </c>
      <c r="AS34" s="17" t="str">
        <f>INDEX(CHOOSE(VLOOKUP($A$10,くじ引き!$B$12:$G$22,4,FALSE),第1位,第2位,第3位),(VLOOKUP($A$10,くじ引き!$B$12:$G$22,5,FALSE)-1)*32+9+$AP34,AS$35)</f>
        <v xml:space="preserve"> 松村　有祐</v>
      </c>
      <c r="AU34" s="17">
        <f>INDEX(CHOOSE(VLOOKUP($A$10,くじ引き!$B$12:$G$22,4,FALSE),第1位,第2位,第3位),(VLOOKUP($A$10,くじ引き!$B$12:$G$22,5,FALSE)-1)*32+9+$AP34,AU$35)</f>
        <v>19</v>
      </c>
      <c r="AV34" s="17" t="str">
        <f>INDEX(CHOOSE(VLOOKUP($Z$10,くじ引き!$B$12:$G$22,4,FALSE),第1位,第2位,第3位),(VLOOKUP($Z$10,くじ引き!$B$12:$G$22,5,FALSE)-1)*32+9+$AP34,AV$35)</f>
        <v>MF</v>
      </c>
      <c r="AW34" s="17" t="str">
        <f>INDEX(CHOOSE(VLOOKUP($Z$10,くじ引き!$B$12:$G$22,4,FALSE),第1位,第2位,第3位),(VLOOKUP($Z$10,くじ引き!$B$12:$G$22,5,FALSE)-1)*32+9+$AP34,AW$35)</f>
        <v xml:space="preserve"> 松村　有祐</v>
      </c>
    </row>
    <row r="35" spans="1:49" ht="15" customHeight="1">
      <c r="A35" s="685" t="s">
        <v>53</v>
      </c>
      <c r="B35" s="686"/>
      <c r="C35" s="721" t="s">
        <v>54</v>
      </c>
      <c r="D35" s="722"/>
      <c r="E35" s="722"/>
      <c r="F35" s="723"/>
      <c r="G35" s="686" t="s">
        <v>55</v>
      </c>
      <c r="H35" s="686"/>
      <c r="I35" s="686"/>
      <c r="J35" s="687"/>
      <c r="K35" s="682" t="s">
        <v>24</v>
      </c>
      <c r="L35" s="719"/>
      <c r="M35" s="719"/>
      <c r="N35" s="719"/>
      <c r="O35" s="719"/>
      <c r="P35" s="719"/>
      <c r="Q35" s="719"/>
      <c r="R35" s="720"/>
      <c r="S35" s="682" t="s">
        <v>24</v>
      </c>
      <c r="T35" s="719"/>
      <c r="U35" s="719"/>
      <c r="V35" s="719"/>
      <c r="W35" s="719"/>
      <c r="X35" s="720"/>
      <c r="Y35" s="685" t="s">
        <v>53</v>
      </c>
      <c r="Z35" s="686"/>
      <c r="AA35" s="721" t="s">
        <v>54</v>
      </c>
      <c r="AB35" s="722"/>
      <c r="AC35" s="722"/>
      <c r="AD35" s="723"/>
      <c r="AE35" s="686" t="s">
        <v>55</v>
      </c>
      <c r="AF35" s="686"/>
      <c r="AG35" s="686"/>
      <c r="AH35" s="687"/>
      <c r="AQ35" s="17">
        <v>2</v>
      </c>
      <c r="AR35" s="17">
        <v>3</v>
      </c>
      <c r="AS35" s="17">
        <v>4</v>
      </c>
      <c r="AU35" s="17">
        <v>2</v>
      </c>
      <c r="AV35" s="17">
        <v>3</v>
      </c>
      <c r="AW35" s="17">
        <v>4</v>
      </c>
    </row>
    <row r="36" spans="1:49" ht="15" customHeight="1">
      <c r="A36" s="807"/>
      <c r="B36" s="717"/>
      <c r="C36" s="243"/>
      <c r="D36" s="693" t="str">
        <f t="shared" ref="D36:D45" si="8">IF(C36="","",INDEX($J$17:$P$34,MATCH(C36,$Q$17:$Q$34,0),1))</f>
        <v/>
      </c>
      <c r="E36" s="693"/>
      <c r="F36" s="694"/>
      <c r="G36" s="244"/>
      <c r="H36" s="704" t="str">
        <f t="shared" ref="H36:H45" si="9">IF(G36="","",INDEX($J$17:$P$34,MATCH(G36,$Q$17:$Q$34,0),1))</f>
        <v/>
      </c>
      <c r="I36" s="704"/>
      <c r="J36" s="717"/>
      <c r="K36" s="707" t="str">
        <f>AS16</f>
        <v>河合　伸幸</v>
      </c>
      <c r="L36" s="703"/>
      <c r="M36" s="703"/>
      <c r="N36" s="714"/>
      <c r="O36" s="714"/>
      <c r="P36" s="714"/>
      <c r="Q36" s="714"/>
      <c r="R36" s="715"/>
      <c r="S36" s="707" t="str">
        <f>AW16</f>
        <v>河合　伸幸</v>
      </c>
      <c r="T36" s="714"/>
      <c r="U36" s="714"/>
      <c r="V36" s="714"/>
      <c r="W36" s="714"/>
      <c r="X36" s="715"/>
      <c r="Y36" s="716"/>
      <c r="Z36" s="717"/>
      <c r="AA36" s="243"/>
      <c r="AB36" s="704" t="str">
        <f>IF(AA36="","",INDEX($U$17:$Y$34,MATCH(AA36,$T$17:$T$34,0),1))</f>
        <v/>
      </c>
      <c r="AC36" s="704"/>
      <c r="AD36" s="718"/>
      <c r="AE36" s="244"/>
      <c r="AF36" s="704" t="str">
        <f t="shared" ref="AF36:AF45" si="10">IF(AE36="","",INDEX($U$17:$Y$34,MATCH(AE36,$T$17:$T$34,0),1))</f>
        <v/>
      </c>
      <c r="AG36" s="704"/>
      <c r="AH36" s="718"/>
    </row>
    <row r="37" spans="1:49" ht="15" customHeight="1">
      <c r="A37" s="793"/>
      <c r="B37" s="679"/>
      <c r="C37" s="229"/>
      <c r="D37" s="704" t="str">
        <f t="shared" si="8"/>
        <v/>
      </c>
      <c r="E37" s="704"/>
      <c r="F37" s="718"/>
      <c r="G37" s="231"/>
      <c r="H37" s="704" t="str">
        <f t="shared" si="9"/>
        <v/>
      </c>
      <c r="I37" s="704"/>
      <c r="J37" s="717"/>
      <c r="K37" s="799" t="s">
        <v>462</v>
      </c>
      <c r="L37" s="800"/>
      <c r="M37" s="803" t="s">
        <v>463</v>
      </c>
      <c r="N37" s="804"/>
      <c r="O37" s="712" t="s">
        <v>56</v>
      </c>
      <c r="P37" s="705" t="s">
        <v>57</v>
      </c>
      <c r="Q37" s="695" t="s">
        <v>58</v>
      </c>
      <c r="R37" s="693"/>
      <c r="S37" s="693"/>
      <c r="T37" s="694"/>
      <c r="U37" s="712" t="s">
        <v>57</v>
      </c>
      <c r="V37" s="705" t="s">
        <v>56</v>
      </c>
      <c r="W37" s="708" t="s">
        <v>463</v>
      </c>
      <c r="X37" s="710" t="s">
        <v>462</v>
      </c>
      <c r="Y37" s="681"/>
      <c r="Z37" s="679"/>
      <c r="AA37" s="229"/>
      <c r="AB37" s="688" t="str">
        <f t="shared" ref="AB37:AB45" si="11">IF(AA37="","",INDEX($U$17:$Y$34,MATCH(AA37,$T$17:$T$34,0),1))</f>
        <v/>
      </c>
      <c r="AC37" s="688"/>
      <c r="AD37" s="689"/>
      <c r="AE37" s="231"/>
      <c r="AF37" s="688" t="str">
        <f t="shared" si="10"/>
        <v/>
      </c>
      <c r="AG37" s="688"/>
      <c r="AH37" s="689"/>
    </row>
    <row r="38" spans="1:49" ht="15" customHeight="1">
      <c r="A38" s="793"/>
      <c r="B38" s="679"/>
      <c r="C38" s="229"/>
      <c r="D38" s="704" t="str">
        <f t="shared" si="8"/>
        <v/>
      </c>
      <c r="E38" s="704"/>
      <c r="F38" s="718"/>
      <c r="G38" s="231"/>
      <c r="H38" s="704" t="str">
        <f t="shared" si="9"/>
        <v/>
      </c>
      <c r="I38" s="704"/>
      <c r="J38" s="717"/>
      <c r="K38" s="801"/>
      <c r="L38" s="802"/>
      <c r="M38" s="805"/>
      <c r="N38" s="806"/>
      <c r="O38" s="713"/>
      <c r="P38" s="706"/>
      <c r="Q38" s="707"/>
      <c r="R38" s="684"/>
      <c r="S38" s="684"/>
      <c r="T38" s="691"/>
      <c r="U38" s="713"/>
      <c r="V38" s="706"/>
      <c r="W38" s="709"/>
      <c r="X38" s="711"/>
      <c r="Y38" s="681"/>
      <c r="Z38" s="679"/>
      <c r="AA38" s="229"/>
      <c r="AB38" s="688" t="str">
        <f t="shared" si="11"/>
        <v/>
      </c>
      <c r="AC38" s="688"/>
      <c r="AD38" s="689"/>
      <c r="AE38" s="231"/>
      <c r="AF38" s="688" t="str">
        <f t="shared" si="10"/>
        <v/>
      </c>
      <c r="AG38" s="688"/>
      <c r="AH38" s="689"/>
    </row>
    <row r="39" spans="1:49" ht="15" customHeight="1">
      <c r="A39" s="793"/>
      <c r="B39" s="679"/>
      <c r="C39" s="229"/>
      <c r="D39" s="704" t="str">
        <f t="shared" si="8"/>
        <v/>
      </c>
      <c r="E39" s="704"/>
      <c r="F39" s="718"/>
      <c r="G39" s="231"/>
      <c r="H39" s="704" t="str">
        <f t="shared" si="9"/>
        <v/>
      </c>
      <c r="I39" s="704"/>
      <c r="J39" s="717"/>
      <c r="K39" s="724" t="str">
        <f>IF(SUM(D17:D34)=0,"",SUM(D17:D34))</f>
        <v/>
      </c>
      <c r="L39" s="753"/>
      <c r="M39" s="752" t="str">
        <f>IF(SUM(E17:E34)=0,"",SUM(E17:E34))</f>
        <v/>
      </c>
      <c r="N39" s="773"/>
      <c r="O39" s="244" t="str">
        <f>IF(SUM(F17:F34)=0,"",SUM(F17:F34))</f>
        <v/>
      </c>
      <c r="P39" s="245" t="str">
        <f>IF(SUM(G17:G34)=0,"",SUM(G17:G34))</f>
        <v/>
      </c>
      <c r="Q39" s="243" t="str">
        <f>IF(SUM(K39:P39)=0,"",SUM(K39:P39))</f>
        <v/>
      </c>
      <c r="R39" s="704" t="s">
        <v>19</v>
      </c>
      <c r="S39" s="704"/>
      <c r="T39" s="246" t="str">
        <f>IF(SUM(U39:X39)=0,"",SUM(U39:X39))</f>
        <v/>
      </c>
      <c r="U39" s="244" t="str">
        <f>IF(SUM(AB17:AB34)=0,"",SUM(AB17:AB34))</f>
        <v/>
      </c>
      <c r="V39" s="245" t="str">
        <f>IF(SUM(AC17:AC34)=0,"",SUM(AC17:AC34))</f>
        <v/>
      </c>
      <c r="W39" s="223" t="str">
        <f>IF(SUM(AD17:AD34)=0,"",SUM(AD17:AD34))</f>
        <v/>
      </c>
      <c r="X39" s="224" t="str">
        <f>IF(SUM(AE17:AE34)=0,"",SUM(AE17:AE34))</f>
        <v/>
      </c>
      <c r="Y39" s="681"/>
      <c r="Z39" s="679"/>
      <c r="AA39" s="229"/>
      <c r="AB39" s="688" t="str">
        <f t="shared" si="11"/>
        <v/>
      </c>
      <c r="AC39" s="688"/>
      <c r="AD39" s="689"/>
      <c r="AE39" s="231"/>
      <c r="AF39" s="688" t="str">
        <f t="shared" si="10"/>
        <v/>
      </c>
      <c r="AG39" s="688"/>
      <c r="AH39" s="689"/>
    </row>
    <row r="40" spans="1:49" ht="15" customHeight="1">
      <c r="A40" s="793" t="s">
        <v>52</v>
      </c>
      <c r="B40" s="679"/>
      <c r="C40" s="229"/>
      <c r="D40" s="704" t="str">
        <f t="shared" si="8"/>
        <v/>
      </c>
      <c r="E40" s="704"/>
      <c r="F40" s="718"/>
      <c r="G40" s="231"/>
      <c r="H40" s="704" t="str">
        <f t="shared" si="9"/>
        <v/>
      </c>
      <c r="I40" s="704"/>
      <c r="J40" s="717"/>
      <c r="K40" s="696"/>
      <c r="L40" s="697"/>
      <c r="M40" s="679"/>
      <c r="N40" s="698"/>
      <c r="O40" s="231"/>
      <c r="P40" s="194"/>
      <c r="Q40" s="229" t="str">
        <f t="shared" ref="Q40:Q45" si="12">IF(SUM(K40:P40)=0,"",SUM(K40:P40))</f>
        <v/>
      </c>
      <c r="R40" s="688" t="s">
        <v>25</v>
      </c>
      <c r="S40" s="688"/>
      <c r="T40" s="230" t="str">
        <f t="shared" ref="T40:T45" si="13">IF(SUM(U40:X40)=0,"",SUM(U40:X40))</f>
        <v/>
      </c>
      <c r="U40" s="231"/>
      <c r="V40" s="194"/>
      <c r="W40" s="229"/>
      <c r="X40" s="230"/>
      <c r="Y40" s="681"/>
      <c r="Z40" s="679"/>
      <c r="AA40" s="229"/>
      <c r="AB40" s="688" t="str">
        <f t="shared" si="11"/>
        <v/>
      </c>
      <c r="AC40" s="688"/>
      <c r="AD40" s="689"/>
      <c r="AE40" s="231"/>
      <c r="AF40" s="688" t="str">
        <f t="shared" si="10"/>
        <v/>
      </c>
      <c r="AG40" s="688"/>
      <c r="AH40" s="689"/>
    </row>
    <row r="41" spans="1:49" ht="15" customHeight="1">
      <c r="A41" s="793" t="s">
        <v>52</v>
      </c>
      <c r="B41" s="679"/>
      <c r="C41" s="229"/>
      <c r="D41" s="704" t="str">
        <f t="shared" si="8"/>
        <v/>
      </c>
      <c r="E41" s="704"/>
      <c r="F41" s="718"/>
      <c r="G41" s="231"/>
      <c r="H41" s="704" t="str">
        <f t="shared" si="9"/>
        <v/>
      </c>
      <c r="I41" s="704"/>
      <c r="J41" s="717"/>
      <c r="K41" s="696"/>
      <c r="L41" s="697"/>
      <c r="M41" s="679"/>
      <c r="N41" s="698"/>
      <c r="O41" s="231"/>
      <c r="P41" s="194"/>
      <c r="Q41" s="229" t="str">
        <f t="shared" si="12"/>
        <v/>
      </c>
      <c r="R41" s="688" t="s">
        <v>26</v>
      </c>
      <c r="S41" s="688"/>
      <c r="T41" s="230" t="str">
        <f t="shared" si="13"/>
        <v/>
      </c>
      <c r="U41" s="231"/>
      <c r="V41" s="194"/>
      <c r="W41" s="229"/>
      <c r="X41" s="230"/>
      <c r="Y41" s="681"/>
      <c r="Z41" s="679"/>
      <c r="AA41" s="229"/>
      <c r="AB41" s="688" t="str">
        <f t="shared" si="11"/>
        <v/>
      </c>
      <c r="AC41" s="688"/>
      <c r="AD41" s="689"/>
      <c r="AE41" s="231"/>
      <c r="AF41" s="688" t="str">
        <f t="shared" si="10"/>
        <v/>
      </c>
      <c r="AG41" s="688"/>
      <c r="AH41" s="689"/>
    </row>
    <row r="42" spans="1:49" ht="15" customHeight="1">
      <c r="A42" s="793" t="s">
        <v>52</v>
      </c>
      <c r="B42" s="679"/>
      <c r="C42" s="229"/>
      <c r="D42" s="704" t="str">
        <f t="shared" si="8"/>
        <v/>
      </c>
      <c r="E42" s="704"/>
      <c r="F42" s="718"/>
      <c r="G42" s="231"/>
      <c r="H42" s="704" t="str">
        <f t="shared" si="9"/>
        <v/>
      </c>
      <c r="I42" s="704"/>
      <c r="J42" s="717"/>
      <c r="K42" s="696"/>
      <c r="L42" s="697"/>
      <c r="M42" s="679"/>
      <c r="N42" s="698"/>
      <c r="O42" s="231"/>
      <c r="P42" s="194"/>
      <c r="Q42" s="229" t="str">
        <f t="shared" si="12"/>
        <v/>
      </c>
      <c r="R42" s="688" t="s">
        <v>27</v>
      </c>
      <c r="S42" s="688"/>
      <c r="T42" s="230" t="str">
        <f t="shared" si="13"/>
        <v/>
      </c>
      <c r="U42" s="231"/>
      <c r="V42" s="194"/>
      <c r="W42" s="229"/>
      <c r="X42" s="230"/>
      <c r="Y42" s="681"/>
      <c r="Z42" s="679"/>
      <c r="AA42" s="229"/>
      <c r="AB42" s="688" t="str">
        <f t="shared" si="11"/>
        <v/>
      </c>
      <c r="AC42" s="688"/>
      <c r="AD42" s="689"/>
      <c r="AE42" s="231"/>
      <c r="AF42" s="688" t="str">
        <f t="shared" si="10"/>
        <v/>
      </c>
      <c r="AG42" s="688"/>
      <c r="AH42" s="689"/>
    </row>
    <row r="43" spans="1:49" ht="15" customHeight="1">
      <c r="A43" s="793" t="s">
        <v>52</v>
      </c>
      <c r="B43" s="679"/>
      <c r="C43" s="229"/>
      <c r="D43" s="704" t="str">
        <f t="shared" si="8"/>
        <v/>
      </c>
      <c r="E43" s="704"/>
      <c r="F43" s="718"/>
      <c r="G43" s="231"/>
      <c r="H43" s="704" t="str">
        <f t="shared" si="9"/>
        <v/>
      </c>
      <c r="I43" s="704"/>
      <c r="J43" s="717"/>
      <c r="K43" s="696"/>
      <c r="L43" s="697"/>
      <c r="M43" s="679"/>
      <c r="N43" s="698"/>
      <c r="O43" s="231"/>
      <c r="P43" s="194"/>
      <c r="Q43" s="229" t="str">
        <f t="shared" si="12"/>
        <v/>
      </c>
      <c r="R43" s="688" t="s">
        <v>28</v>
      </c>
      <c r="S43" s="688"/>
      <c r="T43" s="230" t="str">
        <f t="shared" si="13"/>
        <v/>
      </c>
      <c r="U43" s="231"/>
      <c r="V43" s="194"/>
      <c r="W43" s="229"/>
      <c r="X43" s="230"/>
      <c r="Y43" s="681"/>
      <c r="Z43" s="679"/>
      <c r="AA43" s="229"/>
      <c r="AB43" s="688" t="str">
        <f t="shared" si="11"/>
        <v/>
      </c>
      <c r="AC43" s="688"/>
      <c r="AD43" s="689"/>
      <c r="AE43" s="231"/>
      <c r="AF43" s="688" t="str">
        <f t="shared" si="10"/>
        <v/>
      </c>
      <c r="AG43" s="688"/>
      <c r="AH43" s="689"/>
    </row>
    <row r="44" spans="1:49" ht="15" customHeight="1">
      <c r="A44" s="793" t="s">
        <v>52</v>
      </c>
      <c r="B44" s="679"/>
      <c r="C44" s="229"/>
      <c r="D44" s="704" t="str">
        <f t="shared" si="8"/>
        <v/>
      </c>
      <c r="E44" s="704"/>
      <c r="F44" s="718"/>
      <c r="G44" s="231"/>
      <c r="H44" s="704" t="str">
        <f t="shared" si="9"/>
        <v/>
      </c>
      <c r="I44" s="704"/>
      <c r="J44" s="717"/>
      <c r="K44" s="696"/>
      <c r="L44" s="697"/>
      <c r="M44" s="679"/>
      <c r="N44" s="698"/>
      <c r="O44" s="231"/>
      <c r="P44" s="194"/>
      <c r="Q44" s="229" t="str">
        <f t="shared" si="12"/>
        <v/>
      </c>
      <c r="R44" s="688" t="s">
        <v>29</v>
      </c>
      <c r="S44" s="688"/>
      <c r="T44" s="230" t="str">
        <f t="shared" si="13"/>
        <v/>
      </c>
      <c r="U44" s="231"/>
      <c r="V44" s="194"/>
      <c r="W44" s="229"/>
      <c r="X44" s="230"/>
      <c r="Y44" s="681"/>
      <c r="Z44" s="679"/>
      <c r="AA44" s="229"/>
      <c r="AB44" s="688" t="str">
        <f t="shared" si="11"/>
        <v/>
      </c>
      <c r="AC44" s="688"/>
      <c r="AD44" s="689"/>
      <c r="AE44" s="231"/>
      <c r="AF44" s="688" t="str">
        <f t="shared" si="10"/>
        <v/>
      </c>
      <c r="AG44" s="688"/>
      <c r="AH44" s="689"/>
    </row>
    <row r="45" spans="1:49" ht="15" customHeight="1">
      <c r="A45" s="707"/>
      <c r="B45" s="701"/>
      <c r="C45" s="217"/>
      <c r="D45" s="795" t="str">
        <f t="shared" si="8"/>
        <v/>
      </c>
      <c r="E45" s="795"/>
      <c r="F45" s="796"/>
      <c r="G45" s="216"/>
      <c r="H45" s="704" t="str">
        <f t="shared" si="9"/>
        <v/>
      </c>
      <c r="I45" s="704"/>
      <c r="J45" s="717"/>
      <c r="K45" s="699"/>
      <c r="L45" s="700"/>
      <c r="M45" s="701"/>
      <c r="N45" s="702"/>
      <c r="O45" s="216"/>
      <c r="P45" s="195"/>
      <c r="Q45" s="217" t="str">
        <f t="shared" si="12"/>
        <v/>
      </c>
      <c r="R45" s="684" t="s">
        <v>30</v>
      </c>
      <c r="S45" s="684"/>
      <c r="T45" s="218" t="str">
        <f t="shared" si="13"/>
        <v/>
      </c>
      <c r="U45" s="216"/>
      <c r="V45" s="195"/>
      <c r="W45" s="217"/>
      <c r="X45" s="218"/>
      <c r="Y45" s="703"/>
      <c r="Z45" s="701"/>
      <c r="AA45" s="217"/>
      <c r="AB45" s="684" t="str">
        <f t="shared" si="11"/>
        <v/>
      </c>
      <c r="AC45" s="684"/>
      <c r="AD45" s="691"/>
      <c r="AE45" s="216"/>
      <c r="AF45" s="684" t="str">
        <f t="shared" si="10"/>
        <v/>
      </c>
      <c r="AG45" s="684"/>
      <c r="AH45" s="691"/>
    </row>
    <row r="46" spans="1:49" ht="15" customHeight="1">
      <c r="A46" s="797" t="s">
        <v>31</v>
      </c>
      <c r="B46" s="798"/>
      <c r="C46" s="685" t="s">
        <v>32</v>
      </c>
      <c r="D46" s="686"/>
      <c r="E46" s="687"/>
      <c r="F46" s="247" t="s">
        <v>33</v>
      </c>
      <c r="G46" s="749" t="s">
        <v>34</v>
      </c>
      <c r="H46" s="686"/>
      <c r="I46" s="686"/>
      <c r="J46" s="687"/>
      <c r="K46" s="685" t="s">
        <v>35</v>
      </c>
      <c r="L46" s="686"/>
      <c r="M46" s="686"/>
      <c r="N46" s="687"/>
      <c r="O46" s="685" t="s">
        <v>59</v>
      </c>
      <c r="P46" s="686"/>
      <c r="Q46" s="686"/>
      <c r="R46" s="686"/>
      <c r="S46" s="686"/>
      <c r="T46" s="686"/>
      <c r="U46" s="686"/>
      <c r="V46" s="686"/>
      <c r="W46" s="686"/>
      <c r="X46" s="686"/>
      <c r="Y46" s="686"/>
      <c r="Z46" s="686"/>
      <c r="AA46" s="686"/>
      <c r="AB46" s="686"/>
      <c r="AC46" s="686"/>
      <c r="AD46" s="686"/>
      <c r="AE46" s="686"/>
      <c r="AF46" s="686"/>
      <c r="AG46" s="686"/>
      <c r="AH46" s="687"/>
    </row>
    <row r="47" spans="1:49" ht="15" customHeight="1">
      <c r="A47" s="696"/>
      <c r="B47" s="792"/>
      <c r="C47" s="724"/>
      <c r="D47" s="725"/>
      <c r="E47" s="726"/>
      <c r="F47" s="222"/>
      <c r="G47" s="752" t="str">
        <f>IF(C47="","",IF(F47="","オウンゴール",IF(C47=$A$10,INDEX($J$17:$P$34,MATCH(F47,$Q$17:$Q$34,0),1),INDEX($U$17:$Y$34,MATCH(F47,$T$17:$T$34,0),1))))</f>
        <v/>
      </c>
      <c r="H47" s="725"/>
      <c r="I47" s="725"/>
      <c r="J47" s="726"/>
      <c r="K47" s="248" t="str">
        <f>IF(C47="","",IF(C47=$A$10,1,0))</f>
        <v/>
      </c>
      <c r="L47" s="794" t="str">
        <f t="shared" ref="L47:L57" si="14">IF(C47="","","-")</f>
        <v/>
      </c>
      <c r="M47" s="794"/>
      <c r="N47" s="249" t="str">
        <f>IF(C47="","",IF(C47=$Z$10,1,0))</f>
        <v/>
      </c>
      <c r="O47" s="695"/>
      <c r="P47" s="693"/>
      <c r="Q47" s="693"/>
      <c r="R47" s="693"/>
      <c r="S47" s="693"/>
      <c r="T47" s="693"/>
      <c r="U47" s="693"/>
      <c r="V47" s="693"/>
      <c r="W47" s="693"/>
      <c r="X47" s="693"/>
      <c r="Y47" s="693"/>
      <c r="Z47" s="693"/>
      <c r="AA47" s="693"/>
      <c r="AB47" s="693"/>
      <c r="AC47" s="693"/>
      <c r="AD47" s="693"/>
      <c r="AE47" s="693"/>
      <c r="AF47" s="693"/>
      <c r="AG47" s="693"/>
      <c r="AH47" s="694"/>
      <c r="AI47" s="17" t="str">
        <f>IF(C47="","",C47&amp;F47&amp;G47)</f>
        <v/>
      </c>
    </row>
    <row r="48" spans="1:49" ht="15" customHeight="1">
      <c r="A48" s="696"/>
      <c r="B48" s="792"/>
      <c r="C48" s="696"/>
      <c r="D48" s="680"/>
      <c r="E48" s="792"/>
      <c r="F48" s="228"/>
      <c r="G48" s="679" t="str">
        <f t="shared" ref="G48:G57" si="15">IF(AND(C48="",F48="")=TRUE,"",IF(F48="","オウンゴール",IF(C48=$A$10,INDEX($J$17:$P$34,MATCH(F48,$Q$17:$Q$34,0),1),INDEX($U$17:$Y$34,MATCH(F48,$T$17:$T$34,0),1))))</f>
        <v/>
      </c>
      <c r="H48" s="680"/>
      <c r="I48" s="680"/>
      <c r="J48" s="792"/>
      <c r="K48" s="250" t="str">
        <f t="shared" ref="K48:K57" si="16">IF(C48="","",IF(C48=$A$10,K47+1,K47))</f>
        <v/>
      </c>
      <c r="L48" s="692" t="str">
        <f t="shared" si="14"/>
        <v/>
      </c>
      <c r="M48" s="692"/>
      <c r="N48" s="251" t="str">
        <f>IF(C48="","",IF(C48=$Z$10,N47+1,N47))</f>
        <v/>
      </c>
      <c r="O48" s="793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688"/>
      <c r="AA48" s="688"/>
      <c r="AB48" s="688"/>
      <c r="AC48" s="688"/>
      <c r="AD48" s="688"/>
      <c r="AE48" s="688"/>
      <c r="AF48" s="688"/>
      <c r="AG48" s="688"/>
      <c r="AH48" s="689"/>
      <c r="AI48" s="17" t="str">
        <f t="shared" ref="AI48:AI57" si="17">IF(C48="","",C48&amp;F48&amp;G48)</f>
        <v/>
      </c>
    </row>
    <row r="49" spans="1:35" ht="15" customHeight="1">
      <c r="A49" s="696"/>
      <c r="B49" s="792"/>
      <c r="C49" s="696"/>
      <c r="D49" s="680"/>
      <c r="E49" s="792"/>
      <c r="F49" s="228"/>
      <c r="G49" s="679" t="str">
        <f t="shared" si="15"/>
        <v/>
      </c>
      <c r="H49" s="680"/>
      <c r="I49" s="680"/>
      <c r="J49" s="792"/>
      <c r="K49" s="250" t="str">
        <f t="shared" si="16"/>
        <v/>
      </c>
      <c r="L49" s="692" t="str">
        <f t="shared" si="14"/>
        <v/>
      </c>
      <c r="M49" s="692"/>
      <c r="N49" s="251" t="str">
        <f t="shared" ref="N49:N57" si="18">IF(C49="","",IF(C49=$Z$10,N48+1,N48))</f>
        <v/>
      </c>
      <c r="O49" s="793"/>
      <c r="P49" s="688"/>
      <c r="Q49" s="688"/>
      <c r="R49" s="688"/>
      <c r="S49" s="688"/>
      <c r="T49" s="688"/>
      <c r="U49" s="688"/>
      <c r="V49" s="688"/>
      <c r="W49" s="688"/>
      <c r="X49" s="688"/>
      <c r="Y49" s="688"/>
      <c r="Z49" s="688"/>
      <c r="AA49" s="688"/>
      <c r="AB49" s="688"/>
      <c r="AC49" s="688"/>
      <c r="AD49" s="688"/>
      <c r="AE49" s="688"/>
      <c r="AF49" s="688"/>
      <c r="AG49" s="688"/>
      <c r="AH49" s="689"/>
      <c r="AI49" s="17" t="str">
        <f t="shared" si="17"/>
        <v/>
      </c>
    </row>
    <row r="50" spans="1:35" ht="15" customHeight="1">
      <c r="A50" s="696"/>
      <c r="B50" s="792"/>
      <c r="C50" s="696"/>
      <c r="D50" s="680"/>
      <c r="E50" s="792"/>
      <c r="F50" s="228"/>
      <c r="G50" s="679" t="str">
        <f t="shared" si="15"/>
        <v/>
      </c>
      <c r="H50" s="680"/>
      <c r="I50" s="680"/>
      <c r="J50" s="792"/>
      <c r="K50" s="250" t="str">
        <f t="shared" si="16"/>
        <v/>
      </c>
      <c r="L50" s="692" t="str">
        <f t="shared" si="14"/>
        <v/>
      </c>
      <c r="M50" s="692"/>
      <c r="N50" s="251" t="str">
        <f t="shared" si="18"/>
        <v/>
      </c>
      <c r="O50" s="793"/>
      <c r="P50" s="688"/>
      <c r="Q50" s="688"/>
      <c r="R50" s="688"/>
      <c r="S50" s="688"/>
      <c r="T50" s="688"/>
      <c r="U50" s="688"/>
      <c r="V50" s="688"/>
      <c r="W50" s="688"/>
      <c r="X50" s="688"/>
      <c r="Y50" s="688"/>
      <c r="Z50" s="688"/>
      <c r="AA50" s="688"/>
      <c r="AB50" s="688"/>
      <c r="AC50" s="688"/>
      <c r="AD50" s="688"/>
      <c r="AE50" s="688"/>
      <c r="AF50" s="688"/>
      <c r="AG50" s="688"/>
      <c r="AH50" s="689"/>
      <c r="AI50" s="17" t="str">
        <f t="shared" si="17"/>
        <v/>
      </c>
    </row>
    <row r="51" spans="1:35" ht="15" customHeight="1">
      <c r="A51" s="696"/>
      <c r="B51" s="792"/>
      <c r="C51" s="696"/>
      <c r="D51" s="680"/>
      <c r="E51" s="792"/>
      <c r="F51" s="228"/>
      <c r="G51" s="679" t="str">
        <f t="shared" si="15"/>
        <v/>
      </c>
      <c r="H51" s="680"/>
      <c r="I51" s="680"/>
      <c r="J51" s="792"/>
      <c r="K51" s="250" t="str">
        <f t="shared" si="16"/>
        <v/>
      </c>
      <c r="L51" s="692" t="str">
        <f t="shared" si="14"/>
        <v/>
      </c>
      <c r="M51" s="692"/>
      <c r="N51" s="251" t="str">
        <f t="shared" si="18"/>
        <v/>
      </c>
      <c r="O51" s="793"/>
      <c r="P51" s="688"/>
      <c r="Q51" s="688"/>
      <c r="R51" s="688"/>
      <c r="S51" s="688"/>
      <c r="T51" s="688"/>
      <c r="U51" s="688"/>
      <c r="V51" s="688"/>
      <c r="W51" s="688"/>
      <c r="X51" s="688"/>
      <c r="Y51" s="688"/>
      <c r="Z51" s="688"/>
      <c r="AA51" s="688"/>
      <c r="AB51" s="688"/>
      <c r="AC51" s="688"/>
      <c r="AD51" s="688"/>
      <c r="AE51" s="688"/>
      <c r="AF51" s="688"/>
      <c r="AG51" s="688"/>
      <c r="AH51" s="689"/>
      <c r="AI51" s="17" t="str">
        <f t="shared" si="17"/>
        <v/>
      </c>
    </row>
    <row r="52" spans="1:35" ht="15" customHeight="1">
      <c r="A52" s="696"/>
      <c r="B52" s="792"/>
      <c r="C52" s="696"/>
      <c r="D52" s="680"/>
      <c r="E52" s="792"/>
      <c r="F52" s="228"/>
      <c r="G52" s="679" t="str">
        <f t="shared" si="15"/>
        <v/>
      </c>
      <c r="H52" s="680"/>
      <c r="I52" s="680"/>
      <c r="J52" s="792"/>
      <c r="K52" s="250" t="str">
        <f t="shared" si="16"/>
        <v/>
      </c>
      <c r="L52" s="692" t="str">
        <f t="shared" si="14"/>
        <v/>
      </c>
      <c r="M52" s="692"/>
      <c r="N52" s="251" t="str">
        <f t="shared" si="18"/>
        <v/>
      </c>
      <c r="O52" s="793"/>
      <c r="P52" s="688"/>
      <c r="Q52" s="688"/>
      <c r="R52" s="688"/>
      <c r="S52" s="688"/>
      <c r="T52" s="688"/>
      <c r="U52" s="688"/>
      <c r="V52" s="688"/>
      <c r="W52" s="688"/>
      <c r="X52" s="688"/>
      <c r="Y52" s="688"/>
      <c r="Z52" s="688"/>
      <c r="AA52" s="688"/>
      <c r="AB52" s="688"/>
      <c r="AC52" s="688"/>
      <c r="AD52" s="688"/>
      <c r="AE52" s="688"/>
      <c r="AF52" s="688"/>
      <c r="AG52" s="688"/>
      <c r="AH52" s="689"/>
      <c r="AI52" s="17" t="str">
        <f t="shared" si="17"/>
        <v/>
      </c>
    </row>
    <row r="53" spans="1:35" ht="15" customHeight="1">
      <c r="A53" s="696"/>
      <c r="B53" s="792"/>
      <c r="C53" s="696"/>
      <c r="D53" s="680"/>
      <c r="E53" s="792"/>
      <c r="F53" s="228"/>
      <c r="G53" s="679" t="str">
        <f t="shared" si="15"/>
        <v/>
      </c>
      <c r="H53" s="680"/>
      <c r="I53" s="680"/>
      <c r="J53" s="792"/>
      <c r="K53" s="250" t="str">
        <f t="shared" si="16"/>
        <v/>
      </c>
      <c r="L53" s="692" t="str">
        <f t="shared" si="14"/>
        <v/>
      </c>
      <c r="M53" s="692"/>
      <c r="N53" s="251" t="str">
        <f t="shared" si="18"/>
        <v/>
      </c>
      <c r="O53" s="793"/>
      <c r="P53" s="688"/>
      <c r="Q53" s="688"/>
      <c r="R53" s="688"/>
      <c r="S53" s="688"/>
      <c r="T53" s="688"/>
      <c r="U53" s="688"/>
      <c r="V53" s="688"/>
      <c r="W53" s="688"/>
      <c r="X53" s="688"/>
      <c r="Y53" s="688"/>
      <c r="Z53" s="688"/>
      <c r="AA53" s="688"/>
      <c r="AB53" s="688"/>
      <c r="AC53" s="688"/>
      <c r="AD53" s="688"/>
      <c r="AE53" s="688"/>
      <c r="AF53" s="688"/>
      <c r="AG53" s="688"/>
      <c r="AH53" s="689"/>
      <c r="AI53" s="17" t="str">
        <f t="shared" si="17"/>
        <v/>
      </c>
    </row>
    <row r="54" spans="1:35" ht="15" customHeight="1">
      <c r="A54" s="696"/>
      <c r="B54" s="792"/>
      <c r="C54" s="696"/>
      <c r="D54" s="680"/>
      <c r="E54" s="792"/>
      <c r="F54" s="228"/>
      <c r="G54" s="679" t="str">
        <f t="shared" si="15"/>
        <v/>
      </c>
      <c r="H54" s="680"/>
      <c r="I54" s="680"/>
      <c r="J54" s="792"/>
      <c r="K54" s="250" t="str">
        <f t="shared" si="16"/>
        <v/>
      </c>
      <c r="L54" s="692" t="str">
        <f t="shared" si="14"/>
        <v/>
      </c>
      <c r="M54" s="692"/>
      <c r="N54" s="251" t="str">
        <f t="shared" si="18"/>
        <v/>
      </c>
      <c r="O54" s="793"/>
      <c r="P54" s="688"/>
      <c r="Q54" s="688"/>
      <c r="R54" s="688"/>
      <c r="S54" s="688"/>
      <c r="T54" s="688"/>
      <c r="U54" s="688"/>
      <c r="V54" s="688"/>
      <c r="W54" s="688"/>
      <c r="X54" s="688"/>
      <c r="Y54" s="688"/>
      <c r="Z54" s="688"/>
      <c r="AA54" s="688"/>
      <c r="AB54" s="688"/>
      <c r="AC54" s="688"/>
      <c r="AD54" s="688"/>
      <c r="AE54" s="688"/>
      <c r="AF54" s="688"/>
      <c r="AG54" s="688"/>
      <c r="AH54" s="689"/>
      <c r="AI54" s="17" t="str">
        <f t="shared" si="17"/>
        <v/>
      </c>
    </row>
    <row r="55" spans="1:35" ht="15" customHeight="1">
      <c r="A55" s="696"/>
      <c r="B55" s="792"/>
      <c r="C55" s="696"/>
      <c r="D55" s="680"/>
      <c r="E55" s="792"/>
      <c r="F55" s="228"/>
      <c r="G55" s="679" t="str">
        <f t="shared" si="15"/>
        <v/>
      </c>
      <c r="H55" s="680"/>
      <c r="I55" s="680"/>
      <c r="J55" s="792"/>
      <c r="K55" s="250" t="str">
        <f t="shared" si="16"/>
        <v/>
      </c>
      <c r="L55" s="692" t="str">
        <f t="shared" si="14"/>
        <v/>
      </c>
      <c r="M55" s="692"/>
      <c r="N55" s="251" t="str">
        <f t="shared" si="18"/>
        <v/>
      </c>
      <c r="O55" s="793"/>
      <c r="P55" s="688"/>
      <c r="Q55" s="688"/>
      <c r="R55" s="688"/>
      <c r="S55" s="688"/>
      <c r="T55" s="688"/>
      <c r="U55" s="688"/>
      <c r="V55" s="688"/>
      <c r="W55" s="688"/>
      <c r="X55" s="688"/>
      <c r="Y55" s="688"/>
      <c r="Z55" s="688"/>
      <c r="AA55" s="688"/>
      <c r="AB55" s="688"/>
      <c r="AC55" s="688"/>
      <c r="AD55" s="688"/>
      <c r="AE55" s="688"/>
      <c r="AF55" s="688"/>
      <c r="AG55" s="688"/>
      <c r="AH55" s="689"/>
      <c r="AI55" s="17" t="str">
        <f t="shared" si="17"/>
        <v/>
      </c>
    </row>
    <row r="56" spans="1:35" ht="15" customHeight="1">
      <c r="A56" s="696"/>
      <c r="B56" s="792"/>
      <c r="C56" s="696"/>
      <c r="D56" s="680"/>
      <c r="E56" s="792"/>
      <c r="F56" s="228"/>
      <c r="G56" s="679" t="str">
        <f t="shared" si="15"/>
        <v/>
      </c>
      <c r="H56" s="680"/>
      <c r="I56" s="680"/>
      <c r="J56" s="792"/>
      <c r="K56" s="250" t="str">
        <f t="shared" si="16"/>
        <v/>
      </c>
      <c r="L56" s="692" t="str">
        <f t="shared" si="14"/>
        <v/>
      </c>
      <c r="M56" s="692"/>
      <c r="N56" s="251" t="str">
        <f t="shared" si="18"/>
        <v/>
      </c>
      <c r="O56" s="793"/>
      <c r="P56" s="688"/>
      <c r="Q56" s="688"/>
      <c r="R56" s="688"/>
      <c r="S56" s="688"/>
      <c r="T56" s="688"/>
      <c r="U56" s="688"/>
      <c r="V56" s="688"/>
      <c r="W56" s="688"/>
      <c r="X56" s="688"/>
      <c r="Y56" s="688"/>
      <c r="Z56" s="688"/>
      <c r="AA56" s="688"/>
      <c r="AB56" s="688"/>
      <c r="AC56" s="688"/>
      <c r="AD56" s="688"/>
      <c r="AE56" s="688"/>
      <c r="AF56" s="688"/>
      <c r="AG56" s="688"/>
      <c r="AH56" s="689"/>
      <c r="AI56" s="17" t="str">
        <f t="shared" si="17"/>
        <v/>
      </c>
    </row>
    <row r="57" spans="1:35" ht="15" customHeight="1">
      <c r="A57" s="699"/>
      <c r="B57" s="746"/>
      <c r="C57" s="699"/>
      <c r="D57" s="757"/>
      <c r="E57" s="746"/>
      <c r="F57" s="220"/>
      <c r="G57" s="701" t="str">
        <f t="shared" si="15"/>
        <v/>
      </c>
      <c r="H57" s="757"/>
      <c r="I57" s="757"/>
      <c r="J57" s="746"/>
      <c r="K57" s="252" t="str">
        <f t="shared" si="16"/>
        <v/>
      </c>
      <c r="L57" s="690" t="str">
        <f t="shared" si="14"/>
        <v/>
      </c>
      <c r="M57" s="690"/>
      <c r="N57" s="251" t="str">
        <f t="shared" si="18"/>
        <v/>
      </c>
      <c r="O57" s="707"/>
      <c r="P57" s="684"/>
      <c r="Q57" s="684"/>
      <c r="R57" s="684"/>
      <c r="S57" s="684"/>
      <c r="T57" s="684"/>
      <c r="U57" s="684"/>
      <c r="V57" s="684"/>
      <c r="W57" s="684"/>
      <c r="X57" s="684"/>
      <c r="Y57" s="684"/>
      <c r="Z57" s="684"/>
      <c r="AA57" s="684"/>
      <c r="AB57" s="684"/>
      <c r="AC57" s="684"/>
      <c r="AD57" s="684"/>
      <c r="AE57" s="684"/>
      <c r="AF57" s="684"/>
      <c r="AG57" s="684"/>
      <c r="AH57" s="691"/>
      <c r="AI57" s="17" t="str">
        <f t="shared" si="17"/>
        <v/>
      </c>
    </row>
    <row r="58" spans="1:35" ht="15" customHeight="1">
      <c r="A58" s="685" t="s">
        <v>36</v>
      </c>
      <c r="B58" s="686"/>
      <c r="C58" s="686"/>
      <c r="D58" s="687"/>
      <c r="E58" s="685">
        <v>1</v>
      </c>
      <c r="F58" s="687"/>
      <c r="G58" s="685">
        <v>2</v>
      </c>
      <c r="H58" s="687"/>
      <c r="I58" s="685">
        <v>3</v>
      </c>
      <c r="J58" s="687"/>
      <c r="K58" s="685">
        <v>4</v>
      </c>
      <c r="L58" s="686"/>
      <c r="M58" s="686"/>
      <c r="N58" s="687"/>
      <c r="O58" s="685">
        <v>5</v>
      </c>
      <c r="P58" s="687"/>
      <c r="Q58" s="685">
        <v>6</v>
      </c>
      <c r="R58" s="687"/>
      <c r="S58" s="685">
        <v>7</v>
      </c>
      <c r="T58" s="687"/>
      <c r="U58" s="685">
        <v>8</v>
      </c>
      <c r="V58" s="687"/>
      <c r="W58" s="685">
        <v>9</v>
      </c>
      <c r="X58" s="687"/>
      <c r="Y58" s="685">
        <v>10</v>
      </c>
      <c r="Z58" s="687"/>
      <c r="AA58" s="685">
        <v>11</v>
      </c>
      <c r="AB58" s="687"/>
      <c r="AC58" s="685">
        <v>12</v>
      </c>
      <c r="AD58" s="687"/>
      <c r="AE58" s="685">
        <v>13</v>
      </c>
      <c r="AF58" s="687"/>
      <c r="AG58" s="685">
        <v>14</v>
      </c>
      <c r="AH58" s="687"/>
    </row>
    <row r="59" spans="1:35" ht="15" customHeight="1">
      <c r="A59" s="724"/>
      <c r="B59" s="725"/>
      <c r="C59" s="726"/>
      <c r="D59" s="253"/>
      <c r="E59" s="254"/>
      <c r="F59" s="255"/>
      <c r="G59" s="254"/>
      <c r="H59" s="255"/>
      <c r="I59" s="254"/>
      <c r="J59" s="255"/>
      <c r="K59" s="724"/>
      <c r="L59" s="772"/>
      <c r="M59" s="725"/>
      <c r="N59" s="773"/>
      <c r="O59" s="254"/>
      <c r="P59" s="255"/>
      <c r="Q59" s="254"/>
      <c r="R59" s="255"/>
      <c r="S59" s="254"/>
      <c r="T59" s="255"/>
      <c r="U59" s="254"/>
      <c r="V59" s="255"/>
      <c r="W59" s="254"/>
      <c r="X59" s="255"/>
      <c r="Y59" s="254"/>
      <c r="Z59" s="255"/>
      <c r="AA59" s="254"/>
      <c r="AB59" s="255"/>
      <c r="AC59" s="256"/>
      <c r="AD59" s="256"/>
      <c r="AE59" s="254"/>
      <c r="AF59" s="255"/>
      <c r="AG59" s="254"/>
      <c r="AH59" s="255"/>
    </row>
    <row r="60" spans="1:35" ht="15" customHeight="1">
      <c r="A60" s="699" t="str">
        <f>IF(A59="","",IF(A59=A10,Z10,A10))</f>
        <v/>
      </c>
      <c r="B60" s="757"/>
      <c r="C60" s="746"/>
      <c r="D60" s="240"/>
      <c r="E60" s="220"/>
      <c r="F60" s="219"/>
      <c r="G60" s="220"/>
      <c r="H60" s="219"/>
      <c r="I60" s="220"/>
      <c r="J60" s="219"/>
      <c r="K60" s="699"/>
      <c r="L60" s="700"/>
      <c r="M60" s="757"/>
      <c r="N60" s="702"/>
      <c r="O60" s="220"/>
      <c r="P60" s="219"/>
      <c r="Q60" s="220"/>
      <c r="R60" s="219"/>
      <c r="S60" s="220"/>
      <c r="T60" s="219"/>
      <c r="U60" s="220"/>
      <c r="V60" s="219"/>
      <c r="W60" s="220"/>
      <c r="X60" s="219"/>
      <c r="Y60" s="220"/>
      <c r="Z60" s="219"/>
      <c r="AA60" s="220"/>
      <c r="AB60" s="219"/>
      <c r="AC60" s="242"/>
      <c r="AD60" s="242"/>
      <c r="AE60" s="220"/>
      <c r="AF60" s="219"/>
      <c r="AG60" s="220"/>
      <c r="AH60" s="219"/>
    </row>
    <row r="61" spans="1:35" ht="15" customHeight="1">
      <c r="A61" s="789" t="s">
        <v>60</v>
      </c>
      <c r="B61" s="789"/>
      <c r="C61" s="789"/>
      <c r="D61" s="789"/>
      <c r="E61" s="789" t="s">
        <v>52</v>
      </c>
      <c r="F61" s="790"/>
      <c r="G61" s="790"/>
      <c r="H61" s="790"/>
      <c r="I61" s="790"/>
      <c r="J61" s="790"/>
      <c r="K61" s="790"/>
      <c r="L61" s="790"/>
      <c r="M61" s="790"/>
      <c r="N61" s="790"/>
      <c r="O61" s="790"/>
      <c r="P61" s="790"/>
      <c r="Q61" s="790"/>
      <c r="R61" s="790"/>
      <c r="S61" s="790"/>
      <c r="T61" s="790"/>
      <c r="U61" s="790"/>
      <c r="V61" s="790"/>
      <c r="W61" s="790"/>
      <c r="X61" s="790"/>
      <c r="Y61" s="790"/>
      <c r="Z61" s="790"/>
      <c r="AA61" s="790"/>
      <c r="AB61" s="790"/>
      <c r="AC61" s="790"/>
      <c r="AD61" s="790"/>
      <c r="AE61" s="790"/>
      <c r="AF61" s="790"/>
      <c r="AG61" s="790"/>
      <c r="AH61" s="790"/>
    </row>
    <row r="62" spans="1:35" ht="15" customHeight="1">
      <c r="A62" s="791" t="s">
        <v>37</v>
      </c>
      <c r="B62" s="791"/>
      <c r="C62" s="791"/>
      <c r="D62" s="791"/>
      <c r="E62" s="791"/>
      <c r="F62" s="791"/>
      <c r="G62" s="791"/>
      <c r="H62" s="791"/>
      <c r="I62" s="791"/>
      <c r="J62" s="791"/>
      <c r="K62" s="791"/>
      <c r="L62" s="791"/>
      <c r="M62" s="791"/>
      <c r="N62" s="791"/>
      <c r="O62" s="791"/>
      <c r="P62" s="791"/>
      <c r="Q62" s="791"/>
      <c r="R62" s="791"/>
      <c r="S62" s="791"/>
      <c r="T62" s="791"/>
      <c r="U62" s="791"/>
      <c r="V62" s="791"/>
      <c r="W62" s="791"/>
      <c r="X62" s="791"/>
      <c r="Y62" s="791"/>
      <c r="Z62" s="791"/>
      <c r="AA62" s="791"/>
      <c r="AB62" s="791"/>
      <c r="AC62" s="791"/>
      <c r="AD62" s="791"/>
      <c r="AE62" s="791"/>
      <c r="AF62" s="791"/>
      <c r="AG62" s="791"/>
      <c r="AH62" s="791"/>
    </row>
    <row r="63" spans="1:35" ht="15" customHeight="1">
      <c r="A63" s="257"/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</row>
    <row r="64" spans="1:35" ht="15" customHeight="1">
      <c r="A64" s="779" t="s">
        <v>447</v>
      </c>
      <c r="B64" s="779"/>
      <c r="C64" s="779"/>
      <c r="D64" s="779"/>
      <c r="E64" s="779"/>
      <c r="F64" s="779"/>
      <c r="G64" s="779"/>
      <c r="H64" s="779"/>
      <c r="I64" s="779"/>
      <c r="J64" s="779"/>
      <c r="K64" s="779"/>
      <c r="L64" s="779"/>
      <c r="M64" s="779"/>
      <c r="N64" s="779"/>
      <c r="O64" s="779"/>
      <c r="P64" s="779"/>
      <c r="Q64" s="779"/>
      <c r="R64" s="779"/>
      <c r="S64" s="779"/>
      <c r="T64" s="779"/>
      <c r="U64" s="779"/>
      <c r="V64" s="779"/>
      <c r="W64" s="779"/>
      <c r="X64" s="779"/>
      <c r="Y64" s="779"/>
      <c r="Z64" s="779"/>
      <c r="AA64" s="779"/>
      <c r="AB64" s="779"/>
      <c r="AC64" s="779"/>
      <c r="AD64" s="779"/>
      <c r="AE64" s="779"/>
      <c r="AF64" s="779"/>
      <c r="AG64" s="779"/>
      <c r="AH64" s="779"/>
    </row>
    <row r="65" spans="1:34" ht="15" customHeight="1">
      <c r="A65" s="779" t="s">
        <v>446</v>
      </c>
      <c r="B65" s="779"/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779"/>
      <c r="O65" s="779"/>
      <c r="P65" s="779"/>
      <c r="Q65" s="779"/>
      <c r="R65" s="779"/>
      <c r="S65" s="779"/>
      <c r="T65" s="779"/>
      <c r="U65" s="779"/>
      <c r="V65" s="779"/>
      <c r="W65" s="779"/>
      <c r="X65" s="779"/>
      <c r="Y65" s="779"/>
      <c r="Z65" s="779"/>
      <c r="AA65" s="779"/>
      <c r="AB65" s="779"/>
      <c r="AC65" s="779"/>
      <c r="AD65" s="779"/>
      <c r="AE65" s="779"/>
      <c r="AF65" s="779"/>
      <c r="AG65" s="779"/>
      <c r="AH65" s="779"/>
    </row>
    <row r="66" spans="1:34" ht="11.25" customHeight="1">
      <c r="A66" s="197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258"/>
      <c r="V66" s="258"/>
      <c r="W66" s="258"/>
      <c r="X66" s="258"/>
      <c r="Y66" s="258"/>
      <c r="Z66" s="258"/>
      <c r="AA66" s="258"/>
      <c r="AB66" s="258"/>
      <c r="AC66" s="197"/>
      <c r="AD66" s="197"/>
      <c r="AE66" s="197"/>
      <c r="AF66" s="197"/>
      <c r="AG66" s="197"/>
      <c r="AH66" s="197"/>
    </row>
    <row r="67" spans="1:34" ht="11.25" hidden="1" customHeight="1">
      <c r="A67" s="771" t="s">
        <v>62</v>
      </c>
      <c r="B67" s="771"/>
      <c r="C67" s="771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</row>
    <row r="68" spans="1:34" ht="11.25" hidden="1" customHeight="1">
      <c r="A68" s="780"/>
      <c r="B68" s="781"/>
      <c r="C68" s="781"/>
      <c r="D68" s="781"/>
      <c r="E68" s="781"/>
      <c r="F68" s="781"/>
      <c r="G68" s="781"/>
      <c r="H68" s="781"/>
      <c r="I68" s="781"/>
      <c r="J68" s="781"/>
      <c r="K68" s="781"/>
      <c r="L68" s="781"/>
      <c r="M68" s="781"/>
      <c r="N68" s="781"/>
      <c r="O68" s="781"/>
      <c r="P68" s="781"/>
      <c r="Q68" s="781"/>
      <c r="R68" s="781"/>
      <c r="S68" s="781"/>
      <c r="T68" s="781"/>
      <c r="U68" s="781"/>
      <c r="V68" s="781"/>
      <c r="W68" s="781"/>
      <c r="X68" s="781"/>
      <c r="Y68" s="781"/>
      <c r="Z68" s="781"/>
      <c r="AA68" s="781"/>
      <c r="AB68" s="781"/>
      <c r="AC68" s="781"/>
      <c r="AD68" s="781"/>
      <c r="AE68" s="781"/>
      <c r="AF68" s="781"/>
      <c r="AG68" s="781"/>
      <c r="AH68" s="782"/>
    </row>
    <row r="69" spans="1:34" ht="11.25" hidden="1" customHeight="1">
      <c r="A69" s="783"/>
      <c r="B69" s="784"/>
      <c r="C69" s="784"/>
      <c r="D69" s="784"/>
      <c r="E69" s="784"/>
      <c r="F69" s="784"/>
      <c r="G69" s="784"/>
      <c r="H69" s="784"/>
      <c r="I69" s="784"/>
      <c r="J69" s="784"/>
      <c r="K69" s="784"/>
      <c r="L69" s="784"/>
      <c r="M69" s="784"/>
      <c r="N69" s="784"/>
      <c r="O69" s="784"/>
      <c r="P69" s="784"/>
      <c r="Q69" s="784"/>
      <c r="R69" s="784"/>
      <c r="S69" s="784"/>
      <c r="T69" s="784"/>
      <c r="U69" s="784"/>
      <c r="V69" s="784"/>
      <c r="W69" s="784"/>
      <c r="X69" s="784"/>
      <c r="Y69" s="784"/>
      <c r="Z69" s="784"/>
      <c r="AA69" s="784"/>
      <c r="AB69" s="784"/>
      <c r="AC69" s="784"/>
      <c r="AD69" s="784"/>
      <c r="AE69" s="784"/>
      <c r="AF69" s="784"/>
      <c r="AG69" s="784"/>
      <c r="AH69" s="785"/>
    </row>
    <row r="70" spans="1:34" ht="11.25" hidden="1" customHeight="1">
      <c r="A70" s="783"/>
      <c r="B70" s="784"/>
      <c r="C70" s="784"/>
      <c r="D70" s="784"/>
      <c r="E70" s="784"/>
      <c r="F70" s="784"/>
      <c r="G70" s="784"/>
      <c r="H70" s="784"/>
      <c r="I70" s="784"/>
      <c r="J70" s="784"/>
      <c r="K70" s="784"/>
      <c r="L70" s="784"/>
      <c r="M70" s="784"/>
      <c r="N70" s="784"/>
      <c r="O70" s="784"/>
      <c r="P70" s="784"/>
      <c r="Q70" s="784"/>
      <c r="R70" s="784"/>
      <c r="S70" s="784"/>
      <c r="T70" s="784"/>
      <c r="U70" s="784"/>
      <c r="V70" s="784"/>
      <c r="W70" s="784"/>
      <c r="X70" s="784"/>
      <c r="Y70" s="784"/>
      <c r="Z70" s="784"/>
      <c r="AA70" s="784"/>
      <c r="AB70" s="784"/>
      <c r="AC70" s="784"/>
      <c r="AD70" s="784"/>
      <c r="AE70" s="784"/>
      <c r="AF70" s="784"/>
      <c r="AG70" s="784"/>
      <c r="AH70" s="785"/>
    </row>
    <row r="71" spans="1:34" ht="11.25" hidden="1" customHeight="1">
      <c r="A71" s="783"/>
      <c r="B71" s="784"/>
      <c r="C71" s="784"/>
      <c r="D71" s="784"/>
      <c r="E71" s="784"/>
      <c r="F71" s="784"/>
      <c r="G71" s="784"/>
      <c r="H71" s="784"/>
      <c r="I71" s="784"/>
      <c r="J71" s="784"/>
      <c r="K71" s="784"/>
      <c r="L71" s="784"/>
      <c r="M71" s="784"/>
      <c r="N71" s="784"/>
      <c r="O71" s="784"/>
      <c r="P71" s="784"/>
      <c r="Q71" s="784"/>
      <c r="R71" s="784"/>
      <c r="S71" s="784"/>
      <c r="T71" s="784"/>
      <c r="U71" s="784"/>
      <c r="V71" s="784"/>
      <c r="W71" s="784"/>
      <c r="X71" s="784"/>
      <c r="Y71" s="784"/>
      <c r="Z71" s="784"/>
      <c r="AA71" s="784"/>
      <c r="AB71" s="784"/>
      <c r="AC71" s="784"/>
      <c r="AD71" s="784"/>
      <c r="AE71" s="784"/>
      <c r="AF71" s="784"/>
      <c r="AG71" s="784"/>
      <c r="AH71" s="785"/>
    </row>
    <row r="72" spans="1:34" ht="11.25" hidden="1" customHeight="1">
      <c r="A72" s="783"/>
      <c r="B72" s="784"/>
      <c r="C72" s="784"/>
      <c r="D72" s="784"/>
      <c r="E72" s="784"/>
      <c r="F72" s="784"/>
      <c r="G72" s="784"/>
      <c r="H72" s="784"/>
      <c r="I72" s="784"/>
      <c r="J72" s="784"/>
      <c r="K72" s="784"/>
      <c r="L72" s="784"/>
      <c r="M72" s="784"/>
      <c r="N72" s="784"/>
      <c r="O72" s="784"/>
      <c r="P72" s="784"/>
      <c r="Q72" s="784"/>
      <c r="R72" s="784"/>
      <c r="S72" s="784"/>
      <c r="T72" s="784"/>
      <c r="U72" s="784"/>
      <c r="V72" s="784"/>
      <c r="W72" s="784"/>
      <c r="X72" s="784"/>
      <c r="Y72" s="784"/>
      <c r="Z72" s="784"/>
      <c r="AA72" s="784"/>
      <c r="AB72" s="784"/>
      <c r="AC72" s="784"/>
      <c r="AD72" s="784"/>
      <c r="AE72" s="784"/>
      <c r="AF72" s="784"/>
      <c r="AG72" s="784"/>
      <c r="AH72" s="785"/>
    </row>
    <row r="73" spans="1:34" ht="11.25" hidden="1" customHeight="1">
      <c r="A73" s="783"/>
      <c r="B73" s="784"/>
      <c r="C73" s="784"/>
      <c r="D73" s="784"/>
      <c r="E73" s="784"/>
      <c r="F73" s="784"/>
      <c r="G73" s="784"/>
      <c r="H73" s="784"/>
      <c r="I73" s="784"/>
      <c r="J73" s="784"/>
      <c r="K73" s="784"/>
      <c r="L73" s="784"/>
      <c r="M73" s="784"/>
      <c r="N73" s="784"/>
      <c r="O73" s="784"/>
      <c r="P73" s="784"/>
      <c r="Q73" s="784"/>
      <c r="R73" s="784"/>
      <c r="S73" s="784"/>
      <c r="T73" s="784"/>
      <c r="U73" s="784"/>
      <c r="V73" s="784"/>
      <c r="W73" s="784"/>
      <c r="X73" s="784"/>
      <c r="Y73" s="784"/>
      <c r="Z73" s="784"/>
      <c r="AA73" s="784"/>
      <c r="AB73" s="784"/>
      <c r="AC73" s="784"/>
      <c r="AD73" s="784"/>
      <c r="AE73" s="784"/>
      <c r="AF73" s="784"/>
      <c r="AG73" s="784"/>
      <c r="AH73" s="785"/>
    </row>
    <row r="74" spans="1:34" ht="11.25" hidden="1" customHeight="1">
      <c r="A74" s="783"/>
      <c r="B74" s="784"/>
      <c r="C74" s="784"/>
      <c r="D74" s="784"/>
      <c r="E74" s="784"/>
      <c r="F74" s="784"/>
      <c r="G74" s="784"/>
      <c r="H74" s="784"/>
      <c r="I74" s="784"/>
      <c r="J74" s="784"/>
      <c r="K74" s="784"/>
      <c r="L74" s="784"/>
      <c r="M74" s="784"/>
      <c r="N74" s="784"/>
      <c r="O74" s="784"/>
      <c r="P74" s="784"/>
      <c r="Q74" s="784"/>
      <c r="R74" s="784"/>
      <c r="S74" s="784"/>
      <c r="T74" s="784"/>
      <c r="U74" s="784"/>
      <c r="V74" s="784"/>
      <c r="W74" s="784"/>
      <c r="X74" s="784"/>
      <c r="Y74" s="784"/>
      <c r="Z74" s="784"/>
      <c r="AA74" s="784"/>
      <c r="AB74" s="784"/>
      <c r="AC74" s="784"/>
      <c r="AD74" s="784"/>
      <c r="AE74" s="784"/>
      <c r="AF74" s="784"/>
      <c r="AG74" s="784"/>
      <c r="AH74" s="785"/>
    </row>
    <row r="75" spans="1:34" ht="11.25" hidden="1" customHeight="1">
      <c r="A75" s="783"/>
      <c r="B75" s="784"/>
      <c r="C75" s="784"/>
      <c r="D75" s="784"/>
      <c r="E75" s="784"/>
      <c r="F75" s="784"/>
      <c r="G75" s="784"/>
      <c r="H75" s="784"/>
      <c r="I75" s="784"/>
      <c r="J75" s="784"/>
      <c r="K75" s="784"/>
      <c r="L75" s="784"/>
      <c r="M75" s="784"/>
      <c r="N75" s="784"/>
      <c r="O75" s="784"/>
      <c r="P75" s="784"/>
      <c r="Q75" s="784"/>
      <c r="R75" s="784"/>
      <c r="S75" s="784"/>
      <c r="T75" s="784"/>
      <c r="U75" s="784"/>
      <c r="V75" s="784"/>
      <c r="W75" s="784"/>
      <c r="X75" s="784"/>
      <c r="Y75" s="784"/>
      <c r="Z75" s="784"/>
      <c r="AA75" s="784"/>
      <c r="AB75" s="784"/>
      <c r="AC75" s="784"/>
      <c r="AD75" s="784"/>
      <c r="AE75" s="784"/>
      <c r="AF75" s="784"/>
      <c r="AG75" s="784"/>
      <c r="AH75" s="785"/>
    </row>
    <row r="76" spans="1:34" ht="11.25" hidden="1" customHeight="1">
      <c r="A76" s="783"/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784"/>
      <c r="O76" s="784"/>
      <c r="P76" s="784"/>
      <c r="Q76" s="784"/>
      <c r="R76" s="784"/>
      <c r="S76" s="784"/>
      <c r="T76" s="784"/>
      <c r="U76" s="784"/>
      <c r="V76" s="784"/>
      <c r="W76" s="784"/>
      <c r="X76" s="784"/>
      <c r="Y76" s="784"/>
      <c r="Z76" s="784"/>
      <c r="AA76" s="784"/>
      <c r="AB76" s="784"/>
      <c r="AC76" s="784"/>
      <c r="AD76" s="784"/>
      <c r="AE76" s="784"/>
      <c r="AF76" s="784"/>
      <c r="AG76" s="784"/>
      <c r="AH76" s="785"/>
    </row>
    <row r="77" spans="1:34" ht="11.25" hidden="1" customHeight="1">
      <c r="A77" s="783"/>
      <c r="B77" s="784"/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784"/>
      <c r="O77" s="784"/>
      <c r="P77" s="784"/>
      <c r="Q77" s="784"/>
      <c r="R77" s="784"/>
      <c r="S77" s="784"/>
      <c r="T77" s="784"/>
      <c r="U77" s="784"/>
      <c r="V77" s="784"/>
      <c r="W77" s="784"/>
      <c r="X77" s="784"/>
      <c r="Y77" s="784"/>
      <c r="Z77" s="784"/>
      <c r="AA77" s="784"/>
      <c r="AB77" s="784"/>
      <c r="AC77" s="784"/>
      <c r="AD77" s="784"/>
      <c r="AE77" s="784"/>
      <c r="AF77" s="784"/>
      <c r="AG77" s="784"/>
      <c r="AH77" s="785"/>
    </row>
    <row r="78" spans="1:34" ht="11.25" hidden="1" customHeight="1">
      <c r="A78" s="783"/>
      <c r="B78" s="784"/>
      <c r="C78" s="784"/>
      <c r="D78" s="784"/>
      <c r="E78" s="784"/>
      <c r="F78" s="784"/>
      <c r="G78" s="784"/>
      <c r="H78" s="784"/>
      <c r="I78" s="784"/>
      <c r="J78" s="784"/>
      <c r="K78" s="784"/>
      <c r="L78" s="784"/>
      <c r="M78" s="784"/>
      <c r="N78" s="784"/>
      <c r="O78" s="784"/>
      <c r="P78" s="784"/>
      <c r="Q78" s="784"/>
      <c r="R78" s="784"/>
      <c r="S78" s="784"/>
      <c r="T78" s="784"/>
      <c r="U78" s="784"/>
      <c r="V78" s="784"/>
      <c r="W78" s="784"/>
      <c r="X78" s="784"/>
      <c r="Y78" s="784"/>
      <c r="Z78" s="784"/>
      <c r="AA78" s="784"/>
      <c r="AB78" s="784"/>
      <c r="AC78" s="784"/>
      <c r="AD78" s="784"/>
      <c r="AE78" s="784"/>
      <c r="AF78" s="784"/>
      <c r="AG78" s="784"/>
      <c r="AH78" s="785"/>
    </row>
    <row r="79" spans="1:34" ht="11.25" hidden="1" customHeight="1">
      <c r="A79" s="786"/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N79" s="787"/>
      <c r="O79" s="787"/>
      <c r="P79" s="787"/>
      <c r="Q79" s="787"/>
      <c r="R79" s="787"/>
      <c r="S79" s="787"/>
      <c r="T79" s="787"/>
      <c r="U79" s="787"/>
      <c r="V79" s="787"/>
      <c r="W79" s="787"/>
      <c r="X79" s="787"/>
      <c r="Y79" s="787"/>
      <c r="Z79" s="787"/>
      <c r="AA79" s="787"/>
      <c r="AB79" s="787"/>
      <c r="AC79" s="787"/>
      <c r="AD79" s="787"/>
      <c r="AE79" s="787"/>
      <c r="AF79" s="787"/>
      <c r="AG79" s="787"/>
      <c r="AH79" s="788"/>
    </row>
    <row r="80" spans="1:34" hidden="1"/>
  </sheetData>
  <mergeCells count="406">
    <mergeCell ref="A1:P1"/>
    <mergeCell ref="W1:AB1"/>
    <mergeCell ref="AC1:AH1"/>
    <mergeCell ref="I5:J5"/>
    <mergeCell ref="A4:AH4"/>
    <mergeCell ref="K5:N5"/>
    <mergeCell ref="B2:N3"/>
    <mergeCell ref="W2:AB3"/>
    <mergeCell ref="AC2:AH3"/>
    <mergeCell ref="O3:P3"/>
    <mergeCell ref="O5:T5"/>
    <mergeCell ref="U5:V5"/>
    <mergeCell ref="W5:AH5"/>
    <mergeCell ref="A5:C5"/>
    <mergeCell ref="D5:H5"/>
    <mergeCell ref="A8:E8"/>
    <mergeCell ref="F8:J8"/>
    <mergeCell ref="A7:E7"/>
    <mergeCell ref="F7:J7"/>
    <mergeCell ref="T8:U8"/>
    <mergeCell ref="O8:S8"/>
    <mergeCell ref="A6:C6"/>
    <mergeCell ref="D6:J6"/>
    <mergeCell ref="K6:N6"/>
    <mergeCell ref="O6:P6"/>
    <mergeCell ref="Q6:R6"/>
    <mergeCell ref="S6:T6"/>
    <mergeCell ref="U6:V6"/>
    <mergeCell ref="G13:H13"/>
    <mergeCell ref="A12:I12"/>
    <mergeCell ref="A11:I11"/>
    <mergeCell ref="O12:P12"/>
    <mergeCell ref="O11:P11"/>
    <mergeCell ref="A15:A16"/>
    <mergeCell ref="B15:C16"/>
    <mergeCell ref="D15:H15"/>
    <mergeCell ref="I15:I16"/>
    <mergeCell ref="O13:P13"/>
    <mergeCell ref="J18:P18"/>
    <mergeCell ref="U18:Y18"/>
    <mergeCell ref="J19:P19"/>
    <mergeCell ref="U19:Y19"/>
    <mergeCell ref="J20:P20"/>
    <mergeCell ref="U20:Y20"/>
    <mergeCell ref="J21:P21"/>
    <mergeCell ref="U21:Y21"/>
    <mergeCell ref="J22:P22"/>
    <mergeCell ref="U22:Y22"/>
    <mergeCell ref="J23:P23"/>
    <mergeCell ref="U23:Y23"/>
    <mergeCell ref="J24:P24"/>
    <mergeCell ref="U24:Y24"/>
    <mergeCell ref="J25:P25"/>
    <mergeCell ref="U25:Y25"/>
    <mergeCell ref="J26:P26"/>
    <mergeCell ref="U26:Y26"/>
    <mergeCell ref="J27:P27"/>
    <mergeCell ref="U27:Y27"/>
    <mergeCell ref="J28:P28"/>
    <mergeCell ref="U28:Y28"/>
    <mergeCell ref="J29:P29"/>
    <mergeCell ref="U29:Y29"/>
    <mergeCell ref="J30:P30"/>
    <mergeCell ref="U30:Y30"/>
    <mergeCell ref="J31:P31"/>
    <mergeCell ref="U31:Y31"/>
    <mergeCell ref="J34:P34"/>
    <mergeCell ref="U34:Y34"/>
    <mergeCell ref="J32:P32"/>
    <mergeCell ref="U32:Y32"/>
    <mergeCell ref="J33:P33"/>
    <mergeCell ref="U33:Y33"/>
    <mergeCell ref="A36:B36"/>
    <mergeCell ref="D36:F36"/>
    <mergeCell ref="H36:J36"/>
    <mergeCell ref="A35:B35"/>
    <mergeCell ref="C35:F35"/>
    <mergeCell ref="G35:J35"/>
    <mergeCell ref="O37:O38"/>
    <mergeCell ref="A37:B37"/>
    <mergeCell ref="D37:F37"/>
    <mergeCell ref="H37:J37"/>
    <mergeCell ref="K39:L39"/>
    <mergeCell ref="M39:N39"/>
    <mergeCell ref="A38:B38"/>
    <mergeCell ref="D38:F38"/>
    <mergeCell ref="H38:J38"/>
    <mergeCell ref="K37:L38"/>
    <mergeCell ref="M37:N38"/>
    <mergeCell ref="A40:B40"/>
    <mergeCell ref="D40:F40"/>
    <mergeCell ref="H40:J40"/>
    <mergeCell ref="A39:B39"/>
    <mergeCell ref="D39:F39"/>
    <mergeCell ref="H39:J39"/>
    <mergeCell ref="K40:L40"/>
    <mergeCell ref="M40:N40"/>
    <mergeCell ref="A43:B43"/>
    <mergeCell ref="D43:F43"/>
    <mergeCell ref="H41:J41"/>
    <mergeCell ref="H43:J43"/>
    <mergeCell ref="A42:B42"/>
    <mergeCell ref="D42:F42"/>
    <mergeCell ref="H42:J42"/>
    <mergeCell ref="A41:B41"/>
    <mergeCell ref="D41:F41"/>
    <mergeCell ref="A45:B45"/>
    <mergeCell ref="D45:F45"/>
    <mergeCell ref="H45:J45"/>
    <mergeCell ref="A44:B44"/>
    <mergeCell ref="D44:F44"/>
    <mergeCell ref="H44:J44"/>
    <mergeCell ref="A47:B47"/>
    <mergeCell ref="C47:E47"/>
    <mergeCell ref="G47:J47"/>
    <mergeCell ref="A46:B46"/>
    <mergeCell ref="C46:E46"/>
    <mergeCell ref="G46:J46"/>
    <mergeCell ref="A48:B48"/>
    <mergeCell ref="C48:E48"/>
    <mergeCell ref="G48:J48"/>
    <mergeCell ref="O48:P48"/>
    <mergeCell ref="Q48:R48"/>
    <mergeCell ref="S48:T48"/>
    <mergeCell ref="U47:V47"/>
    <mergeCell ref="W47:X47"/>
    <mergeCell ref="Q47:R47"/>
    <mergeCell ref="S47:T47"/>
    <mergeCell ref="U48:V48"/>
    <mergeCell ref="W48:X48"/>
    <mergeCell ref="L47:M47"/>
    <mergeCell ref="A50:B50"/>
    <mergeCell ref="C50:E50"/>
    <mergeCell ref="G50:J50"/>
    <mergeCell ref="O50:P50"/>
    <mergeCell ref="Q50:R50"/>
    <mergeCell ref="S50:T50"/>
    <mergeCell ref="U49:V49"/>
    <mergeCell ref="W49:X49"/>
    <mergeCell ref="Q49:R49"/>
    <mergeCell ref="S49:T49"/>
    <mergeCell ref="U50:V50"/>
    <mergeCell ref="W50:X50"/>
    <mergeCell ref="A49:B49"/>
    <mergeCell ref="C49:E49"/>
    <mergeCell ref="G49:J49"/>
    <mergeCell ref="O49:P49"/>
    <mergeCell ref="A52:B52"/>
    <mergeCell ref="C52:E52"/>
    <mergeCell ref="G52:J52"/>
    <mergeCell ref="O52:P52"/>
    <mergeCell ref="Q52:R52"/>
    <mergeCell ref="S52:T52"/>
    <mergeCell ref="U51:V51"/>
    <mergeCell ref="W51:X51"/>
    <mergeCell ref="Q51:R51"/>
    <mergeCell ref="S51:T51"/>
    <mergeCell ref="U52:V52"/>
    <mergeCell ref="W52:X52"/>
    <mergeCell ref="A51:B51"/>
    <mergeCell ref="C51:E51"/>
    <mergeCell ref="G51:J51"/>
    <mergeCell ref="O51:P51"/>
    <mergeCell ref="A54:B54"/>
    <mergeCell ref="C54:E54"/>
    <mergeCell ref="G54:J54"/>
    <mergeCell ref="O54:P54"/>
    <mergeCell ref="L54:M54"/>
    <mergeCell ref="A53:B53"/>
    <mergeCell ref="C53:E53"/>
    <mergeCell ref="G53:J53"/>
    <mergeCell ref="O53:P53"/>
    <mergeCell ref="G56:J56"/>
    <mergeCell ref="O56:P56"/>
    <mergeCell ref="L56:M56"/>
    <mergeCell ref="Q54:R54"/>
    <mergeCell ref="S54:T54"/>
    <mergeCell ref="U53:V53"/>
    <mergeCell ref="W53:X53"/>
    <mergeCell ref="Q53:R53"/>
    <mergeCell ref="S53:T53"/>
    <mergeCell ref="AA56:AB56"/>
    <mergeCell ref="AC55:AD55"/>
    <mergeCell ref="AE55:AF55"/>
    <mergeCell ref="Y55:Z55"/>
    <mergeCell ref="AA55:AB55"/>
    <mergeCell ref="AC56:AD56"/>
    <mergeCell ref="AE56:AF56"/>
    <mergeCell ref="A57:B57"/>
    <mergeCell ref="C57:E57"/>
    <mergeCell ref="G57:J57"/>
    <mergeCell ref="O57:P57"/>
    <mergeCell ref="U56:V56"/>
    <mergeCell ref="W56:X56"/>
    <mergeCell ref="Q56:R56"/>
    <mergeCell ref="S56:T56"/>
    <mergeCell ref="W55:X55"/>
    <mergeCell ref="Q55:R55"/>
    <mergeCell ref="S55:T55"/>
    <mergeCell ref="A55:B55"/>
    <mergeCell ref="C55:E55"/>
    <mergeCell ref="G55:J55"/>
    <mergeCell ref="O55:P55"/>
    <mergeCell ref="A56:B56"/>
    <mergeCell ref="C56:E56"/>
    <mergeCell ref="A68:AH79"/>
    <mergeCell ref="W58:X58"/>
    <mergeCell ref="Y58:Z58"/>
    <mergeCell ref="A58:D58"/>
    <mergeCell ref="E58:F58"/>
    <mergeCell ref="G58:H58"/>
    <mergeCell ref="I58:J58"/>
    <mergeCell ref="O58:P58"/>
    <mergeCell ref="A60:C60"/>
    <mergeCell ref="E61:AH61"/>
    <mergeCell ref="A64:AH64"/>
    <mergeCell ref="M60:N60"/>
    <mergeCell ref="AG58:AH58"/>
    <mergeCell ref="Q58:R58"/>
    <mergeCell ref="K58:N58"/>
    <mergeCell ref="A61:D61"/>
    <mergeCell ref="A62:D62"/>
    <mergeCell ref="E62:AH62"/>
    <mergeCell ref="AA6:AE6"/>
    <mergeCell ref="AF6:AH6"/>
    <mergeCell ref="K7:N7"/>
    <mergeCell ref="O7:S7"/>
    <mergeCell ref="T7:U7"/>
    <mergeCell ref="K8:N8"/>
    <mergeCell ref="A67:C67"/>
    <mergeCell ref="AA58:AB58"/>
    <mergeCell ref="AC58:AD58"/>
    <mergeCell ref="AE58:AF58"/>
    <mergeCell ref="A59:C59"/>
    <mergeCell ref="S58:T58"/>
    <mergeCell ref="U58:V58"/>
    <mergeCell ref="K59:L59"/>
    <mergeCell ref="M59:N59"/>
    <mergeCell ref="K60:L60"/>
    <mergeCell ref="V7:Z7"/>
    <mergeCell ref="AB7:AE7"/>
    <mergeCell ref="AF7:AH8"/>
    <mergeCell ref="AB8:AE8"/>
    <mergeCell ref="V8:Z8"/>
    <mergeCell ref="O9:P9"/>
    <mergeCell ref="A65:AH65"/>
    <mergeCell ref="Y56:Z56"/>
    <mergeCell ref="W14:Y14"/>
    <mergeCell ref="J9:N13"/>
    <mergeCell ref="AA15:AE15"/>
    <mergeCell ref="AF15:AG16"/>
    <mergeCell ref="J14:N14"/>
    <mergeCell ref="O14:P14"/>
    <mergeCell ref="Q14:T14"/>
    <mergeCell ref="U14:V14"/>
    <mergeCell ref="Q12:T12"/>
    <mergeCell ref="U12:V12"/>
    <mergeCell ref="Q9:T9"/>
    <mergeCell ref="U11:V11"/>
    <mergeCell ref="U9:V9"/>
    <mergeCell ref="Q13:T13"/>
    <mergeCell ref="U13:V13"/>
    <mergeCell ref="Q11:T11"/>
    <mergeCell ref="Z12:AH12"/>
    <mergeCell ref="AA13:AB13"/>
    <mergeCell ref="AG13:AH13"/>
    <mergeCell ref="W9:Y13"/>
    <mergeCell ref="Z11:AH11"/>
    <mergeCell ref="AH15:AH16"/>
    <mergeCell ref="J17:P17"/>
    <mergeCell ref="U17:Y17"/>
    <mergeCell ref="S15:S16"/>
    <mergeCell ref="T15:T16"/>
    <mergeCell ref="U15:Y16"/>
    <mergeCell ref="Z15:Z16"/>
    <mergeCell ref="R15:R16"/>
    <mergeCell ref="Q15:Q16"/>
    <mergeCell ref="J15:P16"/>
    <mergeCell ref="AE35:AH35"/>
    <mergeCell ref="K36:R36"/>
    <mergeCell ref="S36:X36"/>
    <mergeCell ref="Y36:Z36"/>
    <mergeCell ref="AB36:AD36"/>
    <mergeCell ref="AF36:AH36"/>
    <mergeCell ref="K35:R35"/>
    <mergeCell ref="S35:X35"/>
    <mergeCell ref="Y35:Z35"/>
    <mergeCell ref="AA35:AD35"/>
    <mergeCell ref="P37:P38"/>
    <mergeCell ref="Q37:T38"/>
    <mergeCell ref="W37:W38"/>
    <mergeCell ref="X37:X38"/>
    <mergeCell ref="U37:U38"/>
    <mergeCell ref="V37:V38"/>
    <mergeCell ref="Y37:Z37"/>
    <mergeCell ref="AB37:AD37"/>
    <mergeCell ref="AF37:AH37"/>
    <mergeCell ref="Y38:Z38"/>
    <mergeCell ref="AB38:AD38"/>
    <mergeCell ref="AF38:AH38"/>
    <mergeCell ref="AB39:AD39"/>
    <mergeCell ref="AF39:AH39"/>
    <mergeCell ref="R40:S40"/>
    <mergeCell ref="Y40:Z40"/>
    <mergeCell ref="R39:S39"/>
    <mergeCell ref="Y39:Z39"/>
    <mergeCell ref="R41:S41"/>
    <mergeCell ref="Y41:Z41"/>
    <mergeCell ref="AB40:AD40"/>
    <mergeCell ref="AF40:AH40"/>
    <mergeCell ref="AB41:AD41"/>
    <mergeCell ref="AF41:AH41"/>
    <mergeCell ref="K42:L42"/>
    <mergeCell ref="M42:N42"/>
    <mergeCell ref="R42:S42"/>
    <mergeCell ref="Y42:Z42"/>
    <mergeCell ref="AB42:AD42"/>
    <mergeCell ref="AF42:AH42"/>
    <mergeCell ref="K41:L41"/>
    <mergeCell ref="M41:N41"/>
    <mergeCell ref="AB44:AD44"/>
    <mergeCell ref="AF44:AH44"/>
    <mergeCell ref="K43:L43"/>
    <mergeCell ref="M43:N43"/>
    <mergeCell ref="R43:S43"/>
    <mergeCell ref="Y43:Z43"/>
    <mergeCell ref="AB43:AD43"/>
    <mergeCell ref="AF43:AH43"/>
    <mergeCell ref="AB45:AD45"/>
    <mergeCell ref="AF45:AH45"/>
    <mergeCell ref="K44:L44"/>
    <mergeCell ref="M44:N44"/>
    <mergeCell ref="K45:L45"/>
    <mergeCell ref="M45:N45"/>
    <mergeCell ref="R45:S45"/>
    <mergeCell ref="Y45:Z45"/>
    <mergeCell ref="R44:S44"/>
    <mergeCell ref="Y44:Z44"/>
    <mergeCell ref="AG47:AH47"/>
    <mergeCell ref="AC47:AD47"/>
    <mergeCell ref="AE47:AF47"/>
    <mergeCell ref="Y47:Z47"/>
    <mergeCell ref="AA47:AB47"/>
    <mergeCell ref="O47:P47"/>
    <mergeCell ref="AG48:AH48"/>
    <mergeCell ref="L49:M49"/>
    <mergeCell ref="AG49:AH49"/>
    <mergeCell ref="AC49:AD49"/>
    <mergeCell ref="AE49:AF49"/>
    <mergeCell ref="Y49:Z49"/>
    <mergeCell ref="AA49:AB49"/>
    <mergeCell ref="AC48:AD48"/>
    <mergeCell ref="AE48:AF48"/>
    <mergeCell ref="Y48:Z48"/>
    <mergeCell ref="L48:M48"/>
    <mergeCell ref="AA48:AB48"/>
    <mergeCell ref="AG50:AH50"/>
    <mergeCell ref="L51:M51"/>
    <mergeCell ref="AG51:AH51"/>
    <mergeCell ref="AC51:AD51"/>
    <mergeCell ref="AE51:AF51"/>
    <mergeCell ref="Y51:Z51"/>
    <mergeCell ref="AA51:AB51"/>
    <mergeCell ref="AC50:AD50"/>
    <mergeCell ref="AE50:AF50"/>
    <mergeCell ref="Y50:Z50"/>
    <mergeCell ref="L50:M50"/>
    <mergeCell ref="AA50:AB50"/>
    <mergeCell ref="AA54:AB54"/>
    <mergeCell ref="U55:V55"/>
    <mergeCell ref="AG52:AH52"/>
    <mergeCell ref="L53:M53"/>
    <mergeCell ref="AG53:AH53"/>
    <mergeCell ref="AC53:AD53"/>
    <mergeCell ref="AE53:AF53"/>
    <mergeCell ref="Y53:Z53"/>
    <mergeCell ref="AA53:AB53"/>
    <mergeCell ref="AC52:AD52"/>
    <mergeCell ref="AE52:AF52"/>
    <mergeCell ref="Y52:Z52"/>
    <mergeCell ref="L52:M52"/>
    <mergeCell ref="AA52:AB52"/>
    <mergeCell ref="W6:Z6"/>
    <mergeCell ref="A9:D9"/>
    <mergeCell ref="Z9:AC9"/>
    <mergeCell ref="U57:V57"/>
    <mergeCell ref="W57:X57"/>
    <mergeCell ref="Y57:Z57"/>
    <mergeCell ref="AA57:AB57"/>
    <mergeCell ref="K46:N46"/>
    <mergeCell ref="O46:AH46"/>
    <mergeCell ref="AG56:AH56"/>
    <mergeCell ref="L57:M57"/>
    <mergeCell ref="AG57:AH57"/>
    <mergeCell ref="AC57:AD57"/>
    <mergeCell ref="AE57:AF57"/>
    <mergeCell ref="Q57:R57"/>
    <mergeCell ref="S57:T57"/>
    <mergeCell ref="AG54:AH54"/>
    <mergeCell ref="L55:M55"/>
    <mergeCell ref="AG55:AH55"/>
    <mergeCell ref="AC54:AD54"/>
    <mergeCell ref="AE54:AF54"/>
    <mergeCell ref="U54:V54"/>
    <mergeCell ref="W54:X54"/>
    <mergeCell ref="Y54:Z54"/>
  </mergeCells>
  <phoneticPr fontId="3"/>
  <dataValidations count="1">
    <dataValidation type="list" allowBlank="1" showInputMessage="1" showErrorMessage="1" sqref="C47:E57 A59:C59">
      <formula1>$A$10:$B$10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8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データ!$H$2:$H$21</xm:f>
          </x14:formula1>
          <xm:sqref>AB8:AE8</xm:sqref>
        </x14:dataValidation>
        <x14:dataValidation type="list" allowBlank="1" showInputMessage="1" showErrorMessage="1">
          <x14:formula1>
            <xm:f>データ!$G$2:$G$21</xm:f>
          </x14:formula1>
          <xm:sqref>AB7:AE7</xm:sqref>
        </x14:dataValidation>
        <x14:dataValidation type="list" allowBlank="1" showInputMessage="1" showErrorMessage="1">
          <x14:formula1>
            <xm:f>データ!$P$2:$P$21</xm:f>
          </x14:formula1>
          <xm:sqref>W6</xm:sqref>
        </x14:dataValidation>
        <x14:dataValidation type="list" allowBlank="1" showInputMessage="1" showErrorMessage="1">
          <x14:formula1>
            <xm:f>データ!$N$2:$N$67</xm:f>
          </x14:formula1>
          <xm:sqref>O6</xm:sqref>
        </x14:dataValidation>
        <x14:dataValidation type="list" allowBlank="1" showInputMessage="1" showErrorMessage="1">
          <x14:formula1>
            <xm:f>データ!$J$2:$J$21</xm:f>
          </x14:formula1>
          <xm:sqref>D6</xm:sqref>
        </x14:dataValidation>
        <x14:dataValidation type="list" allowBlank="1" showInputMessage="1" showErrorMessage="1">
          <x14:formula1>
            <xm:f>データ!$L$2:$L$21</xm:f>
          </x14:formula1>
          <xm:sqref>S6</xm:sqref>
        </x14:dataValidation>
        <x14:dataValidation type="list" allowBlank="1" showInputMessage="1" showErrorMessage="1">
          <x14:formula1>
            <xm:f>データ!$E$2:$E$21</xm:f>
          </x14:formula1>
          <xm:sqref>V8:Z8</xm:sqref>
        </x14:dataValidation>
        <x14:dataValidation type="list" allowBlank="1" showInputMessage="1" showErrorMessage="1">
          <x14:formula1>
            <xm:f>データ!$C$2:$C$21</xm:f>
          </x14:formula1>
          <xm:sqref>F7:J7</xm:sqref>
        </x14:dataValidation>
        <x14:dataValidation type="list" allowBlank="1" showInputMessage="1" showErrorMessage="1">
          <x14:formula1>
            <xm:f>データ!$A$2:$A$21</xm:f>
          </x14:formula1>
          <xm:sqref>F8:J8 O7:S8 V7:Z7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0"/>
  <sheetViews>
    <sheetView zoomScaleNormal="100" workbookViewId="0">
      <selection activeCell="AR13" sqref="AR13"/>
    </sheetView>
  </sheetViews>
  <sheetFormatPr defaultRowHeight="13.5"/>
  <cols>
    <col min="1" max="10" width="3.125" style="17" customWidth="1"/>
    <col min="11" max="11" width="2.25" style="17" customWidth="1"/>
    <col min="12" max="13" width="0.875" style="17" customWidth="1"/>
    <col min="14" max="14" width="2.25" style="17" customWidth="1"/>
    <col min="15" max="34" width="3.125" style="17" customWidth="1"/>
    <col min="35" max="35" width="2.875" style="17" customWidth="1"/>
    <col min="36" max="42" width="2.625" style="17" customWidth="1"/>
    <col min="43" max="16384" width="9" style="17"/>
  </cols>
  <sheetData>
    <row r="1" spans="1:49" ht="15" customHeight="1">
      <c r="A1" s="816" t="s">
        <v>270</v>
      </c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197"/>
      <c r="R1" s="197"/>
      <c r="S1" s="197"/>
      <c r="T1" s="197"/>
      <c r="U1" s="197"/>
      <c r="V1" s="197"/>
      <c r="W1" s="817" t="s">
        <v>6</v>
      </c>
      <c r="X1" s="817"/>
      <c r="Y1" s="817"/>
      <c r="Z1" s="817"/>
      <c r="AA1" s="817"/>
      <c r="AB1" s="817"/>
      <c r="AC1" s="817" t="s">
        <v>7</v>
      </c>
      <c r="AD1" s="817"/>
      <c r="AE1" s="817"/>
      <c r="AF1" s="817"/>
      <c r="AG1" s="817"/>
      <c r="AH1" s="817"/>
    </row>
    <row r="2" spans="1:49" ht="15" customHeight="1">
      <c r="A2" s="197"/>
      <c r="B2" s="821" t="s">
        <v>445</v>
      </c>
      <c r="C2" s="821"/>
      <c r="D2" s="821"/>
      <c r="E2" s="821"/>
      <c r="F2" s="821"/>
      <c r="G2" s="821"/>
      <c r="H2" s="821"/>
      <c r="I2" s="821"/>
      <c r="J2" s="822"/>
      <c r="K2" s="822"/>
      <c r="L2" s="822"/>
      <c r="M2" s="822"/>
      <c r="N2" s="822"/>
      <c r="O2" s="198"/>
      <c r="P2" s="198"/>
      <c r="Q2" s="198"/>
      <c r="R2" s="198"/>
      <c r="S2" s="198"/>
      <c r="T2" s="198"/>
      <c r="U2" s="198"/>
      <c r="V2" s="198"/>
      <c r="W2" s="823" t="str">
        <f>IF(F7="","",F7)</f>
        <v/>
      </c>
      <c r="X2" s="823"/>
      <c r="Y2" s="823"/>
      <c r="Z2" s="823"/>
      <c r="AA2" s="823"/>
      <c r="AB2" s="823"/>
      <c r="AC2" s="823" t="str">
        <f>IF(F8="","",F8)</f>
        <v/>
      </c>
      <c r="AD2" s="823"/>
      <c r="AE2" s="823"/>
      <c r="AF2" s="823"/>
      <c r="AG2" s="823"/>
      <c r="AH2" s="823"/>
    </row>
    <row r="3" spans="1:49" ht="15" customHeight="1">
      <c r="A3" s="197"/>
      <c r="B3" s="821"/>
      <c r="C3" s="821"/>
      <c r="D3" s="821"/>
      <c r="E3" s="821"/>
      <c r="F3" s="821"/>
      <c r="G3" s="821"/>
      <c r="H3" s="821"/>
      <c r="I3" s="821"/>
      <c r="J3" s="822"/>
      <c r="K3" s="822"/>
      <c r="L3" s="822"/>
      <c r="M3" s="822"/>
      <c r="N3" s="822"/>
      <c r="O3" s="825"/>
      <c r="P3" s="825"/>
      <c r="Q3" s="198"/>
      <c r="R3" s="198"/>
      <c r="S3" s="198"/>
      <c r="T3" s="198"/>
      <c r="U3" s="198"/>
      <c r="V3" s="198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</row>
    <row r="4" spans="1:49" ht="15" customHeight="1">
      <c r="A4" s="820" t="s">
        <v>38</v>
      </c>
      <c r="B4" s="820"/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  <c r="R4" s="820"/>
      <c r="S4" s="820"/>
      <c r="T4" s="820"/>
      <c r="U4" s="820"/>
      <c r="V4" s="820"/>
      <c r="W4" s="820"/>
      <c r="X4" s="820"/>
      <c r="Y4" s="820"/>
      <c r="Z4" s="820"/>
      <c r="AA4" s="820"/>
      <c r="AB4" s="820"/>
      <c r="AC4" s="820"/>
      <c r="AD4" s="820"/>
      <c r="AE4" s="820"/>
      <c r="AF4" s="820"/>
      <c r="AG4" s="820"/>
      <c r="AH4" s="820"/>
    </row>
    <row r="5" spans="1:49" ht="15" customHeight="1">
      <c r="A5" s="724" t="s">
        <v>8</v>
      </c>
      <c r="B5" s="725"/>
      <c r="C5" s="753"/>
      <c r="D5" s="826" t="str">
        <f>表紙裏!A9</f>
        <v>平成30年8月7日(火)</v>
      </c>
      <c r="E5" s="827"/>
      <c r="F5" s="827"/>
      <c r="G5" s="827"/>
      <c r="H5" s="827"/>
      <c r="I5" s="818">
        <v>0.39583333333333331</v>
      </c>
      <c r="J5" s="819"/>
      <c r="K5" s="693" t="s">
        <v>9</v>
      </c>
      <c r="L5" s="693"/>
      <c r="M5" s="693"/>
      <c r="N5" s="693"/>
      <c r="O5" s="693" t="s">
        <v>261</v>
      </c>
      <c r="P5" s="693"/>
      <c r="Q5" s="693"/>
      <c r="R5" s="693"/>
      <c r="S5" s="693"/>
      <c r="T5" s="693"/>
      <c r="U5" s="693" t="s">
        <v>10</v>
      </c>
      <c r="V5" s="693"/>
      <c r="W5" s="693" t="str">
        <f>トーナメント!O57</f>
        <v>七尾市能登島グラウンド Bｺｰﾄ</v>
      </c>
      <c r="X5" s="693"/>
      <c r="Y5" s="693"/>
      <c r="Z5" s="693"/>
      <c r="AA5" s="693"/>
      <c r="AB5" s="693"/>
      <c r="AC5" s="693"/>
      <c r="AD5" s="693"/>
      <c r="AE5" s="693"/>
      <c r="AF5" s="693"/>
      <c r="AG5" s="693"/>
      <c r="AH5" s="694"/>
    </row>
    <row r="6" spans="1:49" ht="15" customHeight="1">
      <c r="A6" s="696" t="s">
        <v>11</v>
      </c>
      <c r="B6" s="680"/>
      <c r="C6" s="680"/>
      <c r="D6" s="680"/>
      <c r="E6" s="680"/>
      <c r="F6" s="680"/>
      <c r="G6" s="680"/>
      <c r="H6" s="680"/>
      <c r="I6" s="680"/>
      <c r="J6" s="680"/>
      <c r="K6" s="680" t="s">
        <v>12</v>
      </c>
      <c r="L6" s="680"/>
      <c r="M6" s="680"/>
      <c r="N6" s="681"/>
      <c r="O6" s="828"/>
      <c r="P6" s="829"/>
      <c r="Q6" s="679" t="s">
        <v>13</v>
      </c>
      <c r="R6" s="681"/>
      <c r="S6" s="814"/>
      <c r="T6" s="815"/>
      <c r="U6" s="679" t="s">
        <v>39</v>
      </c>
      <c r="V6" s="681"/>
      <c r="W6" s="679"/>
      <c r="X6" s="680"/>
      <c r="Y6" s="680"/>
      <c r="Z6" s="681"/>
      <c r="AA6" s="688" t="s">
        <v>14</v>
      </c>
      <c r="AB6" s="688"/>
      <c r="AC6" s="688"/>
      <c r="AD6" s="688"/>
      <c r="AE6" s="688"/>
      <c r="AF6" s="688" t="s">
        <v>15</v>
      </c>
      <c r="AG6" s="688"/>
      <c r="AH6" s="689"/>
    </row>
    <row r="7" spans="1:49" ht="15" customHeight="1">
      <c r="A7" s="793" t="s">
        <v>6</v>
      </c>
      <c r="B7" s="688"/>
      <c r="C7" s="688"/>
      <c r="D7" s="688"/>
      <c r="E7" s="688"/>
      <c r="F7" s="770"/>
      <c r="G7" s="770"/>
      <c r="H7" s="770"/>
      <c r="I7" s="770"/>
      <c r="J7" s="770"/>
      <c r="K7" s="688" t="s">
        <v>40</v>
      </c>
      <c r="L7" s="688"/>
      <c r="M7" s="688"/>
      <c r="N7" s="688"/>
      <c r="O7" s="770"/>
      <c r="P7" s="770"/>
      <c r="Q7" s="770"/>
      <c r="R7" s="770"/>
      <c r="S7" s="770"/>
      <c r="T7" s="688" t="s">
        <v>41</v>
      </c>
      <c r="U7" s="688"/>
      <c r="V7" s="770"/>
      <c r="W7" s="770"/>
      <c r="X7" s="770"/>
      <c r="Y7" s="770"/>
      <c r="Z7" s="770"/>
      <c r="AA7" s="199" t="s">
        <v>16</v>
      </c>
      <c r="AB7" s="688"/>
      <c r="AC7" s="688"/>
      <c r="AD7" s="688"/>
      <c r="AE7" s="688"/>
      <c r="AF7" s="774"/>
      <c r="AG7" s="774"/>
      <c r="AH7" s="775"/>
    </row>
    <row r="8" spans="1:49" ht="15" customHeight="1">
      <c r="A8" s="707" t="s">
        <v>7</v>
      </c>
      <c r="B8" s="684"/>
      <c r="C8" s="684"/>
      <c r="D8" s="684"/>
      <c r="E8" s="684"/>
      <c r="F8" s="770"/>
      <c r="G8" s="770"/>
      <c r="H8" s="770"/>
      <c r="I8" s="770"/>
      <c r="J8" s="770"/>
      <c r="K8" s="684" t="s">
        <v>42</v>
      </c>
      <c r="L8" s="684"/>
      <c r="M8" s="684"/>
      <c r="N8" s="684"/>
      <c r="O8" s="770"/>
      <c r="P8" s="770"/>
      <c r="Q8" s="770"/>
      <c r="R8" s="770"/>
      <c r="S8" s="770"/>
      <c r="T8" s="684" t="s">
        <v>17</v>
      </c>
      <c r="U8" s="684"/>
      <c r="V8" s="770"/>
      <c r="W8" s="770"/>
      <c r="X8" s="770"/>
      <c r="Y8" s="770"/>
      <c r="Z8" s="770"/>
      <c r="AA8" s="200" t="s">
        <v>18</v>
      </c>
      <c r="AB8" s="684"/>
      <c r="AC8" s="684"/>
      <c r="AD8" s="684"/>
      <c r="AE8" s="684"/>
      <c r="AF8" s="776"/>
      <c r="AG8" s="776"/>
      <c r="AH8" s="777"/>
    </row>
    <row r="9" spans="1:49" ht="15" customHeight="1">
      <c r="A9" s="682"/>
      <c r="B9" s="683"/>
      <c r="C9" s="683"/>
      <c r="D9" s="683"/>
      <c r="E9" s="201"/>
      <c r="F9" s="201"/>
      <c r="G9" s="201"/>
      <c r="H9" s="201"/>
      <c r="I9" s="202"/>
      <c r="J9" s="734" t="str">
        <f>IF(O9="","",O9+O11+O12+O13)</f>
        <v/>
      </c>
      <c r="K9" s="735"/>
      <c r="L9" s="735"/>
      <c r="M9" s="735"/>
      <c r="N9" s="736"/>
      <c r="O9" s="734"/>
      <c r="P9" s="778"/>
      <c r="Q9" s="752" t="s">
        <v>43</v>
      </c>
      <c r="R9" s="725"/>
      <c r="S9" s="725"/>
      <c r="T9" s="753"/>
      <c r="U9" s="754"/>
      <c r="V9" s="736"/>
      <c r="W9" s="734" t="str">
        <f>IF(U9="","",U9+U11+U12+U13)</f>
        <v/>
      </c>
      <c r="X9" s="735"/>
      <c r="Y9" s="736"/>
      <c r="Z9" s="682"/>
      <c r="AA9" s="683"/>
      <c r="AB9" s="683"/>
      <c r="AC9" s="683"/>
      <c r="AD9" s="201"/>
      <c r="AE9" s="201"/>
      <c r="AF9" s="201"/>
      <c r="AG9" s="201"/>
      <c r="AH9" s="202"/>
    </row>
    <row r="10" spans="1:49" ht="15" hidden="1" customHeight="1">
      <c r="A10" s="203" t="str">
        <f>トーナメント!M51</f>
        <v/>
      </c>
      <c r="B10" s="183" t="str">
        <f ca="1">Z10</f>
        <v/>
      </c>
      <c r="C10" s="183"/>
      <c r="D10" s="183"/>
      <c r="E10" s="204"/>
      <c r="F10" s="204"/>
      <c r="G10" s="204"/>
      <c r="H10" s="204"/>
      <c r="I10" s="205"/>
      <c r="J10" s="737"/>
      <c r="K10" s="738"/>
      <c r="L10" s="738"/>
      <c r="M10" s="738"/>
      <c r="N10" s="739"/>
      <c r="O10" s="206"/>
      <c r="P10" s="207"/>
      <c r="Q10" s="208"/>
      <c r="R10" s="204"/>
      <c r="S10" s="204"/>
      <c r="T10" s="209"/>
      <c r="U10" s="210"/>
      <c r="V10" s="211"/>
      <c r="W10" s="737"/>
      <c r="X10" s="738"/>
      <c r="Y10" s="739"/>
      <c r="Z10" s="203" t="str">
        <f ca="1">トーナメント!Q51</f>
        <v/>
      </c>
      <c r="AA10" s="183"/>
      <c r="AB10" s="183"/>
      <c r="AC10" s="183"/>
      <c r="AD10" s="204"/>
      <c r="AE10" s="204"/>
      <c r="AF10" s="204"/>
      <c r="AG10" s="204"/>
      <c r="AH10" s="205"/>
    </row>
    <row r="11" spans="1:49" ht="15" customHeight="1">
      <c r="A11" s="767" t="str">
        <f>AQ15</f>
        <v>星稜中学校</v>
      </c>
      <c r="B11" s="768"/>
      <c r="C11" s="768"/>
      <c r="D11" s="768"/>
      <c r="E11" s="768"/>
      <c r="F11" s="768"/>
      <c r="G11" s="768"/>
      <c r="H11" s="768"/>
      <c r="I11" s="769"/>
      <c r="J11" s="740"/>
      <c r="K11" s="741"/>
      <c r="L11" s="741"/>
      <c r="M11" s="741"/>
      <c r="N11" s="742"/>
      <c r="O11" s="809"/>
      <c r="P11" s="810"/>
      <c r="Q11" s="759" t="s">
        <v>44</v>
      </c>
      <c r="R11" s="729"/>
      <c r="S11" s="729"/>
      <c r="T11" s="760"/>
      <c r="U11" s="755"/>
      <c r="V11" s="756"/>
      <c r="W11" s="740"/>
      <c r="X11" s="741"/>
      <c r="Y11" s="742"/>
      <c r="Z11" s="767" t="str">
        <f ca="1">AU15</f>
        <v>星稜中学校</v>
      </c>
      <c r="AA11" s="768"/>
      <c r="AB11" s="768"/>
      <c r="AC11" s="768"/>
      <c r="AD11" s="768"/>
      <c r="AE11" s="768"/>
      <c r="AF11" s="768"/>
      <c r="AG11" s="768"/>
      <c r="AH11" s="769"/>
    </row>
    <row r="12" spans="1:49" ht="15" customHeight="1">
      <c r="A12" s="761" t="str">
        <f>AQ16</f>
        <v>(石川１位)</v>
      </c>
      <c r="B12" s="762"/>
      <c r="C12" s="762"/>
      <c r="D12" s="762"/>
      <c r="E12" s="762"/>
      <c r="F12" s="762"/>
      <c r="G12" s="762"/>
      <c r="H12" s="763"/>
      <c r="I12" s="764"/>
      <c r="J12" s="740"/>
      <c r="K12" s="741"/>
      <c r="L12" s="741"/>
      <c r="M12" s="741"/>
      <c r="N12" s="742"/>
      <c r="O12" s="734"/>
      <c r="P12" s="778"/>
      <c r="Q12" s="752" t="s">
        <v>45</v>
      </c>
      <c r="R12" s="725"/>
      <c r="S12" s="725"/>
      <c r="T12" s="753"/>
      <c r="U12" s="754"/>
      <c r="V12" s="736"/>
      <c r="W12" s="740"/>
      <c r="X12" s="741"/>
      <c r="Y12" s="742"/>
      <c r="Z12" s="761" t="str">
        <f ca="1">AU16</f>
        <v>(石川１位)</v>
      </c>
      <c r="AA12" s="762"/>
      <c r="AB12" s="762"/>
      <c r="AC12" s="762"/>
      <c r="AD12" s="762"/>
      <c r="AE12" s="762"/>
      <c r="AF12" s="762"/>
      <c r="AG12" s="763"/>
      <c r="AH12" s="764"/>
    </row>
    <row r="13" spans="1:49" ht="15" customHeight="1">
      <c r="A13" s="203"/>
      <c r="B13" s="204"/>
      <c r="C13" s="204"/>
      <c r="D13" s="204"/>
      <c r="E13" s="204"/>
      <c r="F13" s="204"/>
      <c r="G13" s="765" t="s">
        <v>46</v>
      </c>
      <c r="H13" s="808"/>
      <c r="I13" s="212"/>
      <c r="J13" s="743"/>
      <c r="K13" s="744"/>
      <c r="L13" s="744"/>
      <c r="M13" s="744"/>
      <c r="N13" s="745"/>
      <c r="O13" s="743"/>
      <c r="P13" s="811"/>
      <c r="Q13" s="701" t="s">
        <v>47</v>
      </c>
      <c r="R13" s="757"/>
      <c r="S13" s="757"/>
      <c r="T13" s="703"/>
      <c r="U13" s="758"/>
      <c r="V13" s="745"/>
      <c r="W13" s="743"/>
      <c r="X13" s="744"/>
      <c r="Y13" s="745"/>
      <c r="Z13" s="204"/>
      <c r="AA13" s="765" t="s">
        <v>48</v>
      </c>
      <c r="AB13" s="765"/>
      <c r="AC13" s="204"/>
      <c r="AD13" s="204"/>
      <c r="AE13" s="204"/>
      <c r="AF13" s="204"/>
      <c r="AG13" s="765"/>
      <c r="AH13" s="766"/>
    </row>
    <row r="14" spans="1:49" ht="15" customHeight="1">
      <c r="A14" s="213"/>
      <c r="B14" s="214"/>
      <c r="C14" s="214"/>
      <c r="D14" s="214"/>
      <c r="E14" s="214"/>
      <c r="F14" s="214"/>
      <c r="G14" s="214"/>
      <c r="H14" s="214"/>
      <c r="I14" s="215"/>
      <c r="J14" s="685"/>
      <c r="K14" s="686"/>
      <c r="L14" s="686"/>
      <c r="M14" s="686"/>
      <c r="N14" s="686"/>
      <c r="O14" s="747"/>
      <c r="P14" s="748"/>
      <c r="Q14" s="749" t="str">
        <f>IF(O14="","","PK")</f>
        <v/>
      </c>
      <c r="R14" s="686"/>
      <c r="S14" s="686"/>
      <c r="T14" s="750"/>
      <c r="U14" s="751"/>
      <c r="V14" s="747"/>
      <c r="W14" s="686"/>
      <c r="X14" s="686"/>
      <c r="Y14" s="687"/>
      <c r="Z14" s="213"/>
      <c r="AA14" s="214"/>
      <c r="AB14" s="214"/>
      <c r="AC14" s="214"/>
      <c r="AD14" s="214"/>
      <c r="AE14" s="214"/>
      <c r="AF14" s="214"/>
      <c r="AG14" s="214"/>
      <c r="AH14" s="215"/>
    </row>
    <row r="15" spans="1:49" ht="15" customHeight="1">
      <c r="A15" s="724" t="s">
        <v>49</v>
      </c>
      <c r="B15" s="695" t="s">
        <v>50</v>
      </c>
      <c r="C15" s="694"/>
      <c r="D15" s="753" t="s">
        <v>19</v>
      </c>
      <c r="E15" s="693"/>
      <c r="F15" s="693"/>
      <c r="G15" s="693"/>
      <c r="H15" s="694"/>
      <c r="I15" s="727" t="s">
        <v>20</v>
      </c>
      <c r="J15" s="724" t="s">
        <v>51</v>
      </c>
      <c r="K15" s="725"/>
      <c r="L15" s="725"/>
      <c r="M15" s="725"/>
      <c r="N15" s="725"/>
      <c r="O15" s="725"/>
      <c r="P15" s="725"/>
      <c r="Q15" s="727" t="s">
        <v>160</v>
      </c>
      <c r="R15" s="731" t="s">
        <v>165</v>
      </c>
      <c r="S15" s="727" t="s">
        <v>165</v>
      </c>
      <c r="T15" s="727" t="s">
        <v>160</v>
      </c>
      <c r="U15" s="725" t="s">
        <v>51</v>
      </c>
      <c r="V15" s="725"/>
      <c r="W15" s="725"/>
      <c r="X15" s="725"/>
      <c r="Y15" s="726"/>
      <c r="Z15" s="727" t="s">
        <v>20</v>
      </c>
      <c r="AA15" s="724" t="s">
        <v>19</v>
      </c>
      <c r="AB15" s="725"/>
      <c r="AC15" s="725"/>
      <c r="AD15" s="725"/>
      <c r="AE15" s="726"/>
      <c r="AF15" s="724" t="s">
        <v>50</v>
      </c>
      <c r="AG15" s="726"/>
      <c r="AH15" s="726" t="s">
        <v>49</v>
      </c>
      <c r="AQ15" s="17" t="str">
        <f>INDEX(CHOOSE(VLOOKUP(A10,くじ引き!$B$12:$G$22,4,FALSE),第1位,第2位,第3位),(VLOOKUP(A10,くじ引き!$B$12:$G$22,5,FALSE)-1)*32+2,2)</f>
        <v>星稜中学校</v>
      </c>
      <c r="AU15" s="17" t="str">
        <f ca="1">INDEX(CHOOSE(VLOOKUP(Z10,くじ引き!$B$12:$G$22,4,FALSE),第1位,第2位,第3位),(VLOOKUP(Z10,くじ引き!$B$12:$G$22,5,FALSE)-1)*32+2,2)</f>
        <v>星稜中学校</v>
      </c>
    </row>
    <row r="16" spans="1:49" ht="15" customHeight="1">
      <c r="A16" s="699"/>
      <c r="B16" s="707"/>
      <c r="C16" s="691"/>
      <c r="D16" s="216" t="s">
        <v>462</v>
      </c>
      <c r="E16" s="195" t="s">
        <v>463</v>
      </c>
      <c r="F16" s="217" t="s">
        <v>21</v>
      </c>
      <c r="G16" s="218" t="s">
        <v>22</v>
      </c>
      <c r="H16" s="219" t="s">
        <v>23</v>
      </c>
      <c r="I16" s="728"/>
      <c r="J16" s="733"/>
      <c r="K16" s="729"/>
      <c r="L16" s="729"/>
      <c r="M16" s="729"/>
      <c r="N16" s="729"/>
      <c r="O16" s="729"/>
      <c r="P16" s="729"/>
      <c r="Q16" s="728"/>
      <c r="R16" s="732"/>
      <c r="S16" s="728"/>
      <c r="T16" s="728"/>
      <c r="U16" s="729"/>
      <c r="V16" s="729"/>
      <c r="W16" s="729"/>
      <c r="X16" s="729"/>
      <c r="Y16" s="730"/>
      <c r="Z16" s="728"/>
      <c r="AA16" s="220" t="s">
        <v>23</v>
      </c>
      <c r="AB16" s="220" t="s">
        <v>22</v>
      </c>
      <c r="AC16" s="218" t="s">
        <v>21</v>
      </c>
      <c r="AD16" s="217" t="s">
        <v>463</v>
      </c>
      <c r="AE16" s="219" t="s">
        <v>462</v>
      </c>
      <c r="AF16" s="699"/>
      <c r="AG16" s="746"/>
      <c r="AH16" s="746"/>
      <c r="AQ16" s="17" t="str">
        <f>"("&amp;VLOOKUP(A10,くじ引き!$B$12:$F$22,2,FALSE)&amp;")"</f>
        <v>(石川１位)</v>
      </c>
      <c r="AR16" s="221" t="s">
        <v>163</v>
      </c>
      <c r="AS16" s="17" t="str">
        <f>INDEX(CHOOSE(VLOOKUP(A10,くじ引き!$B$12:$G$22,4,FALSE),第1位,第2位,第3位),(VLOOKUP(A10,くじ引き!$B$12:$G$22,5,FALSE)-1)*32+4,4)</f>
        <v>河合　伸幸</v>
      </c>
      <c r="AU16" s="17" t="str">
        <f ca="1">"("&amp;VLOOKUP(Z10,くじ引き!$B$12:$F$22,2,FALSE)&amp;")"</f>
        <v>(石川１位)</v>
      </c>
      <c r="AV16" s="221" t="s">
        <v>163</v>
      </c>
      <c r="AW16" s="17" t="str">
        <f ca="1">INDEX(CHOOSE(VLOOKUP(Z10,くじ引き!$B$12:$G$22,4,FALSE),第1位,第2位,第3位),(VLOOKUP(Z10,くじ引き!$B$12:$G$22,5,FALSE)-1)*32+4,4)</f>
        <v>河合　伸幸</v>
      </c>
    </row>
    <row r="17" spans="1:49" ht="15" customHeight="1">
      <c r="A17" s="222"/>
      <c r="B17" s="223"/>
      <c r="C17" s="224"/>
      <c r="D17" s="225"/>
      <c r="E17" s="193"/>
      <c r="F17" s="223"/>
      <c r="G17" s="224"/>
      <c r="H17" s="226" t="str">
        <f>IF(SUM(D17:G17)=0,"",SUM(D17:G17))</f>
        <v/>
      </c>
      <c r="I17" s="222" t="str">
        <f>IF(OR($A$10="",COUNTIF($AI$47:$AI$57,$A$10&amp;Q17&amp;J17)=0),"",COUNTIF($AI$47:$AI$57,$A$10&amp;Q17&amp;J17))</f>
        <v/>
      </c>
      <c r="J17" s="724" t="str">
        <f t="shared" ref="J17:J34" si="0">IF(Q17="","",VLOOKUP(Q17,$AQ$17:$AS$34,3,FALSE))</f>
        <v/>
      </c>
      <c r="K17" s="725"/>
      <c r="L17" s="725"/>
      <c r="M17" s="725"/>
      <c r="N17" s="725"/>
      <c r="O17" s="725"/>
      <c r="P17" s="726"/>
      <c r="Q17" s="222"/>
      <c r="R17" s="222" t="str">
        <f t="shared" ref="R17:R34" si="1">IF(Q17="","",VLOOKUP(Q17,$AQ$17:$AS$34,2,FALSE))</f>
        <v/>
      </c>
      <c r="S17" s="227" t="str">
        <f t="shared" ref="S17:S34" si="2">IF(T17="","",VLOOKUP(T17,$AU$17:$AW$34,2,FALSE))</f>
        <v/>
      </c>
      <c r="T17" s="222"/>
      <c r="U17" s="724" t="str">
        <f t="shared" ref="U17:U34" si="3">IF(T17="","",VLOOKUP(T17,$AU$17:$AW$34,3,FALSE))</f>
        <v/>
      </c>
      <c r="V17" s="725"/>
      <c r="W17" s="725"/>
      <c r="X17" s="725"/>
      <c r="Y17" s="726"/>
      <c r="Z17" s="226" t="str">
        <f ca="1">IF(OR($Z$10="",COUNTIF($AI$47:$AI$57,$Z$10&amp;T17&amp;U17)=0),"",COUNTIF($AI$47:$AI$57,$Z$10&amp;T17&amp;U17))</f>
        <v/>
      </c>
      <c r="AA17" s="222" t="str">
        <f>IF(SUM(AB17:AE17)=0,"",SUM(AB17:AE17))</f>
        <v/>
      </c>
      <c r="AB17" s="222"/>
      <c r="AC17" s="224"/>
      <c r="AD17" s="223"/>
      <c r="AE17" s="226"/>
      <c r="AF17" s="222"/>
      <c r="AG17" s="224"/>
      <c r="AH17" s="226"/>
      <c r="AP17" s="17">
        <v>1</v>
      </c>
      <c r="AQ17" s="17">
        <f>INDEX(CHOOSE(VLOOKUP($A$10,くじ引き!$B$12:$G$22,4,FALSE),第1位,第2位,第3位),(VLOOKUP($A$10,くじ引き!$B$12:$G$22,5,FALSE)-1)*32+9+$AP17,AQ$35)</f>
        <v>1</v>
      </c>
      <c r="AR17" s="17" t="str">
        <f>INDEX(CHOOSE(VLOOKUP($A$10,くじ引き!$B$12:$G$22,4,FALSE),第1位,第2位,第3位),(VLOOKUP($A$10,くじ引き!$B$12:$G$22,5,FALSE)-1)*32+9+$AP17,AR$35)</f>
        <v>GK</v>
      </c>
      <c r="AS17" s="17" t="str">
        <f>INDEX(CHOOSE(VLOOKUP($A$10,くじ引き!$B$12:$G$22,4,FALSE),第1位,第2位,第3位),(VLOOKUP($A$10,くじ引き!$B$12:$G$22,5,FALSE)-1)*32+9+$AP17,AS$35)</f>
        <v xml:space="preserve"> 西野　敬穂</v>
      </c>
      <c r="AU17" s="17">
        <f ca="1">INDEX(CHOOSE(VLOOKUP($Z$10,くじ引き!$B$12:$G$22,4,FALSE),第1位,第2位,第3位),(VLOOKUP($Z$10,くじ引き!$B$12:$G$22,5,FALSE)-1)*32+9+$AP17,AU$35)</f>
        <v>1</v>
      </c>
      <c r="AV17" s="17" t="str">
        <f ca="1">INDEX(CHOOSE(VLOOKUP($Z$10,くじ引き!$B$12:$G$22,4,FALSE),第1位,第2位,第3位),(VLOOKUP($Z$10,くじ引き!$B$12:$G$22,5,FALSE)-1)*32+9+$AP17,AV$35)</f>
        <v>GK</v>
      </c>
      <c r="AW17" s="17" t="str">
        <f ca="1">INDEX(CHOOSE(VLOOKUP($Z$10,くじ引き!$B$12:$G$22,4,FALSE),第1位,第2位,第3位),(VLOOKUP($Z$10,くじ引き!$B$12:$G$22,5,FALSE)-1)*32+9+$AP17,AW$35)</f>
        <v xml:space="preserve"> 西野　敬穂</v>
      </c>
    </row>
    <row r="18" spans="1:49" ht="15" customHeight="1">
      <c r="A18" s="228"/>
      <c r="B18" s="229"/>
      <c r="C18" s="230"/>
      <c r="D18" s="231"/>
      <c r="E18" s="194"/>
      <c r="F18" s="229"/>
      <c r="G18" s="230"/>
      <c r="H18" s="232" t="str">
        <f t="shared" ref="H18:H34" si="4">IF(SUM(D18:G18)=0,"",SUM(D18:G18))</f>
        <v/>
      </c>
      <c r="I18" s="228" t="str">
        <f t="shared" ref="I18:I34" si="5">IF(OR($A$10="",COUNTIF($AI$47:$AI$57,$A$10&amp;Q18&amp;J18)=0),"",COUNTIF($AI$47:$AI$57,$A$10&amp;Q18&amp;J18))</f>
        <v/>
      </c>
      <c r="J18" s="696" t="str">
        <f t="shared" si="0"/>
        <v/>
      </c>
      <c r="K18" s="680"/>
      <c r="L18" s="680"/>
      <c r="M18" s="680"/>
      <c r="N18" s="680"/>
      <c r="O18" s="680"/>
      <c r="P18" s="792"/>
      <c r="Q18" s="228"/>
      <c r="R18" s="228" t="str">
        <f t="shared" si="1"/>
        <v/>
      </c>
      <c r="S18" s="233" t="str">
        <f t="shared" si="2"/>
        <v/>
      </c>
      <c r="T18" s="228"/>
      <c r="U18" s="696" t="str">
        <f t="shared" si="3"/>
        <v/>
      </c>
      <c r="V18" s="680"/>
      <c r="W18" s="680"/>
      <c r="X18" s="680"/>
      <c r="Y18" s="792"/>
      <c r="Z18" s="232" t="str">
        <f t="shared" ref="Z18:Z34" ca="1" si="6">IF(OR($Z$10="",COUNTIF($AI$47:$AI$57,$Z$10&amp;T18&amp;U18)=0),"",COUNTIF($AI$47:$AI$57,$Z$10&amp;T18&amp;U18))</f>
        <v/>
      </c>
      <c r="AA18" s="228" t="str">
        <f t="shared" ref="AA18:AA34" si="7">IF(SUM(AB18:AE18)=0,"",SUM(AB18:AE18))</f>
        <v/>
      </c>
      <c r="AB18" s="228"/>
      <c r="AC18" s="230"/>
      <c r="AD18" s="229"/>
      <c r="AE18" s="232"/>
      <c r="AF18" s="228"/>
      <c r="AG18" s="230"/>
      <c r="AH18" s="232"/>
      <c r="AP18" s="17">
        <v>2</v>
      </c>
      <c r="AQ18" s="17">
        <f>INDEX(CHOOSE(VLOOKUP($A$10,くじ引き!$B$12:$G$22,4,FALSE),第1位,第2位,第3位),(VLOOKUP($A$10,くじ引き!$B$12:$G$22,5,FALSE)-1)*32+9+$AP18,AQ$35)</f>
        <v>2</v>
      </c>
      <c r="AR18" s="17" t="str">
        <f>INDEX(CHOOSE(VLOOKUP($A$10,くじ引き!$B$12:$G$22,4,FALSE),第1位,第2位,第3位),(VLOOKUP($A$10,くじ引き!$B$12:$G$22,5,FALSE)-1)*32+9+$AP18,AR$35)</f>
        <v>DF</v>
      </c>
      <c r="AS18" s="17" t="str">
        <f>INDEX(CHOOSE(VLOOKUP($A$10,くじ引き!$B$12:$G$22,4,FALSE),第1位,第2位,第3位),(VLOOKUP($A$10,くじ引き!$B$12:$G$22,5,FALSE)-1)*32+9+$AP18,AS$35)</f>
        <v xml:space="preserve"> 佐野　芽生</v>
      </c>
      <c r="AU18" s="17">
        <f>INDEX(CHOOSE(VLOOKUP($A$10,くじ引き!$B$12:$G$22,4,FALSE),第1位,第2位,第3位),(VLOOKUP($A$10,くじ引き!$B$12:$G$22,5,FALSE)-1)*32+9+$AP18,AU$35)</f>
        <v>2</v>
      </c>
      <c r="AV18" s="17" t="str">
        <f ca="1">INDEX(CHOOSE(VLOOKUP($Z$10,くじ引き!$B$12:$G$22,4,FALSE),第1位,第2位,第3位),(VLOOKUP($Z$10,くじ引き!$B$12:$G$22,5,FALSE)-1)*32+9+$AP18,AV$35)</f>
        <v>DF</v>
      </c>
      <c r="AW18" s="17" t="str">
        <f ca="1">INDEX(CHOOSE(VLOOKUP($Z$10,くじ引き!$B$12:$G$22,4,FALSE),第1位,第2位,第3位),(VLOOKUP($Z$10,くじ引き!$B$12:$G$22,5,FALSE)-1)*32+9+$AP18,AW$35)</f>
        <v xml:space="preserve"> 佐野　芽生</v>
      </c>
    </row>
    <row r="19" spans="1:49" ht="15" customHeight="1">
      <c r="A19" s="228"/>
      <c r="B19" s="229" t="s">
        <v>52</v>
      </c>
      <c r="C19" s="230"/>
      <c r="D19" s="231"/>
      <c r="E19" s="194"/>
      <c r="F19" s="229"/>
      <c r="G19" s="230"/>
      <c r="H19" s="232" t="str">
        <f t="shared" si="4"/>
        <v/>
      </c>
      <c r="I19" s="228" t="str">
        <f t="shared" si="5"/>
        <v/>
      </c>
      <c r="J19" s="696" t="str">
        <f t="shared" si="0"/>
        <v/>
      </c>
      <c r="K19" s="680"/>
      <c r="L19" s="680"/>
      <c r="M19" s="680"/>
      <c r="N19" s="680"/>
      <c r="O19" s="680"/>
      <c r="P19" s="792"/>
      <c r="Q19" s="228"/>
      <c r="R19" s="228" t="str">
        <f t="shared" si="1"/>
        <v/>
      </c>
      <c r="S19" s="233" t="str">
        <f t="shared" si="2"/>
        <v/>
      </c>
      <c r="T19" s="228"/>
      <c r="U19" s="696" t="str">
        <f t="shared" si="3"/>
        <v/>
      </c>
      <c r="V19" s="680"/>
      <c r="W19" s="680"/>
      <c r="X19" s="680"/>
      <c r="Y19" s="792"/>
      <c r="Z19" s="232" t="str">
        <f t="shared" ca="1" si="6"/>
        <v/>
      </c>
      <c r="AA19" s="228" t="str">
        <f t="shared" si="7"/>
        <v/>
      </c>
      <c r="AB19" s="228"/>
      <c r="AC19" s="230"/>
      <c r="AD19" s="229"/>
      <c r="AE19" s="232"/>
      <c r="AF19" s="228"/>
      <c r="AG19" s="230"/>
      <c r="AH19" s="232"/>
      <c r="AP19" s="17">
        <v>3</v>
      </c>
      <c r="AQ19" s="17">
        <f>INDEX(CHOOSE(VLOOKUP($A$10,くじ引き!$B$12:$G$22,4,FALSE),第1位,第2位,第3位),(VLOOKUP($A$10,くじ引き!$B$12:$G$22,5,FALSE)-1)*32+9+$AP19,AQ$35)</f>
        <v>3</v>
      </c>
      <c r="AR19" s="17" t="str">
        <f>INDEX(CHOOSE(VLOOKUP($A$10,くじ引き!$B$12:$G$22,4,FALSE),第1位,第2位,第3位),(VLOOKUP($A$10,くじ引き!$B$12:$G$22,5,FALSE)-1)*32+9+$AP19,AR$35)</f>
        <v>DF</v>
      </c>
      <c r="AS19" s="17" t="str">
        <f>INDEX(CHOOSE(VLOOKUP($A$10,くじ引き!$B$12:$G$22,4,FALSE),第1位,第2位,第3位),(VLOOKUP($A$10,くじ引き!$B$12:$G$22,5,FALSE)-1)*32+9+$AP19,AS$35)</f>
        <v xml:space="preserve"> 江戸　健</v>
      </c>
      <c r="AU19" s="17">
        <f>INDEX(CHOOSE(VLOOKUP($A$10,くじ引き!$B$12:$G$22,4,FALSE),第1位,第2位,第3位),(VLOOKUP($A$10,くじ引き!$B$12:$G$22,5,FALSE)-1)*32+9+$AP19,AU$35)</f>
        <v>3</v>
      </c>
      <c r="AV19" s="17" t="str">
        <f ca="1">INDEX(CHOOSE(VLOOKUP($Z$10,くじ引き!$B$12:$G$22,4,FALSE),第1位,第2位,第3位),(VLOOKUP($Z$10,くじ引き!$B$12:$G$22,5,FALSE)-1)*32+9+$AP19,AV$35)</f>
        <v>DF</v>
      </c>
      <c r="AW19" s="17" t="str">
        <f ca="1">INDEX(CHOOSE(VLOOKUP($Z$10,くじ引き!$B$12:$G$22,4,FALSE),第1位,第2位,第3位),(VLOOKUP($Z$10,くじ引き!$B$12:$G$22,5,FALSE)-1)*32+9+$AP19,AW$35)</f>
        <v xml:space="preserve"> 江戸　健</v>
      </c>
    </row>
    <row r="20" spans="1:49" ht="15" customHeight="1">
      <c r="A20" s="228"/>
      <c r="B20" s="229"/>
      <c r="C20" s="230"/>
      <c r="D20" s="231"/>
      <c r="E20" s="194"/>
      <c r="F20" s="229"/>
      <c r="G20" s="230"/>
      <c r="H20" s="232" t="str">
        <f t="shared" si="4"/>
        <v/>
      </c>
      <c r="I20" s="228" t="str">
        <f t="shared" si="5"/>
        <v/>
      </c>
      <c r="J20" s="696" t="str">
        <f t="shared" si="0"/>
        <v/>
      </c>
      <c r="K20" s="680"/>
      <c r="L20" s="680"/>
      <c r="M20" s="680"/>
      <c r="N20" s="680"/>
      <c r="O20" s="680"/>
      <c r="P20" s="792"/>
      <c r="Q20" s="228"/>
      <c r="R20" s="228" t="str">
        <f t="shared" si="1"/>
        <v/>
      </c>
      <c r="S20" s="233" t="str">
        <f t="shared" si="2"/>
        <v/>
      </c>
      <c r="T20" s="228"/>
      <c r="U20" s="696" t="str">
        <f t="shared" si="3"/>
        <v/>
      </c>
      <c r="V20" s="680"/>
      <c r="W20" s="680"/>
      <c r="X20" s="680"/>
      <c r="Y20" s="792"/>
      <c r="Z20" s="232" t="str">
        <f t="shared" ca="1" si="6"/>
        <v/>
      </c>
      <c r="AA20" s="228" t="str">
        <f t="shared" si="7"/>
        <v/>
      </c>
      <c r="AB20" s="228"/>
      <c r="AC20" s="230"/>
      <c r="AD20" s="229"/>
      <c r="AE20" s="232"/>
      <c r="AF20" s="228"/>
      <c r="AG20" s="230"/>
      <c r="AH20" s="232"/>
      <c r="AP20" s="17">
        <v>4</v>
      </c>
      <c r="AQ20" s="17">
        <f>INDEX(CHOOSE(VLOOKUP($A$10,くじ引き!$B$12:$G$22,4,FALSE),第1位,第2位,第3位),(VLOOKUP($A$10,くじ引き!$B$12:$G$22,5,FALSE)-1)*32+9+$AP20,AQ$35)</f>
        <v>4</v>
      </c>
      <c r="AR20" s="17" t="str">
        <f>INDEX(CHOOSE(VLOOKUP($A$10,くじ引き!$B$12:$G$22,4,FALSE),第1位,第2位,第3位),(VLOOKUP($A$10,くじ引き!$B$12:$G$22,5,FALSE)-1)*32+9+$AP20,AR$35)</f>
        <v>DF</v>
      </c>
      <c r="AS20" s="17" t="str">
        <f>INDEX(CHOOSE(VLOOKUP($A$10,くじ引き!$B$12:$G$22,4,FALSE),第1位,第2位,第3位),(VLOOKUP($A$10,くじ引き!$B$12:$G$22,5,FALSE)-1)*32+9+$AP20,AS$35)</f>
        <v xml:space="preserve"> 山田　凌平</v>
      </c>
      <c r="AU20" s="17">
        <f>INDEX(CHOOSE(VLOOKUP($A$10,くじ引き!$B$12:$G$22,4,FALSE),第1位,第2位,第3位),(VLOOKUP($A$10,くじ引き!$B$12:$G$22,5,FALSE)-1)*32+9+$AP20,AU$35)</f>
        <v>4</v>
      </c>
      <c r="AV20" s="17" t="str">
        <f ca="1">INDEX(CHOOSE(VLOOKUP($Z$10,くじ引き!$B$12:$G$22,4,FALSE),第1位,第2位,第3位),(VLOOKUP($Z$10,くじ引き!$B$12:$G$22,5,FALSE)-1)*32+9+$AP20,AV$35)</f>
        <v>DF</v>
      </c>
      <c r="AW20" s="17" t="str">
        <f ca="1">INDEX(CHOOSE(VLOOKUP($Z$10,くじ引き!$B$12:$G$22,4,FALSE),第1位,第2位,第3位),(VLOOKUP($Z$10,くじ引き!$B$12:$G$22,5,FALSE)-1)*32+9+$AP20,AW$35)</f>
        <v xml:space="preserve"> 山田　凌平</v>
      </c>
    </row>
    <row r="21" spans="1:49" ht="15" customHeight="1">
      <c r="A21" s="228"/>
      <c r="B21" s="229"/>
      <c r="C21" s="230"/>
      <c r="D21" s="231"/>
      <c r="E21" s="194"/>
      <c r="F21" s="229"/>
      <c r="G21" s="230"/>
      <c r="H21" s="232" t="str">
        <f t="shared" si="4"/>
        <v/>
      </c>
      <c r="I21" s="228" t="str">
        <f t="shared" si="5"/>
        <v/>
      </c>
      <c r="J21" s="696" t="str">
        <f t="shared" si="0"/>
        <v/>
      </c>
      <c r="K21" s="680"/>
      <c r="L21" s="680"/>
      <c r="M21" s="680"/>
      <c r="N21" s="680"/>
      <c r="O21" s="680"/>
      <c r="P21" s="792"/>
      <c r="Q21" s="228"/>
      <c r="R21" s="228" t="str">
        <f t="shared" si="1"/>
        <v/>
      </c>
      <c r="S21" s="233" t="str">
        <f t="shared" si="2"/>
        <v/>
      </c>
      <c r="T21" s="228"/>
      <c r="U21" s="696" t="str">
        <f t="shared" si="3"/>
        <v/>
      </c>
      <c r="V21" s="680"/>
      <c r="W21" s="680"/>
      <c r="X21" s="680"/>
      <c r="Y21" s="792"/>
      <c r="Z21" s="232" t="str">
        <f t="shared" ca="1" si="6"/>
        <v/>
      </c>
      <c r="AA21" s="228" t="str">
        <f t="shared" si="7"/>
        <v/>
      </c>
      <c r="AB21" s="228"/>
      <c r="AC21" s="230"/>
      <c r="AD21" s="229"/>
      <c r="AE21" s="232"/>
      <c r="AF21" s="228"/>
      <c r="AG21" s="230"/>
      <c r="AH21" s="232"/>
      <c r="AP21" s="17">
        <v>5</v>
      </c>
      <c r="AQ21" s="17">
        <f>INDEX(CHOOSE(VLOOKUP($A$10,くじ引き!$B$12:$G$22,4,FALSE),第1位,第2位,第3位),(VLOOKUP($A$10,くじ引き!$B$12:$G$22,5,FALSE)-1)*32+9+$AP21,AQ$35)</f>
        <v>5</v>
      </c>
      <c r="AR21" s="17" t="str">
        <f>INDEX(CHOOSE(VLOOKUP($A$10,くじ引き!$B$12:$G$22,4,FALSE),第1位,第2位,第3位),(VLOOKUP($A$10,くじ引き!$B$12:$G$22,5,FALSE)-1)*32+9+$AP21,AR$35)</f>
        <v>MF</v>
      </c>
      <c r="AS21" s="17" t="str">
        <f>INDEX(CHOOSE(VLOOKUP($A$10,くじ引き!$B$12:$G$22,4,FALSE),第1位,第2位,第3位),(VLOOKUP($A$10,くじ引き!$B$12:$G$22,5,FALSE)-1)*32+9+$AP21,AS$35)</f>
        <v xml:space="preserve"> 玉木　隆之祐</v>
      </c>
      <c r="AU21" s="17">
        <f>INDEX(CHOOSE(VLOOKUP($A$10,くじ引き!$B$12:$G$22,4,FALSE),第1位,第2位,第3位),(VLOOKUP($A$10,くじ引き!$B$12:$G$22,5,FALSE)-1)*32+9+$AP21,AU$35)</f>
        <v>5</v>
      </c>
      <c r="AV21" s="17" t="str">
        <f ca="1">INDEX(CHOOSE(VLOOKUP($Z$10,くじ引き!$B$12:$G$22,4,FALSE),第1位,第2位,第3位),(VLOOKUP($Z$10,くじ引き!$B$12:$G$22,5,FALSE)-1)*32+9+$AP21,AV$35)</f>
        <v>MF</v>
      </c>
      <c r="AW21" s="17" t="str">
        <f ca="1">INDEX(CHOOSE(VLOOKUP($Z$10,くじ引き!$B$12:$G$22,4,FALSE),第1位,第2位,第3位),(VLOOKUP($Z$10,くじ引き!$B$12:$G$22,5,FALSE)-1)*32+9+$AP21,AW$35)</f>
        <v xml:space="preserve"> 玉木　隆之祐</v>
      </c>
    </row>
    <row r="22" spans="1:49" ht="15" customHeight="1">
      <c r="A22" s="228"/>
      <c r="B22" s="229"/>
      <c r="C22" s="230"/>
      <c r="D22" s="231"/>
      <c r="E22" s="194"/>
      <c r="F22" s="229"/>
      <c r="G22" s="230"/>
      <c r="H22" s="232" t="str">
        <f t="shared" si="4"/>
        <v/>
      </c>
      <c r="I22" s="228" t="str">
        <f t="shared" si="5"/>
        <v/>
      </c>
      <c r="J22" s="696" t="str">
        <f t="shared" si="0"/>
        <v/>
      </c>
      <c r="K22" s="680"/>
      <c r="L22" s="680"/>
      <c r="M22" s="680"/>
      <c r="N22" s="680"/>
      <c r="O22" s="680"/>
      <c r="P22" s="792"/>
      <c r="Q22" s="228"/>
      <c r="R22" s="228" t="str">
        <f t="shared" si="1"/>
        <v/>
      </c>
      <c r="S22" s="233" t="str">
        <f t="shared" si="2"/>
        <v/>
      </c>
      <c r="T22" s="228"/>
      <c r="U22" s="696" t="str">
        <f t="shared" si="3"/>
        <v/>
      </c>
      <c r="V22" s="680"/>
      <c r="W22" s="680"/>
      <c r="X22" s="680"/>
      <c r="Y22" s="792"/>
      <c r="Z22" s="232" t="str">
        <f t="shared" ca="1" si="6"/>
        <v/>
      </c>
      <c r="AA22" s="228" t="str">
        <f t="shared" si="7"/>
        <v/>
      </c>
      <c r="AB22" s="228"/>
      <c r="AC22" s="230"/>
      <c r="AD22" s="229"/>
      <c r="AE22" s="232"/>
      <c r="AF22" s="228"/>
      <c r="AG22" s="230"/>
      <c r="AH22" s="232"/>
      <c r="AP22" s="17">
        <v>6</v>
      </c>
      <c r="AQ22" s="17">
        <f>INDEX(CHOOSE(VLOOKUP($A$10,くじ引き!$B$12:$G$22,4,FALSE),第1位,第2位,第3位),(VLOOKUP($A$10,くじ引き!$B$12:$G$22,5,FALSE)-1)*32+9+$AP22,AQ$35)</f>
        <v>6</v>
      </c>
      <c r="AR22" s="17" t="str">
        <f>INDEX(CHOOSE(VLOOKUP($A$10,くじ引き!$B$12:$G$22,4,FALSE),第1位,第2位,第3位),(VLOOKUP($A$10,くじ引き!$B$12:$G$22,5,FALSE)-1)*32+9+$AP22,AR$35)</f>
        <v>DF</v>
      </c>
      <c r="AS22" s="17" t="str">
        <f>INDEX(CHOOSE(VLOOKUP($A$10,くじ引き!$B$12:$G$22,4,FALSE),第1位,第2位,第3位),(VLOOKUP($A$10,くじ引き!$B$12:$G$22,5,FALSE)-1)*32+9+$AP22,AS$35)</f>
        <v xml:space="preserve"> 藺上　輝雄</v>
      </c>
      <c r="AU22" s="17">
        <f>INDEX(CHOOSE(VLOOKUP($A$10,くじ引き!$B$12:$G$22,4,FALSE),第1位,第2位,第3位),(VLOOKUP($A$10,くじ引き!$B$12:$G$22,5,FALSE)-1)*32+9+$AP22,AU$35)</f>
        <v>6</v>
      </c>
      <c r="AV22" s="17" t="str">
        <f ca="1">INDEX(CHOOSE(VLOOKUP($Z$10,くじ引き!$B$12:$G$22,4,FALSE),第1位,第2位,第3位),(VLOOKUP($Z$10,くじ引き!$B$12:$G$22,5,FALSE)-1)*32+9+$AP22,AV$35)</f>
        <v>DF</v>
      </c>
      <c r="AW22" s="17" t="str">
        <f ca="1">INDEX(CHOOSE(VLOOKUP($Z$10,くじ引き!$B$12:$G$22,4,FALSE),第1位,第2位,第3位),(VLOOKUP($Z$10,くじ引き!$B$12:$G$22,5,FALSE)-1)*32+9+$AP22,AW$35)</f>
        <v xml:space="preserve"> 藺上　輝雄</v>
      </c>
    </row>
    <row r="23" spans="1:49" ht="15" customHeight="1">
      <c r="A23" s="228"/>
      <c r="B23" s="229"/>
      <c r="C23" s="230"/>
      <c r="D23" s="231"/>
      <c r="E23" s="194"/>
      <c r="F23" s="229"/>
      <c r="G23" s="230"/>
      <c r="H23" s="232" t="str">
        <f t="shared" si="4"/>
        <v/>
      </c>
      <c r="I23" s="228" t="str">
        <f t="shared" si="5"/>
        <v/>
      </c>
      <c r="J23" s="696" t="str">
        <f t="shared" si="0"/>
        <v/>
      </c>
      <c r="K23" s="680"/>
      <c r="L23" s="680"/>
      <c r="M23" s="680"/>
      <c r="N23" s="680"/>
      <c r="O23" s="680"/>
      <c r="P23" s="792"/>
      <c r="Q23" s="228"/>
      <c r="R23" s="228" t="str">
        <f t="shared" si="1"/>
        <v/>
      </c>
      <c r="S23" s="233" t="str">
        <f t="shared" si="2"/>
        <v/>
      </c>
      <c r="T23" s="228"/>
      <c r="U23" s="696" t="str">
        <f t="shared" si="3"/>
        <v/>
      </c>
      <c r="V23" s="680"/>
      <c r="W23" s="680"/>
      <c r="X23" s="680"/>
      <c r="Y23" s="792"/>
      <c r="Z23" s="232" t="str">
        <f t="shared" ca="1" si="6"/>
        <v/>
      </c>
      <c r="AA23" s="228" t="str">
        <f t="shared" si="7"/>
        <v/>
      </c>
      <c r="AB23" s="228"/>
      <c r="AC23" s="230"/>
      <c r="AD23" s="229"/>
      <c r="AE23" s="232"/>
      <c r="AF23" s="228"/>
      <c r="AG23" s="230"/>
      <c r="AH23" s="232"/>
      <c r="AP23" s="17">
        <v>7</v>
      </c>
      <c r="AQ23" s="17">
        <f>INDEX(CHOOSE(VLOOKUP($A$10,くじ引き!$B$12:$G$22,4,FALSE),第1位,第2位,第3位),(VLOOKUP($A$10,くじ引き!$B$12:$G$22,5,FALSE)-1)*32+9+$AP23,AQ$35)</f>
        <v>7</v>
      </c>
      <c r="AR23" s="17" t="str">
        <f>INDEX(CHOOSE(VLOOKUP($A$10,くじ引き!$B$12:$G$22,4,FALSE),第1位,第2位,第3位),(VLOOKUP($A$10,くじ引き!$B$12:$G$22,5,FALSE)-1)*32+9+$AP23,AR$35)</f>
        <v>MF</v>
      </c>
      <c r="AS23" s="17" t="str">
        <f>INDEX(CHOOSE(VLOOKUP($A$10,くじ引き!$B$12:$G$22,4,FALSE),第1位,第2位,第3位),(VLOOKUP($A$10,くじ引き!$B$12:$G$22,5,FALSE)-1)*32+9+$AP23,AS$35)</f>
        <v xml:space="preserve"> 前出　悠杜</v>
      </c>
      <c r="AU23" s="17">
        <f>INDEX(CHOOSE(VLOOKUP($A$10,くじ引き!$B$12:$G$22,4,FALSE),第1位,第2位,第3位),(VLOOKUP($A$10,くじ引き!$B$12:$G$22,5,FALSE)-1)*32+9+$AP23,AU$35)</f>
        <v>7</v>
      </c>
      <c r="AV23" s="17" t="str">
        <f ca="1">INDEX(CHOOSE(VLOOKUP($Z$10,くじ引き!$B$12:$G$22,4,FALSE),第1位,第2位,第3位),(VLOOKUP($Z$10,くじ引き!$B$12:$G$22,5,FALSE)-1)*32+9+$AP23,AV$35)</f>
        <v>MF</v>
      </c>
      <c r="AW23" s="17" t="str">
        <f ca="1">INDEX(CHOOSE(VLOOKUP($Z$10,くじ引き!$B$12:$G$22,4,FALSE),第1位,第2位,第3位),(VLOOKUP($Z$10,くじ引き!$B$12:$G$22,5,FALSE)-1)*32+9+$AP23,AW$35)</f>
        <v xml:space="preserve"> 前出　悠杜</v>
      </c>
    </row>
    <row r="24" spans="1:49" ht="15" customHeight="1">
      <c r="A24" s="228"/>
      <c r="B24" s="229"/>
      <c r="C24" s="230"/>
      <c r="D24" s="231"/>
      <c r="E24" s="194"/>
      <c r="F24" s="229"/>
      <c r="G24" s="230"/>
      <c r="H24" s="232" t="str">
        <f t="shared" si="4"/>
        <v/>
      </c>
      <c r="I24" s="228" t="str">
        <f t="shared" si="5"/>
        <v/>
      </c>
      <c r="J24" s="696" t="str">
        <f t="shared" si="0"/>
        <v/>
      </c>
      <c r="K24" s="680"/>
      <c r="L24" s="680"/>
      <c r="M24" s="680"/>
      <c r="N24" s="680"/>
      <c r="O24" s="680"/>
      <c r="P24" s="792"/>
      <c r="Q24" s="228"/>
      <c r="R24" s="228" t="str">
        <f t="shared" si="1"/>
        <v/>
      </c>
      <c r="S24" s="233" t="str">
        <f t="shared" si="2"/>
        <v/>
      </c>
      <c r="T24" s="228"/>
      <c r="U24" s="696" t="str">
        <f t="shared" si="3"/>
        <v/>
      </c>
      <c r="V24" s="680"/>
      <c r="W24" s="680"/>
      <c r="X24" s="680"/>
      <c r="Y24" s="792"/>
      <c r="Z24" s="232" t="str">
        <f t="shared" ca="1" si="6"/>
        <v/>
      </c>
      <c r="AA24" s="228" t="str">
        <f t="shared" si="7"/>
        <v/>
      </c>
      <c r="AB24" s="228"/>
      <c r="AC24" s="230"/>
      <c r="AD24" s="229"/>
      <c r="AE24" s="232"/>
      <c r="AF24" s="228"/>
      <c r="AG24" s="230"/>
      <c r="AH24" s="232"/>
      <c r="AP24" s="17">
        <v>8</v>
      </c>
      <c r="AQ24" s="17">
        <f>INDEX(CHOOSE(VLOOKUP($A$10,くじ引き!$B$12:$G$22,4,FALSE),第1位,第2位,第3位),(VLOOKUP($A$10,くじ引き!$B$12:$G$22,5,FALSE)-1)*32+9+$AP24,AQ$35)</f>
        <v>8</v>
      </c>
      <c r="AR24" s="17" t="str">
        <f>INDEX(CHOOSE(VLOOKUP($A$10,くじ引き!$B$12:$G$22,4,FALSE),第1位,第2位,第3位),(VLOOKUP($A$10,くじ引き!$B$12:$G$22,5,FALSE)-1)*32+9+$AP24,AR$35)</f>
        <v>MF</v>
      </c>
      <c r="AS24" s="17" t="str">
        <f>INDEX(CHOOSE(VLOOKUP($A$10,くじ引き!$B$12:$G$22,4,FALSE),第1位,第2位,第3位),(VLOOKUP($A$10,くじ引き!$B$12:$G$22,5,FALSE)-1)*32+9+$AP24,AS$35)</f>
        <v xml:space="preserve"> 坂本　龍汰</v>
      </c>
      <c r="AU24" s="17">
        <f>INDEX(CHOOSE(VLOOKUP($A$10,くじ引き!$B$12:$G$22,4,FALSE),第1位,第2位,第3位),(VLOOKUP($A$10,くじ引き!$B$12:$G$22,5,FALSE)-1)*32+9+$AP24,AU$35)</f>
        <v>8</v>
      </c>
      <c r="AV24" s="17" t="str">
        <f ca="1">INDEX(CHOOSE(VLOOKUP($Z$10,くじ引き!$B$12:$G$22,4,FALSE),第1位,第2位,第3位),(VLOOKUP($Z$10,くじ引き!$B$12:$G$22,5,FALSE)-1)*32+9+$AP24,AV$35)</f>
        <v>MF</v>
      </c>
      <c r="AW24" s="17" t="str">
        <f ca="1">INDEX(CHOOSE(VLOOKUP($Z$10,くじ引き!$B$12:$G$22,4,FALSE),第1位,第2位,第3位),(VLOOKUP($Z$10,くじ引き!$B$12:$G$22,5,FALSE)-1)*32+9+$AP24,AW$35)</f>
        <v xml:space="preserve"> 坂本　龍汰</v>
      </c>
    </row>
    <row r="25" spans="1:49" ht="15" customHeight="1">
      <c r="A25" s="228"/>
      <c r="B25" s="229"/>
      <c r="C25" s="230"/>
      <c r="D25" s="231"/>
      <c r="E25" s="194"/>
      <c r="F25" s="229"/>
      <c r="G25" s="230"/>
      <c r="H25" s="232" t="str">
        <f t="shared" si="4"/>
        <v/>
      </c>
      <c r="I25" s="228" t="str">
        <f t="shared" si="5"/>
        <v/>
      </c>
      <c r="J25" s="696" t="str">
        <f t="shared" si="0"/>
        <v/>
      </c>
      <c r="K25" s="680"/>
      <c r="L25" s="680"/>
      <c r="M25" s="680"/>
      <c r="N25" s="680"/>
      <c r="O25" s="680"/>
      <c r="P25" s="792"/>
      <c r="Q25" s="228"/>
      <c r="R25" s="228" t="str">
        <f t="shared" si="1"/>
        <v/>
      </c>
      <c r="S25" s="233" t="str">
        <f t="shared" si="2"/>
        <v/>
      </c>
      <c r="T25" s="228"/>
      <c r="U25" s="696" t="str">
        <f t="shared" si="3"/>
        <v/>
      </c>
      <c r="V25" s="680"/>
      <c r="W25" s="680"/>
      <c r="X25" s="680"/>
      <c r="Y25" s="792"/>
      <c r="Z25" s="232" t="str">
        <f t="shared" ca="1" si="6"/>
        <v/>
      </c>
      <c r="AA25" s="228" t="str">
        <f t="shared" si="7"/>
        <v/>
      </c>
      <c r="AB25" s="228"/>
      <c r="AC25" s="230"/>
      <c r="AD25" s="229"/>
      <c r="AE25" s="232"/>
      <c r="AF25" s="228"/>
      <c r="AG25" s="230"/>
      <c r="AH25" s="232"/>
      <c r="AP25" s="17">
        <v>9</v>
      </c>
      <c r="AQ25" s="17">
        <f>INDEX(CHOOSE(VLOOKUP($A$10,くじ引き!$B$12:$G$22,4,FALSE),第1位,第2位,第3位),(VLOOKUP($A$10,くじ引き!$B$12:$G$22,5,FALSE)-1)*32+9+$AP25,AQ$35)</f>
        <v>9</v>
      </c>
      <c r="AR25" s="17" t="str">
        <f>INDEX(CHOOSE(VLOOKUP($A$10,くじ引き!$B$12:$G$22,4,FALSE),第1位,第2位,第3位),(VLOOKUP($A$10,くじ引き!$B$12:$G$22,5,FALSE)-1)*32+9+$AP25,AR$35)</f>
        <v>MF</v>
      </c>
      <c r="AS25" s="17" t="str">
        <f>INDEX(CHOOSE(VLOOKUP($A$10,くじ引き!$B$12:$G$22,4,FALSE),第1位,第2位,第3位),(VLOOKUP($A$10,くじ引き!$B$12:$G$22,5,FALSE)-1)*32+9+$AP25,AS$35)</f>
        <v xml:space="preserve"> 中谷　拓斗</v>
      </c>
      <c r="AU25" s="17">
        <f>INDEX(CHOOSE(VLOOKUP($A$10,くじ引き!$B$12:$G$22,4,FALSE),第1位,第2位,第3位),(VLOOKUP($A$10,くじ引き!$B$12:$G$22,5,FALSE)-1)*32+9+$AP25,AU$35)</f>
        <v>9</v>
      </c>
      <c r="AV25" s="17" t="str">
        <f ca="1">INDEX(CHOOSE(VLOOKUP($Z$10,くじ引き!$B$12:$G$22,4,FALSE),第1位,第2位,第3位),(VLOOKUP($Z$10,くじ引き!$B$12:$G$22,5,FALSE)-1)*32+9+$AP25,AV$35)</f>
        <v>MF</v>
      </c>
      <c r="AW25" s="17" t="str">
        <f ca="1">INDEX(CHOOSE(VLOOKUP($Z$10,くじ引き!$B$12:$G$22,4,FALSE),第1位,第2位,第3位),(VLOOKUP($Z$10,くじ引き!$B$12:$G$22,5,FALSE)-1)*32+9+$AP25,AW$35)</f>
        <v xml:space="preserve"> 中谷　拓斗</v>
      </c>
    </row>
    <row r="26" spans="1:49" ht="15" customHeight="1">
      <c r="A26" s="228"/>
      <c r="B26" s="229"/>
      <c r="C26" s="230"/>
      <c r="D26" s="231"/>
      <c r="E26" s="194"/>
      <c r="F26" s="229"/>
      <c r="G26" s="230"/>
      <c r="H26" s="232" t="str">
        <f t="shared" si="4"/>
        <v/>
      </c>
      <c r="I26" s="228" t="str">
        <f t="shared" si="5"/>
        <v/>
      </c>
      <c r="J26" s="696" t="str">
        <f t="shared" si="0"/>
        <v/>
      </c>
      <c r="K26" s="680"/>
      <c r="L26" s="680"/>
      <c r="M26" s="680"/>
      <c r="N26" s="680"/>
      <c r="O26" s="680"/>
      <c r="P26" s="792"/>
      <c r="Q26" s="228"/>
      <c r="R26" s="228" t="str">
        <f t="shared" si="1"/>
        <v/>
      </c>
      <c r="S26" s="233" t="str">
        <f t="shared" si="2"/>
        <v/>
      </c>
      <c r="T26" s="228"/>
      <c r="U26" s="696" t="str">
        <f t="shared" si="3"/>
        <v/>
      </c>
      <c r="V26" s="680"/>
      <c r="W26" s="680"/>
      <c r="X26" s="680"/>
      <c r="Y26" s="792"/>
      <c r="Z26" s="232" t="str">
        <f t="shared" ca="1" si="6"/>
        <v/>
      </c>
      <c r="AA26" s="228" t="str">
        <f t="shared" si="7"/>
        <v/>
      </c>
      <c r="AB26" s="228"/>
      <c r="AC26" s="230"/>
      <c r="AD26" s="229"/>
      <c r="AE26" s="232"/>
      <c r="AF26" s="228"/>
      <c r="AG26" s="230"/>
      <c r="AH26" s="232"/>
      <c r="AP26" s="17">
        <v>10</v>
      </c>
      <c r="AQ26" s="17">
        <f>INDEX(CHOOSE(VLOOKUP($A$10,くじ引き!$B$12:$G$22,4,FALSE),第1位,第2位,第3位),(VLOOKUP($A$10,くじ引き!$B$12:$G$22,5,FALSE)-1)*32+9+$AP26,AQ$35)</f>
        <v>11</v>
      </c>
      <c r="AR26" s="17" t="str">
        <f>INDEX(CHOOSE(VLOOKUP($A$10,くじ引き!$B$12:$G$22,4,FALSE),第1位,第2位,第3位),(VLOOKUP($A$10,くじ引き!$B$12:$G$22,5,FALSE)-1)*32+9+$AP26,AR$35)</f>
        <v>FW</v>
      </c>
      <c r="AS26" s="17" t="str">
        <f>INDEX(CHOOSE(VLOOKUP($A$10,くじ引き!$B$12:$G$22,4,FALSE),第1位,第2位,第3位),(VLOOKUP($A$10,くじ引き!$B$12:$G$22,5,FALSE)-1)*32+9+$AP26,AS$35)</f>
        <v xml:space="preserve"> 川合　詩音</v>
      </c>
      <c r="AU26" s="17">
        <f>INDEX(CHOOSE(VLOOKUP($A$10,くじ引き!$B$12:$G$22,4,FALSE),第1位,第2位,第3位),(VLOOKUP($A$10,くじ引き!$B$12:$G$22,5,FALSE)-1)*32+9+$AP26,AU$35)</f>
        <v>11</v>
      </c>
      <c r="AV26" s="17" t="str">
        <f ca="1">INDEX(CHOOSE(VLOOKUP($Z$10,くじ引き!$B$12:$G$22,4,FALSE),第1位,第2位,第3位),(VLOOKUP($Z$10,くじ引き!$B$12:$G$22,5,FALSE)-1)*32+9+$AP26,AV$35)</f>
        <v>FW</v>
      </c>
      <c r="AW26" s="17" t="str">
        <f ca="1">INDEX(CHOOSE(VLOOKUP($Z$10,くじ引き!$B$12:$G$22,4,FALSE),第1位,第2位,第3位),(VLOOKUP($Z$10,くじ引き!$B$12:$G$22,5,FALSE)-1)*32+9+$AP26,AW$35)</f>
        <v xml:space="preserve"> 川合　詩音</v>
      </c>
    </row>
    <row r="27" spans="1:49" ht="15" customHeight="1">
      <c r="A27" s="234"/>
      <c r="B27" s="235"/>
      <c r="C27" s="236"/>
      <c r="D27" s="237"/>
      <c r="E27" s="238"/>
      <c r="F27" s="235"/>
      <c r="G27" s="236"/>
      <c r="H27" s="239" t="str">
        <f t="shared" si="4"/>
        <v/>
      </c>
      <c r="I27" s="220" t="str">
        <f t="shared" si="5"/>
        <v/>
      </c>
      <c r="J27" s="699" t="str">
        <f t="shared" si="0"/>
        <v/>
      </c>
      <c r="K27" s="757"/>
      <c r="L27" s="757"/>
      <c r="M27" s="757"/>
      <c r="N27" s="757"/>
      <c r="O27" s="757"/>
      <c r="P27" s="746"/>
      <c r="Q27" s="220"/>
      <c r="R27" s="220" t="str">
        <f t="shared" si="1"/>
        <v/>
      </c>
      <c r="S27" s="240" t="str">
        <f t="shared" si="2"/>
        <v/>
      </c>
      <c r="T27" s="220"/>
      <c r="U27" s="699" t="str">
        <f t="shared" si="3"/>
        <v/>
      </c>
      <c r="V27" s="757"/>
      <c r="W27" s="757"/>
      <c r="X27" s="757"/>
      <c r="Y27" s="746"/>
      <c r="Z27" s="219" t="str">
        <f t="shared" ca="1" si="6"/>
        <v/>
      </c>
      <c r="AA27" s="234" t="str">
        <f t="shared" si="7"/>
        <v/>
      </c>
      <c r="AB27" s="234"/>
      <c r="AC27" s="236"/>
      <c r="AD27" s="235"/>
      <c r="AE27" s="239"/>
      <c r="AF27" s="234"/>
      <c r="AG27" s="236"/>
      <c r="AH27" s="239"/>
      <c r="AP27" s="17">
        <v>11</v>
      </c>
      <c r="AQ27" s="17">
        <f>INDEX(CHOOSE(VLOOKUP($A$10,くじ引き!$B$12:$G$22,4,FALSE),第1位,第2位,第3位),(VLOOKUP($A$10,くじ引き!$B$12:$G$22,5,FALSE)-1)*32+9+$AP27,AQ$35)</f>
        <v>12</v>
      </c>
      <c r="AR27" s="17" t="str">
        <f>INDEX(CHOOSE(VLOOKUP($A$10,くじ引き!$B$12:$G$22,4,FALSE),第1位,第2位,第3位),(VLOOKUP($A$10,くじ引き!$B$12:$G$22,5,FALSE)-1)*32+9+$AP27,AR$35)</f>
        <v>FW</v>
      </c>
      <c r="AS27" s="17" t="str">
        <f>INDEX(CHOOSE(VLOOKUP($A$10,くじ引き!$B$12:$G$22,4,FALSE),第1位,第2位,第3位),(VLOOKUP($A$10,くじ引き!$B$12:$G$22,5,FALSE)-1)*32+9+$AP27,AS$35)</f>
        <v xml:space="preserve"> 浅賀　香太</v>
      </c>
      <c r="AU27" s="17">
        <f>INDEX(CHOOSE(VLOOKUP($A$10,くじ引き!$B$12:$G$22,4,FALSE),第1位,第2位,第3位),(VLOOKUP($A$10,くじ引き!$B$12:$G$22,5,FALSE)-1)*32+9+$AP27,AU$35)</f>
        <v>12</v>
      </c>
      <c r="AV27" s="17" t="str">
        <f ca="1">INDEX(CHOOSE(VLOOKUP($Z$10,くじ引き!$B$12:$G$22,4,FALSE),第1位,第2位,第3位),(VLOOKUP($Z$10,くじ引き!$B$12:$G$22,5,FALSE)-1)*32+9+$AP27,AV$35)</f>
        <v>FW</v>
      </c>
      <c r="AW27" s="17" t="str">
        <f ca="1">INDEX(CHOOSE(VLOOKUP($Z$10,くじ引き!$B$12:$G$22,4,FALSE),第1位,第2位,第3位),(VLOOKUP($Z$10,くじ引き!$B$12:$G$22,5,FALSE)-1)*32+9+$AP27,AW$35)</f>
        <v xml:space="preserve"> 浅賀　香太</v>
      </c>
    </row>
    <row r="28" spans="1:49" ht="15" customHeight="1">
      <c r="A28" s="222"/>
      <c r="B28" s="223"/>
      <c r="C28" s="224"/>
      <c r="D28" s="225"/>
      <c r="E28" s="193"/>
      <c r="F28" s="223"/>
      <c r="G28" s="224"/>
      <c r="H28" s="226" t="str">
        <f t="shared" si="4"/>
        <v/>
      </c>
      <c r="I28" s="222" t="str">
        <f t="shared" si="5"/>
        <v/>
      </c>
      <c r="J28" s="724" t="str">
        <f t="shared" si="0"/>
        <v/>
      </c>
      <c r="K28" s="725"/>
      <c r="L28" s="725"/>
      <c r="M28" s="725"/>
      <c r="N28" s="725"/>
      <c r="O28" s="725"/>
      <c r="P28" s="726"/>
      <c r="Q28" s="226"/>
      <c r="R28" s="222" t="str">
        <f t="shared" si="1"/>
        <v/>
      </c>
      <c r="S28" s="227" t="str">
        <f t="shared" si="2"/>
        <v/>
      </c>
      <c r="T28" s="226"/>
      <c r="U28" s="724" t="str">
        <f t="shared" si="3"/>
        <v/>
      </c>
      <c r="V28" s="725"/>
      <c r="W28" s="725"/>
      <c r="X28" s="725"/>
      <c r="Y28" s="726"/>
      <c r="Z28" s="226" t="str">
        <f t="shared" ca="1" si="6"/>
        <v/>
      </c>
      <c r="AA28" s="222" t="str">
        <f t="shared" si="7"/>
        <v/>
      </c>
      <c r="AB28" s="222"/>
      <c r="AC28" s="224"/>
      <c r="AD28" s="223"/>
      <c r="AE28" s="226"/>
      <c r="AF28" s="222"/>
      <c r="AG28" s="224"/>
      <c r="AH28" s="226"/>
      <c r="AP28" s="17">
        <v>12</v>
      </c>
      <c r="AQ28" s="17">
        <f>INDEX(CHOOSE(VLOOKUP($A$10,くじ引き!$B$12:$G$22,4,FALSE),第1位,第2位,第3位),(VLOOKUP($A$10,くじ引き!$B$12:$G$22,5,FALSE)-1)*32+9+$AP28,AQ$35)</f>
        <v>13</v>
      </c>
      <c r="AR28" s="17" t="str">
        <f>INDEX(CHOOSE(VLOOKUP($A$10,くじ引き!$B$12:$G$22,4,FALSE),第1位,第2位,第3位),(VLOOKUP($A$10,くじ引き!$B$12:$G$22,5,FALSE)-1)*32+9+$AP28,AR$35)</f>
        <v>DF</v>
      </c>
      <c r="AS28" s="17" t="str">
        <f>INDEX(CHOOSE(VLOOKUP($A$10,くじ引き!$B$12:$G$22,4,FALSE),第1位,第2位,第3位),(VLOOKUP($A$10,くじ引き!$B$12:$G$22,5,FALSE)-1)*32+9+$AP28,AS$35)</f>
        <v xml:space="preserve"> 松原　有人夢</v>
      </c>
      <c r="AU28" s="17">
        <f>INDEX(CHOOSE(VLOOKUP($A$10,くじ引き!$B$12:$G$22,4,FALSE),第1位,第2位,第3位),(VLOOKUP($A$10,くじ引き!$B$12:$G$22,5,FALSE)-1)*32+9+$AP28,AU$35)</f>
        <v>13</v>
      </c>
      <c r="AV28" s="17" t="str">
        <f ca="1">INDEX(CHOOSE(VLOOKUP($Z$10,くじ引き!$B$12:$G$22,4,FALSE),第1位,第2位,第3位),(VLOOKUP($Z$10,くじ引き!$B$12:$G$22,5,FALSE)-1)*32+9+$AP28,AV$35)</f>
        <v>DF</v>
      </c>
      <c r="AW28" s="17" t="str">
        <f ca="1">INDEX(CHOOSE(VLOOKUP($Z$10,くじ引き!$B$12:$G$22,4,FALSE),第1位,第2位,第3位),(VLOOKUP($Z$10,くじ引き!$B$12:$G$22,5,FALSE)-1)*32+9+$AP28,AW$35)</f>
        <v xml:space="preserve"> 松原　有人夢</v>
      </c>
    </row>
    <row r="29" spans="1:49" ht="15" customHeight="1">
      <c r="A29" s="228"/>
      <c r="B29" s="229"/>
      <c r="C29" s="230"/>
      <c r="D29" s="231"/>
      <c r="E29" s="194"/>
      <c r="F29" s="229"/>
      <c r="G29" s="230"/>
      <c r="H29" s="232" t="str">
        <f t="shared" si="4"/>
        <v/>
      </c>
      <c r="I29" s="228" t="str">
        <f t="shared" si="5"/>
        <v/>
      </c>
      <c r="J29" s="696" t="str">
        <f t="shared" si="0"/>
        <v/>
      </c>
      <c r="K29" s="680"/>
      <c r="L29" s="680"/>
      <c r="M29" s="680"/>
      <c r="N29" s="680"/>
      <c r="O29" s="680"/>
      <c r="P29" s="792"/>
      <c r="Q29" s="232"/>
      <c r="R29" s="228" t="str">
        <f t="shared" si="1"/>
        <v/>
      </c>
      <c r="S29" s="233" t="str">
        <f t="shared" si="2"/>
        <v/>
      </c>
      <c r="T29" s="232"/>
      <c r="U29" s="696" t="str">
        <f t="shared" si="3"/>
        <v/>
      </c>
      <c r="V29" s="680"/>
      <c r="W29" s="680"/>
      <c r="X29" s="680"/>
      <c r="Y29" s="792"/>
      <c r="Z29" s="232" t="str">
        <f t="shared" ca="1" si="6"/>
        <v/>
      </c>
      <c r="AA29" s="228" t="str">
        <f t="shared" si="7"/>
        <v/>
      </c>
      <c r="AB29" s="228"/>
      <c r="AC29" s="230"/>
      <c r="AD29" s="229"/>
      <c r="AE29" s="232"/>
      <c r="AF29" s="228"/>
      <c r="AG29" s="230"/>
      <c r="AH29" s="232"/>
      <c r="AP29" s="17">
        <v>13</v>
      </c>
      <c r="AQ29" s="17">
        <f>INDEX(CHOOSE(VLOOKUP($A$10,くじ引き!$B$12:$G$22,4,FALSE),第1位,第2位,第3位),(VLOOKUP($A$10,くじ引き!$B$12:$G$22,5,FALSE)-1)*32+9+$AP29,AQ$35)</f>
        <v>14</v>
      </c>
      <c r="AR29" s="17" t="str">
        <f>INDEX(CHOOSE(VLOOKUP($A$10,くじ引き!$B$12:$G$22,4,FALSE),第1位,第2位,第3位),(VLOOKUP($A$10,くじ引き!$B$12:$G$22,5,FALSE)-1)*32+9+$AP29,AR$35)</f>
        <v>MF</v>
      </c>
      <c r="AS29" s="17" t="str">
        <f>INDEX(CHOOSE(VLOOKUP($A$10,くじ引き!$B$12:$G$22,4,FALSE),第1位,第2位,第3位),(VLOOKUP($A$10,くじ引き!$B$12:$G$22,5,FALSE)-1)*32+9+$AP29,AS$35)</f>
        <v xml:space="preserve"> 堀口　悠人</v>
      </c>
      <c r="AU29" s="17">
        <f>INDEX(CHOOSE(VLOOKUP($A$10,くじ引き!$B$12:$G$22,4,FALSE),第1位,第2位,第3位),(VLOOKUP($A$10,くじ引き!$B$12:$G$22,5,FALSE)-1)*32+9+$AP29,AU$35)</f>
        <v>14</v>
      </c>
      <c r="AV29" s="17" t="str">
        <f ca="1">INDEX(CHOOSE(VLOOKUP($Z$10,くじ引き!$B$12:$G$22,4,FALSE),第1位,第2位,第3位),(VLOOKUP($Z$10,くじ引き!$B$12:$G$22,5,FALSE)-1)*32+9+$AP29,AV$35)</f>
        <v>MF</v>
      </c>
      <c r="AW29" s="17" t="str">
        <f ca="1">INDEX(CHOOSE(VLOOKUP($Z$10,くじ引き!$B$12:$G$22,4,FALSE),第1位,第2位,第3位),(VLOOKUP($Z$10,くじ引き!$B$12:$G$22,5,FALSE)-1)*32+9+$AP29,AW$35)</f>
        <v xml:space="preserve"> 堀口　悠人</v>
      </c>
    </row>
    <row r="30" spans="1:49" ht="15" customHeight="1">
      <c r="A30" s="228"/>
      <c r="B30" s="229"/>
      <c r="C30" s="230"/>
      <c r="D30" s="231"/>
      <c r="E30" s="194"/>
      <c r="F30" s="229"/>
      <c r="G30" s="230"/>
      <c r="H30" s="232" t="str">
        <f t="shared" si="4"/>
        <v/>
      </c>
      <c r="I30" s="228" t="str">
        <f t="shared" si="5"/>
        <v/>
      </c>
      <c r="J30" s="696" t="str">
        <f t="shared" si="0"/>
        <v/>
      </c>
      <c r="K30" s="680"/>
      <c r="L30" s="680"/>
      <c r="M30" s="680"/>
      <c r="N30" s="680"/>
      <c r="O30" s="680"/>
      <c r="P30" s="792"/>
      <c r="Q30" s="232"/>
      <c r="R30" s="228" t="str">
        <f t="shared" si="1"/>
        <v/>
      </c>
      <c r="S30" s="233" t="str">
        <f t="shared" si="2"/>
        <v/>
      </c>
      <c r="T30" s="232"/>
      <c r="U30" s="696" t="str">
        <f t="shared" si="3"/>
        <v/>
      </c>
      <c r="V30" s="680"/>
      <c r="W30" s="680"/>
      <c r="X30" s="680"/>
      <c r="Y30" s="792"/>
      <c r="Z30" s="232" t="str">
        <f t="shared" ca="1" si="6"/>
        <v/>
      </c>
      <c r="AA30" s="228" t="str">
        <f t="shared" si="7"/>
        <v/>
      </c>
      <c r="AB30" s="228"/>
      <c r="AC30" s="230"/>
      <c r="AD30" s="229"/>
      <c r="AE30" s="232"/>
      <c r="AF30" s="228"/>
      <c r="AG30" s="230"/>
      <c r="AH30" s="232"/>
      <c r="AP30" s="17">
        <v>14</v>
      </c>
      <c r="AQ30" s="17">
        <f>INDEX(CHOOSE(VLOOKUP($A$10,くじ引き!$B$12:$G$22,4,FALSE),第1位,第2位,第3位),(VLOOKUP($A$10,くじ引き!$B$12:$G$22,5,FALSE)-1)*32+9+$AP30,AQ$35)</f>
        <v>15</v>
      </c>
      <c r="AR30" s="17" t="str">
        <f>INDEX(CHOOSE(VLOOKUP($A$10,くじ引き!$B$12:$G$22,4,FALSE),第1位,第2位,第3位),(VLOOKUP($A$10,くじ引き!$B$12:$G$22,5,FALSE)-1)*32+9+$AP30,AR$35)</f>
        <v>DF</v>
      </c>
      <c r="AS30" s="17" t="str">
        <f>INDEX(CHOOSE(VLOOKUP($A$10,くじ引き!$B$12:$G$22,4,FALSE),第1位,第2位,第3位),(VLOOKUP($A$10,くじ引き!$B$12:$G$22,5,FALSE)-1)*32+9+$AP30,AS$35)</f>
        <v xml:space="preserve"> 上谷内　伶斗</v>
      </c>
      <c r="AU30" s="17">
        <f>INDEX(CHOOSE(VLOOKUP($A$10,くじ引き!$B$12:$G$22,4,FALSE),第1位,第2位,第3位),(VLOOKUP($A$10,くじ引き!$B$12:$G$22,5,FALSE)-1)*32+9+$AP30,AU$35)</f>
        <v>15</v>
      </c>
      <c r="AV30" s="17" t="str">
        <f ca="1">INDEX(CHOOSE(VLOOKUP($Z$10,くじ引き!$B$12:$G$22,4,FALSE),第1位,第2位,第3位),(VLOOKUP($Z$10,くじ引き!$B$12:$G$22,5,FALSE)-1)*32+9+$AP30,AV$35)</f>
        <v>DF</v>
      </c>
      <c r="AW30" s="17" t="str">
        <f ca="1">INDEX(CHOOSE(VLOOKUP($Z$10,くじ引き!$B$12:$G$22,4,FALSE),第1位,第2位,第3位),(VLOOKUP($Z$10,くじ引き!$B$12:$G$22,5,FALSE)-1)*32+9+$AP30,AW$35)</f>
        <v xml:space="preserve"> 上谷内　伶斗</v>
      </c>
    </row>
    <row r="31" spans="1:49" ht="15" customHeight="1">
      <c r="A31" s="228"/>
      <c r="B31" s="229"/>
      <c r="C31" s="230"/>
      <c r="D31" s="231"/>
      <c r="E31" s="194"/>
      <c r="F31" s="229"/>
      <c r="G31" s="230"/>
      <c r="H31" s="232" t="str">
        <f t="shared" si="4"/>
        <v/>
      </c>
      <c r="I31" s="228" t="str">
        <f t="shared" si="5"/>
        <v/>
      </c>
      <c r="J31" s="696" t="str">
        <f t="shared" si="0"/>
        <v/>
      </c>
      <c r="K31" s="680"/>
      <c r="L31" s="680"/>
      <c r="M31" s="680"/>
      <c r="N31" s="680"/>
      <c r="O31" s="680"/>
      <c r="P31" s="792"/>
      <c r="Q31" s="241"/>
      <c r="R31" s="228" t="str">
        <f t="shared" si="1"/>
        <v/>
      </c>
      <c r="S31" s="233" t="str">
        <f t="shared" si="2"/>
        <v/>
      </c>
      <c r="T31" s="241"/>
      <c r="U31" s="696" t="str">
        <f t="shared" si="3"/>
        <v/>
      </c>
      <c r="V31" s="680"/>
      <c r="W31" s="680"/>
      <c r="X31" s="680"/>
      <c r="Y31" s="792"/>
      <c r="Z31" s="232" t="str">
        <f t="shared" ca="1" si="6"/>
        <v/>
      </c>
      <c r="AA31" s="228" t="str">
        <f t="shared" si="7"/>
        <v/>
      </c>
      <c r="AB31" s="228"/>
      <c r="AC31" s="230"/>
      <c r="AD31" s="229"/>
      <c r="AE31" s="232"/>
      <c r="AF31" s="228"/>
      <c r="AG31" s="230"/>
      <c r="AH31" s="232"/>
      <c r="AP31" s="17">
        <v>15</v>
      </c>
      <c r="AQ31" s="17">
        <f>INDEX(CHOOSE(VLOOKUP($A$10,くじ引き!$B$12:$G$22,4,FALSE),第1位,第2位,第3位),(VLOOKUP($A$10,くじ引き!$B$12:$G$22,5,FALSE)-1)*32+9+$AP31,AQ$35)</f>
        <v>16</v>
      </c>
      <c r="AR31" s="17" t="str">
        <f>INDEX(CHOOSE(VLOOKUP($A$10,くじ引き!$B$12:$G$22,4,FALSE),第1位,第2位,第3位),(VLOOKUP($A$10,くじ引き!$B$12:$G$22,5,FALSE)-1)*32+9+$AP31,AR$35)</f>
        <v>FW</v>
      </c>
      <c r="AS31" s="17" t="str">
        <f>INDEX(CHOOSE(VLOOKUP($A$10,くじ引き!$B$12:$G$22,4,FALSE),第1位,第2位,第3位),(VLOOKUP($A$10,くじ引き!$B$12:$G$22,5,FALSE)-1)*32+9+$AP31,AS$35)</f>
        <v xml:space="preserve"> 山下　真虎</v>
      </c>
      <c r="AU31" s="17">
        <f>INDEX(CHOOSE(VLOOKUP($A$10,くじ引き!$B$12:$G$22,4,FALSE),第1位,第2位,第3位),(VLOOKUP($A$10,くじ引き!$B$12:$G$22,5,FALSE)-1)*32+9+$AP31,AU$35)</f>
        <v>16</v>
      </c>
      <c r="AV31" s="17" t="str">
        <f ca="1">INDEX(CHOOSE(VLOOKUP($Z$10,くじ引き!$B$12:$G$22,4,FALSE),第1位,第2位,第3位),(VLOOKUP($Z$10,くじ引き!$B$12:$G$22,5,FALSE)-1)*32+9+$AP31,AV$35)</f>
        <v>FW</v>
      </c>
      <c r="AW31" s="17" t="str">
        <f ca="1">INDEX(CHOOSE(VLOOKUP($Z$10,くじ引き!$B$12:$G$22,4,FALSE),第1位,第2位,第3位),(VLOOKUP($Z$10,くじ引き!$B$12:$G$22,5,FALSE)-1)*32+9+$AP31,AW$35)</f>
        <v xml:space="preserve"> 山下　真虎</v>
      </c>
    </row>
    <row r="32" spans="1:49" ht="15" customHeight="1">
      <c r="A32" s="228"/>
      <c r="B32" s="229"/>
      <c r="C32" s="230"/>
      <c r="D32" s="231"/>
      <c r="E32" s="194"/>
      <c r="F32" s="229"/>
      <c r="G32" s="230"/>
      <c r="H32" s="232" t="str">
        <f t="shared" si="4"/>
        <v/>
      </c>
      <c r="I32" s="228" t="str">
        <f t="shared" si="5"/>
        <v/>
      </c>
      <c r="J32" s="696" t="str">
        <f t="shared" si="0"/>
        <v/>
      </c>
      <c r="K32" s="680"/>
      <c r="L32" s="680"/>
      <c r="M32" s="680"/>
      <c r="N32" s="680"/>
      <c r="O32" s="680"/>
      <c r="P32" s="792"/>
      <c r="Q32" s="233"/>
      <c r="R32" s="228" t="str">
        <f t="shared" si="1"/>
        <v/>
      </c>
      <c r="S32" s="233" t="str">
        <f t="shared" si="2"/>
        <v/>
      </c>
      <c r="T32" s="233"/>
      <c r="U32" s="696" t="str">
        <f t="shared" si="3"/>
        <v/>
      </c>
      <c r="V32" s="680"/>
      <c r="W32" s="680"/>
      <c r="X32" s="680"/>
      <c r="Y32" s="792"/>
      <c r="Z32" s="232" t="str">
        <f t="shared" ca="1" si="6"/>
        <v/>
      </c>
      <c r="AA32" s="228" t="str">
        <f t="shared" si="7"/>
        <v/>
      </c>
      <c r="AB32" s="228"/>
      <c r="AC32" s="230"/>
      <c r="AD32" s="229"/>
      <c r="AE32" s="232"/>
      <c r="AF32" s="228"/>
      <c r="AG32" s="230"/>
      <c r="AH32" s="232"/>
      <c r="AP32" s="17">
        <v>16</v>
      </c>
      <c r="AQ32" s="17">
        <f>INDEX(CHOOSE(VLOOKUP($A$10,くじ引き!$B$12:$G$22,4,FALSE),第1位,第2位,第3位),(VLOOKUP($A$10,くじ引き!$B$12:$G$22,5,FALSE)-1)*32+9+$AP32,AQ$35)</f>
        <v>17</v>
      </c>
      <c r="AR32" s="17" t="str">
        <f>INDEX(CHOOSE(VLOOKUP($A$10,くじ引き!$B$12:$G$22,4,FALSE),第1位,第2位,第3位),(VLOOKUP($A$10,くじ引き!$B$12:$G$22,5,FALSE)-1)*32+9+$AP32,AR$35)</f>
        <v>GK</v>
      </c>
      <c r="AS32" s="17" t="str">
        <f>INDEX(CHOOSE(VLOOKUP($A$10,くじ引き!$B$12:$G$22,4,FALSE),第1位,第2位,第3位),(VLOOKUP($A$10,くじ引き!$B$12:$G$22,5,FALSE)-1)*32+9+$AP32,AS$35)</f>
        <v xml:space="preserve"> 山田　夏也</v>
      </c>
      <c r="AU32" s="17">
        <f>INDEX(CHOOSE(VLOOKUP($A$10,くじ引き!$B$12:$G$22,4,FALSE),第1位,第2位,第3位),(VLOOKUP($A$10,くじ引き!$B$12:$G$22,5,FALSE)-1)*32+9+$AP32,AU$35)</f>
        <v>17</v>
      </c>
      <c r="AV32" s="17" t="str">
        <f ca="1">INDEX(CHOOSE(VLOOKUP($Z$10,くじ引き!$B$12:$G$22,4,FALSE),第1位,第2位,第3位),(VLOOKUP($Z$10,くじ引き!$B$12:$G$22,5,FALSE)-1)*32+9+$AP32,AV$35)</f>
        <v>GK</v>
      </c>
      <c r="AW32" s="17" t="str">
        <f ca="1">INDEX(CHOOSE(VLOOKUP($Z$10,くじ引き!$B$12:$G$22,4,FALSE),第1位,第2位,第3位),(VLOOKUP($Z$10,くじ引き!$B$12:$G$22,5,FALSE)-1)*32+9+$AP32,AW$35)</f>
        <v xml:space="preserve"> 山田　夏也</v>
      </c>
    </row>
    <row r="33" spans="1:49" ht="15" customHeight="1">
      <c r="A33" s="228"/>
      <c r="B33" s="229"/>
      <c r="C33" s="230"/>
      <c r="D33" s="231"/>
      <c r="E33" s="194"/>
      <c r="F33" s="229"/>
      <c r="G33" s="230"/>
      <c r="H33" s="232" t="str">
        <f t="shared" si="4"/>
        <v/>
      </c>
      <c r="I33" s="228" t="str">
        <f t="shared" si="5"/>
        <v/>
      </c>
      <c r="J33" s="696" t="str">
        <f t="shared" si="0"/>
        <v/>
      </c>
      <c r="K33" s="680"/>
      <c r="L33" s="680"/>
      <c r="M33" s="680"/>
      <c r="N33" s="680"/>
      <c r="O33" s="680"/>
      <c r="P33" s="792"/>
      <c r="Q33" s="232"/>
      <c r="R33" s="228" t="str">
        <f t="shared" si="1"/>
        <v/>
      </c>
      <c r="S33" s="233" t="str">
        <f t="shared" si="2"/>
        <v/>
      </c>
      <c r="T33" s="232"/>
      <c r="U33" s="696" t="str">
        <f t="shared" si="3"/>
        <v/>
      </c>
      <c r="V33" s="680"/>
      <c r="W33" s="680"/>
      <c r="X33" s="680"/>
      <c r="Y33" s="792"/>
      <c r="Z33" s="232" t="str">
        <f t="shared" ca="1" si="6"/>
        <v/>
      </c>
      <c r="AA33" s="228" t="str">
        <f t="shared" si="7"/>
        <v/>
      </c>
      <c r="AB33" s="228"/>
      <c r="AC33" s="230"/>
      <c r="AD33" s="229"/>
      <c r="AE33" s="232"/>
      <c r="AF33" s="228"/>
      <c r="AG33" s="230"/>
      <c r="AH33" s="232"/>
      <c r="AP33" s="17">
        <v>17</v>
      </c>
      <c r="AQ33" s="17">
        <f>INDEX(CHOOSE(VLOOKUP($A$10,くじ引き!$B$12:$G$22,4,FALSE),第1位,第2位,第3位),(VLOOKUP($A$10,くじ引き!$B$12:$G$22,5,FALSE)-1)*32+9+$AP33,AQ$35)</f>
        <v>18</v>
      </c>
      <c r="AR33" s="17" t="str">
        <f>INDEX(CHOOSE(VLOOKUP($A$10,くじ引き!$B$12:$G$22,4,FALSE),第1位,第2位,第3位),(VLOOKUP($A$10,くじ引き!$B$12:$G$22,5,FALSE)-1)*32+9+$AP33,AR$35)</f>
        <v>FW</v>
      </c>
      <c r="AS33" s="17" t="str">
        <f>INDEX(CHOOSE(VLOOKUP($A$10,くじ引き!$B$12:$G$22,4,FALSE),第1位,第2位,第3位),(VLOOKUP($A$10,くじ引き!$B$12:$G$22,5,FALSE)-1)*32+9+$AP33,AS$35)</f>
        <v xml:space="preserve"> 友影　相太</v>
      </c>
      <c r="AU33" s="17">
        <f>INDEX(CHOOSE(VLOOKUP($A$10,くじ引き!$B$12:$G$22,4,FALSE),第1位,第2位,第3位),(VLOOKUP($A$10,くじ引き!$B$12:$G$22,5,FALSE)-1)*32+9+$AP33,AU$35)</f>
        <v>18</v>
      </c>
      <c r="AV33" s="17" t="str">
        <f ca="1">INDEX(CHOOSE(VLOOKUP($Z$10,くじ引き!$B$12:$G$22,4,FALSE),第1位,第2位,第3位),(VLOOKUP($Z$10,くじ引き!$B$12:$G$22,5,FALSE)-1)*32+9+$AP33,AV$35)</f>
        <v>FW</v>
      </c>
      <c r="AW33" s="17" t="str">
        <f ca="1">INDEX(CHOOSE(VLOOKUP($Z$10,くじ引き!$B$12:$G$22,4,FALSE),第1位,第2位,第3位),(VLOOKUP($Z$10,くじ引き!$B$12:$G$22,5,FALSE)-1)*32+9+$AP33,AW$35)</f>
        <v xml:space="preserve"> 友影　相太</v>
      </c>
    </row>
    <row r="34" spans="1:49" ht="15" customHeight="1">
      <c r="A34" s="220"/>
      <c r="B34" s="217"/>
      <c r="C34" s="218"/>
      <c r="D34" s="216"/>
      <c r="E34" s="195"/>
      <c r="F34" s="217"/>
      <c r="G34" s="218"/>
      <c r="H34" s="219" t="str">
        <f t="shared" si="4"/>
        <v/>
      </c>
      <c r="I34" s="220" t="str">
        <f t="shared" si="5"/>
        <v/>
      </c>
      <c r="J34" s="699" t="str">
        <f t="shared" si="0"/>
        <v/>
      </c>
      <c r="K34" s="757"/>
      <c r="L34" s="757"/>
      <c r="M34" s="757"/>
      <c r="N34" s="757"/>
      <c r="O34" s="757"/>
      <c r="P34" s="746"/>
      <c r="Q34" s="242"/>
      <c r="R34" s="220" t="str">
        <f t="shared" si="1"/>
        <v/>
      </c>
      <c r="S34" s="240" t="str">
        <f t="shared" si="2"/>
        <v/>
      </c>
      <c r="T34" s="242"/>
      <c r="U34" s="699" t="str">
        <f t="shared" si="3"/>
        <v/>
      </c>
      <c r="V34" s="757"/>
      <c r="W34" s="757"/>
      <c r="X34" s="757"/>
      <c r="Y34" s="746"/>
      <c r="Z34" s="219" t="str">
        <f t="shared" ca="1" si="6"/>
        <v/>
      </c>
      <c r="AA34" s="220" t="str">
        <f t="shared" si="7"/>
        <v/>
      </c>
      <c r="AB34" s="220"/>
      <c r="AC34" s="218"/>
      <c r="AD34" s="217"/>
      <c r="AE34" s="219"/>
      <c r="AF34" s="220"/>
      <c r="AG34" s="218"/>
      <c r="AH34" s="219"/>
      <c r="AP34" s="17">
        <v>18</v>
      </c>
      <c r="AQ34" s="17">
        <f>INDEX(CHOOSE(VLOOKUP($A$10,くじ引き!$B$12:$G$22,4,FALSE),第1位,第2位,第3位),(VLOOKUP($A$10,くじ引き!$B$12:$G$22,5,FALSE)-1)*32+9+$AP34,AQ$35)</f>
        <v>19</v>
      </c>
      <c r="AR34" s="17" t="str">
        <f>INDEX(CHOOSE(VLOOKUP($A$10,くじ引き!$B$12:$G$22,4,FALSE),第1位,第2位,第3位),(VLOOKUP($A$10,くじ引き!$B$12:$G$22,5,FALSE)-1)*32+9+$AP34,AR$35)</f>
        <v>MF</v>
      </c>
      <c r="AS34" s="17" t="str">
        <f>INDEX(CHOOSE(VLOOKUP($A$10,くじ引き!$B$12:$G$22,4,FALSE),第1位,第2位,第3位),(VLOOKUP($A$10,くじ引き!$B$12:$G$22,5,FALSE)-1)*32+9+$AP34,AS$35)</f>
        <v xml:space="preserve"> 松村　有祐</v>
      </c>
      <c r="AU34" s="17">
        <f>INDEX(CHOOSE(VLOOKUP($A$10,くじ引き!$B$12:$G$22,4,FALSE),第1位,第2位,第3位),(VLOOKUP($A$10,くじ引き!$B$12:$G$22,5,FALSE)-1)*32+9+$AP34,AU$35)</f>
        <v>19</v>
      </c>
      <c r="AV34" s="17" t="str">
        <f ca="1">INDEX(CHOOSE(VLOOKUP($Z$10,くじ引き!$B$12:$G$22,4,FALSE),第1位,第2位,第3位),(VLOOKUP($Z$10,くじ引き!$B$12:$G$22,5,FALSE)-1)*32+9+$AP34,AV$35)</f>
        <v>MF</v>
      </c>
      <c r="AW34" s="17" t="str">
        <f ca="1">INDEX(CHOOSE(VLOOKUP($Z$10,くじ引き!$B$12:$G$22,4,FALSE),第1位,第2位,第3位),(VLOOKUP($Z$10,くじ引き!$B$12:$G$22,5,FALSE)-1)*32+9+$AP34,AW$35)</f>
        <v xml:space="preserve"> 松村　有祐</v>
      </c>
    </row>
    <row r="35" spans="1:49" ht="15" customHeight="1">
      <c r="A35" s="685" t="s">
        <v>53</v>
      </c>
      <c r="B35" s="686"/>
      <c r="C35" s="721" t="s">
        <v>54</v>
      </c>
      <c r="D35" s="722"/>
      <c r="E35" s="722"/>
      <c r="F35" s="723"/>
      <c r="G35" s="686" t="s">
        <v>55</v>
      </c>
      <c r="H35" s="686"/>
      <c r="I35" s="686"/>
      <c r="J35" s="687"/>
      <c r="K35" s="682" t="s">
        <v>24</v>
      </c>
      <c r="L35" s="719"/>
      <c r="M35" s="719"/>
      <c r="N35" s="719"/>
      <c r="O35" s="719"/>
      <c r="P35" s="719"/>
      <c r="Q35" s="719"/>
      <c r="R35" s="720"/>
      <c r="S35" s="682" t="s">
        <v>24</v>
      </c>
      <c r="T35" s="719"/>
      <c r="U35" s="719"/>
      <c r="V35" s="719"/>
      <c r="W35" s="719"/>
      <c r="X35" s="720"/>
      <c r="Y35" s="685" t="s">
        <v>53</v>
      </c>
      <c r="Z35" s="686"/>
      <c r="AA35" s="721" t="s">
        <v>54</v>
      </c>
      <c r="AB35" s="722"/>
      <c r="AC35" s="722"/>
      <c r="AD35" s="723"/>
      <c r="AE35" s="686" t="s">
        <v>55</v>
      </c>
      <c r="AF35" s="686"/>
      <c r="AG35" s="686"/>
      <c r="AH35" s="687"/>
      <c r="AQ35" s="17">
        <v>2</v>
      </c>
      <c r="AR35" s="17">
        <v>3</v>
      </c>
      <c r="AS35" s="17">
        <v>4</v>
      </c>
      <c r="AU35" s="17">
        <v>2</v>
      </c>
      <c r="AV35" s="17">
        <v>3</v>
      </c>
      <c r="AW35" s="17">
        <v>4</v>
      </c>
    </row>
    <row r="36" spans="1:49" ht="15" customHeight="1">
      <c r="A36" s="807"/>
      <c r="B36" s="717"/>
      <c r="C36" s="243"/>
      <c r="D36" s="693" t="str">
        <f t="shared" ref="D36:D45" si="8">IF(C36="","",INDEX($J$17:$P$34,MATCH(C36,$Q$17:$Q$34,0),1))</f>
        <v/>
      </c>
      <c r="E36" s="693"/>
      <c r="F36" s="694"/>
      <c r="G36" s="244"/>
      <c r="H36" s="704" t="str">
        <f t="shared" ref="H36:H45" si="9">IF(G36="","",INDEX($J$17:$P$34,MATCH(G36,$Q$17:$Q$34,0),1))</f>
        <v/>
      </c>
      <c r="I36" s="704"/>
      <c r="J36" s="717"/>
      <c r="K36" s="707" t="str">
        <f>AS16</f>
        <v>河合　伸幸</v>
      </c>
      <c r="L36" s="703"/>
      <c r="M36" s="703"/>
      <c r="N36" s="714"/>
      <c r="O36" s="714"/>
      <c r="P36" s="714"/>
      <c r="Q36" s="714"/>
      <c r="R36" s="715"/>
      <c r="S36" s="707" t="str">
        <f ca="1">AW16</f>
        <v>河合　伸幸</v>
      </c>
      <c r="T36" s="714"/>
      <c r="U36" s="714"/>
      <c r="V36" s="714"/>
      <c r="W36" s="714"/>
      <c r="X36" s="715"/>
      <c r="Y36" s="716"/>
      <c r="Z36" s="717"/>
      <c r="AA36" s="243"/>
      <c r="AB36" s="704" t="str">
        <f>IF(AA36="","",INDEX($U$17:$Y$34,MATCH(AA36,$T$17:$T$34,0),1))</f>
        <v/>
      </c>
      <c r="AC36" s="704"/>
      <c r="AD36" s="718"/>
      <c r="AE36" s="244"/>
      <c r="AF36" s="704" t="str">
        <f t="shared" ref="AF36:AF45" si="10">IF(AE36="","",INDEX($U$17:$Y$34,MATCH(AE36,$T$17:$T$34,0),1))</f>
        <v/>
      </c>
      <c r="AG36" s="704"/>
      <c r="AH36" s="718"/>
    </row>
    <row r="37" spans="1:49" ht="15" customHeight="1">
      <c r="A37" s="793"/>
      <c r="B37" s="679"/>
      <c r="C37" s="229"/>
      <c r="D37" s="704" t="str">
        <f t="shared" si="8"/>
        <v/>
      </c>
      <c r="E37" s="704"/>
      <c r="F37" s="718"/>
      <c r="G37" s="231"/>
      <c r="H37" s="704" t="str">
        <f t="shared" si="9"/>
        <v/>
      </c>
      <c r="I37" s="704"/>
      <c r="J37" s="717"/>
      <c r="K37" s="799" t="s">
        <v>462</v>
      </c>
      <c r="L37" s="800"/>
      <c r="M37" s="803" t="s">
        <v>463</v>
      </c>
      <c r="N37" s="804"/>
      <c r="O37" s="712" t="s">
        <v>56</v>
      </c>
      <c r="P37" s="705" t="s">
        <v>57</v>
      </c>
      <c r="Q37" s="695" t="s">
        <v>58</v>
      </c>
      <c r="R37" s="693"/>
      <c r="S37" s="693"/>
      <c r="T37" s="694"/>
      <c r="U37" s="712" t="s">
        <v>57</v>
      </c>
      <c r="V37" s="705" t="s">
        <v>56</v>
      </c>
      <c r="W37" s="708" t="s">
        <v>463</v>
      </c>
      <c r="X37" s="710" t="s">
        <v>462</v>
      </c>
      <c r="Y37" s="681"/>
      <c r="Z37" s="679"/>
      <c r="AA37" s="229"/>
      <c r="AB37" s="688" t="str">
        <f t="shared" ref="AB37:AB45" si="11">IF(AA37="","",INDEX($U$17:$Y$34,MATCH(AA37,$T$17:$T$34,0),1))</f>
        <v/>
      </c>
      <c r="AC37" s="688"/>
      <c r="AD37" s="689"/>
      <c r="AE37" s="231"/>
      <c r="AF37" s="688" t="str">
        <f t="shared" si="10"/>
        <v/>
      </c>
      <c r="AG37" s="688"/>
      <c r="AH37" s="689"/>
    </row>
    <row r="38" spans="1:49" ht="15" customHeight="1">
      <c r="A38" s="793"/>
      <c r="B38" s="679"/>
      <c r="C38" s="229"/>
      <c r="D38" s="704" t="str">
        <f t="shared" si="8"/>
        <v/>
      </c>
      <c r="E38" s="704"/>
      <c r="F38" s="718"/>
      <c r="G38" s="231"/>
      <c r="H38" s="704" t="str">
        <f t="shared" si="9"/>
        <v/>
      </c>
      <c r="I38" s="704"/>
      <c r="J38" s="717"/>
      <c r="K38" s="801"/>
      <c r="L38" s="802"/>
      <c r="M38" s="805"/>
      <c r="N38" s="806"/>
      <c r="O38" s="713"/>
      <c r="P38" s="706"/>
      <c r="Q38" s="707"/>
      <c r="R38" s="684"/>
      <c r="S38" s="684"/>
      <c r="T38" s="691"/>
      <c r="U38" s="713"/>
      <c r="V38" s="706"/>
      <c r="W38" s="709"/>
      <c r="X38" s="711"/>
      <c r="Y38" s="681"/>
      <c r="Z38" s="679"/>
      <c r="AA38" s="229"/>
      <c r="AB38" s="688" t="str">
        <f t="shared" si="11"/>
        <v/>
      </c>
      <c r="AC38" s="688"/>
      <c r="AD38" s="689"/>
      <c r="AE38" s="231"/>
      <c r="AF38" s="688" t="str">
        <f t="shared" si="10"/>
        <v/>
      </c>
      <c r="AG38" s="688"/>
      <c r="AH38" s="689"/>
    </row>
    <row r="39" spans="1:49" ht="15" customHeight="1">
      <c r="A39" s="793"/>
      <c r="B39" s="679"/>
      <c r="C39" s="229"/>
      <c r="D39" s="704" t="str">
        <f t="shared" si="8"/>
        <v/>
      </c>
      <c r="E39" s="704"/>
      <c r="F39" s="718"/>
      <c r="G39" s="231"/>
      <c r="H39" s="704" t="str">
        <f t="shared" si="9"/>
        <v/>
      </c>
      <c r="I39" s="704"/>
      <c r="J39" s="717"/>
      <c r="K39" s="724" t="str">
        <f>IF(SUM(D17:D34)=0,"",SUM(D17:D34))</f>
        <v/>
      </c>
      <c r="L39" s="753"/>
      <c r="M39" s="752" t="str">
        <f>IF(SUM(E17:E34)=0,"",SUM(E17:E34))</f>
        <v/>
      </c>
      <c r="N39" s="773"/>
      <c r="O39" s="244" t="str">
        <f>IF(SUM(F17:F34)=0,"",SUM(F17:F34))</f>
        <v/>
      </c>
      <c r="P39" s="245" t="str">
        <f>IF(SUM(G17:G34)=0,"",SUM(G17:G34))</f>
        <v/>
      </c>
      <c r="Q39" s="243" t="str">
        <f>IF(SUM(K39:P39)=0,"",SUM(K39:P39))</f>
        <v/>
      </c>
      <c r="R39" s="704" t="s">
        <v>19</v>
      </c>
      <c r="S39" s="704"/>
      <c r="T39" s="246" t="str">
        <f>IF(SUM(U39:X39)=0,"",SUM(U39:X39))</f>
        <v/>
      </c>
      <c r="U39" s="244" t="str">
        <f>IF(SUM(AB17:AB34)=0,"",SUM(AB17:AB34))</f>
        <v/>
      </c>
      <c r="V39" s="245" t="str">
        <f>IF(SUM(AC17:AC34)=0,"",SUM(AC17:AC34))</f>
        <v/>
      </c>
      <c r="W39" s="223" t="str">
        <f>IF(SUM(AD17:AD34)=0,"",SUM(AD17:AD34))</f>
        <v/>
      </c>
      <c r="X39" s="224" t="str">
        <f>IF(SUM(AE17:AE34)=0,"",SUM(AE17:AE34))</f>
        <v/>
      </c>
      <c r="Y39" s="681"/>
      <c r="Z39" s="679"/>
      <c r="AA39" s="229"/>
      <c r="AB39" s="688" t="str">
        <f t="shared" si="11"/>
        <v/>
      </c>
      <c r="AC39" s="688"/>
      <c r="AD39" s="689"/>
      <c r="AE39" s="231"/>
      <c r="AF39" s="688" t="str">
        <f t="shared" si="10"/>
        <v/>
      </c>
      <c r="AG39" s="688"/>
      <c r="AH39" s="689"/>
    </row>
    <row r="40" spans="1:49" ht="15" customHeight="1">
      <c r="A40" s="793" t="s">
        <v>52</v>
      </c>
      <c r="B40" s="679"/>
      <c r="C40" s="229"/>
      <c r="D40" s="704" t="str">
        <f t="shared" si="8"/>
        <v/>
      </c>
      <c r="E40" s="704"/>
      <c r="F40" s="718"/>
      <c r="G40" s="231"/>
      <c r="H40" s="704" t="str">
        <f t="shared" si="9"/>
        <v/>
      </c>
      <c r="I40" s="704"/>
      <c r="J40" s="717"/>
      <c r="K40" s="696"/>
      <c r="L40" s="697"/>
      <c r="M40" s="679"/>
      <c r="N40" s="698"/>
      <c r="O40" s="231"/>
      <c r="P40" s="194"/>
      <c r="Q40" s="229" t="str">
        <f t="shared" ref="Q40:Q45" si="12">IF(SUM(K40:P40)=0,"",SUM(K40:P40))</f>
        <v/>
      </c>
      <c r="R40" s="688" t="s">
        <v>25</v>
      </c>
      <c r="S40" s="688"/>
      <c r="T40" s="230" t="str">
        <f t="shared" ref="T40:T45" si="13">IF(SUM(U40:X40)=0,"",SUM(U40:X40))</f>
        <v/>
      </c>
      <c r="U40" s="231"/>
      <c r="V40" s="194"/>
      <c r="W40" s="229"/>
      <c r="X40" s="230"/>
      <c r="Y40" s="681"/>
      <c r="Z40" s="679"/>
      <c r="AA40" s="229"/>
      <c r="AB40" s="688" t="str">
        <f t="shared" si="11"/>
        <v/>
      </c>
      <c r="AC40" s="688"/>
      <c r="AD40" s="689"/>
      <c r="AE40" s="231"/>
      <c r="AF40" s="688" t="str">
        <f t="shared" si="10"/>
        <v/>
      </c>
      <c r="AG40" s="688"/>
      <c r="AH40" s="689"/>
    </row>
    <row r="41" spans="1:49" ht="15" customHeight="1">
      <c r="A41" s="793" t="s">
        <v>52</v>
      </c>
      <c r="B41" s="679"/>
      <c r="C41" s="229"/>
      <c r="D41" s="704" t="str">
        <f t="shared" si="8"/>
        <v/>
      </c>
      <c r="E41" s="704"/>
      <c r="F41" s="718"/>
      <c r="G41" s="231"/>
      <c r="H41" s="704" t="str">
        <f t="shared" si="9"/>
        <v/>
      </c>
      <c r="I41" s="704"/>
      <c r="J41" s="717"/>
      <c r="K41" s="696"/>
      <c r="L41" s="697"/>
      <c r="M41" s="679"/>
      <c r="N41" s="698"/>
      <c r="O41" s="231"/>
      <c r="P41" s="194"/>
      <c r="Q41" s="229" t="str">
        <f t="shared" si="12"/>
        <v/>
      </c>
      <c r="R41" s="688" t="s">
        <v>26</v>
      </c>
      <c r="S41" s="688"/>
      <c r="T41" s="230" t="str">
        <f t="shared" si="13"/>
        <v/>
      </c>
      <c r="U41" s="231"/>
      <c r="V41" s="194"/>
      <c r="W41" s="229"/>
      <c r="X41" s="230"/>
      <c r="Y41" s="681"/>
      <c r="Z41" s="679"/>
      <c r="AA41" s="229"/>
      <c r="AB41" s="688" t="str">
        <f t="shared" si="11"/>
        <v/>
      </c>
      <c r="AC41" s="688"/>
      <c r="AD41" s="689"/>
      <c r="AE41" s="231"/>
      <c r="AF41" s="688" t="str">
        <f t="shared" si="10"/>
        <v/>
      </c>
      <c r="AG41" s="688"/>
      <c r="AH41" s="689"/>
    </row>
    <row r="42" spans="1:49" ht="15" customHeight="1">
      <c r="A42" s="793" t="s">
        <v>52</v>
      </c>
      <c r="B42" s="679"/>
      <c r="C42" s="229"/>
      <c r="D42" s="704" t="str">
        <f t="shared" si="8"/>
        <v/>
      </c>
      <c r="E42" s="704"/>
      <c r="F42" s="718"/>
      <c r="G42" s="231"/>
      <c r="H42" s="704" t="str">
        <f t="shared" si="9"/>
        <v/>
      </c>
      <c r="I42" s="704"/>
      <c r="J42" s="717"/>
      <c r="K42" s="696"/>
      <c r="L42" s="697"/>
      <c r="M42" s="679"/>
      <c r="N42" s="698"/>
      <c r="O42" s="231"/>
      <c r="P42" s="194"/>
      <c r="Q42" s="229" t="str">
        <f t="shared" si="12"/>
        <v/>
      </c>
      <c r="R42" s="688" t="s">
        <v>27</v>
      </c>
      <c r="S42" s="688"/>
      <c r="T42" s="230" t="str">
        <f t="shared" si="13"/>
        <v/>
      </c>
      <c r="U42" s="231"/>
      <c r="V42" s="194"/>
      <c r="W42" s="229"/>
      <c r="X42" s="230"/>
      <c r="Y42" s="681"/>
      <c r="Z42" s="679"/>
      <c r="AA42" s="229"/>
      <c r="AB42" s="688" t="str">
        <f t="shared" si="11"/>
        <v/>
      </c>
      <c r="AC42" s="688"/>
      <c r="AD42" s="689"/>
      <c r="AE42" s="231"/>
      <c r="AF42" s="688" t="str">
        <f t="shared" si="10"/>
        <v/>
      </c>
      <c r="AG42" s="688"/>
      <c r="AH42" s="689"/>
    </row>
    <row r="43" spans="1:49" ht="15" customHeight="1">
      <c r="A43" s="793" t="s">
        <v>52</v>
      </c>
      <c r="B43" s="679"/>
      <c r="C43" s="229"/>
      <c r="D43" s="704" t="str">
        <f t="shared" si="8"/>
        <v/>
      </c>
      <c r="E43" s="704"/>
      <c r="F43" s="718"/>
      <c r="G43" s="231"/>
      <c r="H43" s="704" t="str">
        <f t="shared" si="9"/>
        <v/>
      </c>
      <c r="I43" s="704"/>
      <c r="J43" s="717"/>
      <c r="K43" s="696"/>
      <c r="L43" s="697"/>
      <c r="M43" s="679"/>
      <c r="N43" s="698"/>
      <c r="O43" s="231"/>
      <c r="P43" s="194"/>
      <c r="Q43" s="229" t="str">
        <f t="shared" si="12"/>
        <v/>
      </c>
      <c r="R43" s="688" t="s">
        <v>28</v>
      </c>
      <c r="S43" s="688"/>
      <c r="T43" s="230" t="str">
        <f t="shared" si="13"/>
        <v/>
      </c>
      <c r="U43" s="231"/>
      <c r="V43" s="194"/>
      <c r="W43" s="229"/>
      <c r="X43" s="230"/>
      <c r="Y43" s="681"/>
      <c r="Z43" s="679"/>
      <c r="AA43" s="229"/>
      <c r="AB43" s="688" t="str">
        <f t="shared" si="11"/>
        <v/>
      </c>
      <c r="AC43" s="688"/>
      <c r="AD43" s="689"/>
      <c r="AE43" s="231"/>
      <c r="AF43" s="688" t="str">
        <f t="shared" si="10"/>
        <v/>
      </c>
      <c r="AG43" s="688"/>
      <c r="AH43" s="689"/>
    </row>
    <row r="44" spans="1:49" ht="15" customHeight="1">
      <c r="A44" s="793" t="s">
        <v>52</v>
      </c>
      <c r="B44" s="679"/>
      <c r="C44" s="229"/>
      <c r="D44" s="704" t="str">
        <f t="shared" si="8"/>
        <v/>
      </c>
      <c r="E44" s="704"/>
      <c r="F44" s="718"/>
      <c r="G44" s="231"/>
      <c r="H44" s="704" t="str">
        <f t="shared" si="9"/>
        <v/>
      </c>
      <c r="I44" s="704"/>
      <c r="J44" s="717"/>
      <c r="K44" s="696"/>
      <c r="L44" s="697"/>
      <c r="M44" s="679"/>
      <c r="N44" s="698"/>
      <c r="O44" s="231"/>
      <c r="P44" s="194"/>
      <c r="Q44" s="229" t="str">
        <f t="shared" si="12"/>
        <v/>
      </c>
      <c r="R44" s="688" t="s">
        <v>29</v>
      </c>
      <c r="S44" s="688"/>
      <c r="T44" s="230" t="str">
        <f t="shared" si="13"/>
        <v/>
      </c>
      <c r="U44" s="231"/>
      <c r="V44" s="194"/>
      <c r="W44" s="229"/>
      <c r="X44" s="230"/>
      <c r="Y44" s="681"/>
      <c r="Z44" s="679"/>
      <c r="AA44" s="229"/>
      <c r="AB44" s="688" t="str">
        <f t="shared" si="11"/>
        <v/>
      </c>
      <c r="AC44" s="688"/>
      <c r="AD44" s="689"/>
      <c r="AE44" s="231"/>
      <c r="AF44" s="688" t="str">
        <f t="shared" si="10"/>
        <v/>
      </c>
      <c r="AG44" s="688"/>
      <c r="AH44" s="689"/>
    </row>
    <row r="45" spans="1:49" ht="15" customHeight="1">
      <c r="A45" s="707"/>
      <c r="B45" s="701"/>
      <c r="C45" s="217"/>
      <c r="D45" s="795" t="str">
        <f t="shared" si="8"/>
        <v/>
      </c>
      <c r="E45" s="795"/>
      <c r="F45" s="796"/>
      <c r="G45" s="216"/>
      <c r="H45" s="704" t="str">
        <f t="shared" si="9"/>
        <v/>
      </c>
      <c r="I45" s="704"/>
      <c r="J45" s="717"/>
      <c r="K45" s="699"/>
      <c r="L45" s="700"/>
      <c r="M45" s="701"/>
      <c r="N45" s="702"/>
      <c r="O45" s="216"/>
      <c r="P45" s="195"/>
      <c r="Q45" s="217" t="str">
        <f t="shared" si="12"/>
        <v/>
      </c>
      <c r="R45" s="684" t="s">
        <v>30</v>
      </c>
      <c r="S45" s="684"/>
      <c r="T45" s="218" t="str">
        <f t="shared" si="13"/>
        <v/>
      </c>
      <c r="U45" s="216"/>
      <c r="V45" s="195"/>
      <c r="W45" s="217"/>
      <c r="X45" s="218"/>
      <c r="Y45" s="703"/>
      <c r="Z45" s="701"/>
      <c r="AA45" s="217"/>
      <c r="AB45" s="684" t="str">
        <f t="shared" si="11"/>
        <v/>
      </c>
      <c r="AC45" s="684"/>
      <c r="AD45" s="691"/>
      <c r="AE45" s="216"/>
      <c r="AF45" s="684" t="str">
        <f t="shared" si="10"/>
        <v/>
      </c>
      <c r="AG45" s="684"/>
      <c r="AH45" s="691"/>
    </row>
    <row r="46" spans="1:49" ht="15" customHeight="1">
      <c r="A46" s="797" t="s">
        <v>31</v>
      </c>
      <c r="B46" s="798"/>
      <c r="C46" s="685" t="s">
        <v>32</v>
      </c>
      <c r="D46" s="686"/>
      <c r="E46" s="687"/>
      <c r="F46" s="247" t="s">
        <v>33</v>
      </c>
      <c r="G46" s="749" t="s">
        <v>34</v>
      </c>
      <c r="H46" s="686"/>
      <c r="I46" s="686"/>
      <c r="J46" s="687"/>
      <c r="K46" s="685" t="s">
        <v>35</v>
      </c>
      <c r="L46" s="686"/>
      <c r="M46" s="686"/>
      <c r="N46" s="687"/>
      <c r="O46" s="685" t="s">
        <v>59</v>
      </c>
      <c r="P46" s="686"/>
      <c r="Q46" s="686"/>
      <c r="R46" s="686"/>
      <c r="S46" s="686"/>
      <c r="T46" s="686"/>
      <c r="U46" s="686"/>
      <c r="V46" s="686"/>
      <c r="W46" s="686"/>
      <c r="X46" s="686"/>
      <c r="Y46" s="686"/>
      <c r="Z46" s="686"/>
      <c r="AA46" s="686"/>
      <c r="AB46" s="686"/>
      <c r="AC46" s="686"/>
      <c r="AD46" s="686"/>
      <c r="AE46" s="686"/>
      <c r="AF46" s="686"/>
      <c r="AG46" s="686"/>
      <c r="AH46" s="687"/>
    </row>
    <row r="47" spans="1:49" ht="15" customHeight="1">
      <c r="A47" s="696"/>
      <c r="B47" s="792"/>
      <c r="C47" s="724"/>
      <c r="D47" s="725"/>
      <c r="E47" s="726"/>
      <c r="F47" s="222"/>
      <c r="G47" s="752" t="str">
        <f>IF(C47="","",IF(F47="","オウンゴール",IF(C47=$A$10,INDEX($J$17:$P$34,MATCH(F47,$Q$17:$Q$34,0),1),INDEX($U$17:$Y$34,MATCH(F47,$T$17:$T$34,0),1))))</f>
        <v/>
      </c>
      <c r="H47" s="725"/>
      <c r="I47" s="725"/>
      <c r="J47" s="726"/>
      <c r="K47" s="248" t="str">
        <f>IF(C47="","",IF(C47=$A$10,1,0))</f>
        <v/>
      </c>
      <c r="L47" s="794" t="str">
        <f t="shared" ref="L47:L57" si="14">IF(C47="","","-")</f>
        <v/>
      </c>
      <c r="M47" s="794"/>
      <c r="N47" s="249" t="str">
        <f>IF(C47="","",IF(C47=$Z$10,1,0))</f>
        <v/>
      </c>
      <c r="O47" s="695"/>
      <c r="P47" s="693"/>
      <c r="Q47" s="693"/>
      <c r="R47" s="693"/>
      <c r="S47" s="693"/>
      <c r="T47" s="693"/>
      <c r="U47" s="693"/>
      <c r="V47" s="693"/>
      <c r="W47" s="693"/>
      <c r="X47" s="693"/>
      <c r="Y47" s="693"/>
      <c r="Z47" s="693"/>
      <c r="AA47" s="693"/>
      <c r="AB47" s="693"/>
      <c r="AC47" s="693"/>
      <c r="AD47" s="693"/>
      <c r="AE47" s="693"/>
      <c r="AF47" s="693"/>
      <c r="AG47" s="693"/>
      <c r="AH47" s="694"/>
      <c r="AI47" s="17" t="str">
        <f>IF(C47="","",C47&amp;F47&amp;G47)</f>
        <v/>
      </c>
    </row>
    <row r="48" spans="1:49" ht="15" customHeight="1">
      <c r="A48" s="696"/>
      <c r="B48" s="792"/>
      <c r="C48" s="696"/>
      <c r="D48" s="680"/>
      <c r="E48" s="792"/>
      <c r="F48" s="228"/>
      <c r="G48" s="679" t="str">
        <f t="shared" ref="G48:G57" si="15">IF(AND(C48="",F48="")=TRUE,"",IF(F48="","オウンゴール",IF(C48=$A$10,INDEX($J$17:$P$34,MATCH(F48,$Q$17:$Q$34,0),1),INDEX($U$17:$Y$34,MATCH(F48,$T$17:$T$34,0),1))))</f>
        <v/>
      </c>
      <c r="H48" s="680"/>
      <c r="I48" s="680"/>
      <c r="J48" s="792"/>
      <c r="K48" s="250" t="str">
        <f t="shared" ref="K48:K57" si="16">IF(C48="","",IF(C48=$A$10,K47+1,K47))</f>
        <v/>
      </c>
      <c r="L48" s="692" t="str">
        <f t="shared" si="14"/>
        <v/>
      </c>
      <c r="M48" s="692"/>
      <c r="N48" s="251" t="str">
        <f>IF(C48="","",IF(C48=$Z$10,N47+1,N47))</f>
        <v/>
      </c>
      <c r="O48" s="793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688"/>
      <c r="AA48" s="688"/>
      <c r="AB48" s="688"/>
      <c r="AC48" s="688"/>
      <c r="AD48" s="688"/>
      <c r="AE48" s="688"/>
      <c r="AF48" s="688"/>
      <c r="AG48" s="688"/>
      <c r="AH48" s="689"/>
      <c r="AI48" s="17" t="str">
        <f t="shared" ref="AI48:AI57" si="17">IF(C48="","",C48&amp;F48&amp;G48)</f>
        <v/>
      </c>
    </row>
    <row r="49" spans="1:35" ht="15" customHeight="1">
      <c r="A49" s="696"/>
      <c r="B49" s="792"/>
      <c r="C49" s="696"/>
      <c r="D49" s="680"/>
      <c r="E49" s="792"/>
      <c r="F49" s="228"/>
      <c r="G49" s="679" t="str">
        <f t="shared" si="15"/>
        <v/>
      </c>
      <c r="H49" s="680"/>
      <c r="I49" s="680"/>
      <c r="J49" s="792"/>
      <c r="K49" s="250" t="str">
        <f t="shared" si="16"/>
        <v/>
      </c>
      <c r="L49" s="692" t="str">
        <f t="shared" si="14"/>
        <v/>
      </c>
      <c r="M49" s="692"/>
      <c r="N49" s="251" t="str">
        <f t="shared" ref="N49:N57" si="18">IF(C49="","",IF(C49=$Z$10,N48+1,N48))</f>
        <v/>
      </c>
      <c r="O49" s="793"/>
      <c r="P49" s="688"/>
      <c r="Q49" s="688"/>
      <c r="R49" s="688"/>
      <c r="S49" s="688"/>
      <c r="T49" s="688"/>
      <c r="U49" s="688"/>
      <c r="V49" s="688"/>
      <c r="W49" s="688"/>
      <c r="X49" s="688"/>
      <c r="Y49" s="688"/>
      <c r="Z49" s="688"/>
      <c r="AA49" s="688"/>
      <c r="AB49" s="688"/>
      <c r="AC49" s="688"/>
      <c r="AD49" s="688"/>
      <c r="AE49" s="688"/>
      <c r="AF49" s="688"/>
      <c r="AG49" s="688"/>
      <c r="AH49" s="689"/>
      <c r="AI49" s="17" t="str">
        <f t="shared" si="17"/>
        <v/>
      </c>
    </row>
    <row r="50" spans="1:35" ht="15" customHeight="1">
      <c r="A50" s="696"/>
      <c r="B50" s="792"/>
      <c r="C50" s="696"/>
      <c r="D50" s="680"/>
      <c r="E50" s="792"/>
      <c r="F50" s="228"/>
      <c r="G50" s="679" t="str">
        <f t="shared" si="15"/>
        <v/>
      </c>
      <c r="H50" s="680"/>
      <c r="I50" s="680"/>
      <c r="J50" s="792"/>
      <c r="K50" s="250" t="str">
        <f t="shared" si="16"/>
        <v/>
      </c>
      <c r="L50" s="692" t="str">
        <f t="shared" si="14"/>
        <v/>
      </c>
      <c r="M50" s="692"/>
      <c r="N50" s="251" t="str">
        <f t="shared" si="18"/>
        <v/>
      </c>
      <c r="O50" s="793"/>
      <c r="P50" s="688"/>
      <c r="Q50" s="688"/>
      <c r="R50" s="688"/>
      <c r="S50" s="688"/>
      <c r="T50" s="688"/>
      <c r="U50" s="688"/>
      <c r="V50" s="688"/>
      <c r="W50" s="688"/>
      <c r="X50" s="688"/>
      <c r="Y50" s="688"/>
      <c r="Z50" s="688"/>
      <c r="AA50" s="688"/>
      <c r="AB50" s="688"/>
      <c r="AC50" s="688"/>
      <c r="AD50" s="688"/>
      <c r="AE50" s="688"/>
      <c r="AF50" s="688"/>
      <c r="AG50" s="688"/>
      <c r="AH50" s="689"/>
      <c r="AI50" s="17" t="str">
        <f t="shared" si="17"/>
        <v/>
      </c>
    </row>
    <row r="51" spans="1:35" ht="15" customHeight="1">
      <c r="A51" s="696"/>
      <c r="B51" s="792"/>
      <c r="C51" s="696"/>
      <c r="D51" s="680"/>
      <c r="E51" s="792"/>
      <c r="F51" s="228"/>
      <c r="G51" s="679" t="str">
        <f t="shared" si="15"/>
        <v/>
      </c>
      <c r="H51" s="680"/>
      <c r="I51" s="680"/>
      <c r="J51" s="792"/>
      <c r="K51" s="250" t="str">
        <f t="shared" si="16"/>
        <v/>
      </c>
      <c r="L51" s="692" t="str">
        <f t="shared" si="14"/>
        <v/>
      </c>
      <c r="M51" s="692"/>
      <c r="N51" s="251" t="str">
        <f t="shared" si="18"/>
        <v/>
      </c>
      <c r="O51" s="793"/>
      <c r="P51" s="688"/>
      <c r="Q51" s="688"/>
      <c r="R51" s="688"/>
      <c r="S51" s="688"/>
      <c r="T51" s="688"/>
      <c r="U51" s="688"/>
      <c r="V51" s="688"/>
      <c r="W51" s="688"/>
      <c r="X51" s="688"/>
      <c r="Y51" s="688"/>
      <c r="Z51" s="688"/>
      <c r="AA51" s="688"/>
      <c r="AB51" s="688"/>
      <c r="AC51" s="688"/>
      <c r="AD51" s="688"/>
      <c r="AE51" s="688"/>
      <c r="AF51" s="688"/>
      <c r="AG51" s="688"/>
      <c r="AH51" s="689"/>
      <c r="AI51" s="17" t="str">
        <f t="shared" si="17"/>
        <v/>
      </c>
    </row>
    <row r="52" spans="1:35" ht="15" customHeight="1">
      <c r="A52" s="696"/>
      <c r="B52" s="792"/>
      <c r="C52" s="696"/>
      <c r="D52" s="680"/>
      <c r="E52" s="792"/>
      <c r="F52" s="228"/>
      <c r="G52" s="679" t="str">
        <f t="shared" si="15"/>
        <v/>
      </c>
      <c r="H52" s="680"/>
      <c r="I52" s="680"/>
      <c r="J52" s="792"/>
      <c r="K52" s="250" t="str">
        <f t="shared" si="16"/>
        <v/>
      </c>
      <c r="L52" s="692" t="str">
        <f t="shared" si="14"/>
        <v/>
      </c>
      <c r="M52" s="692"/>
      <c r="N52" s="251" t="str">
        <f t="shared" si="18"/>
        <v/>
      </c>
      <c r="O52" s="793"/>
      <c r="P52" s="688"/>
      <c r="Q52" s="688"/>
      <c r="R52" s="688"/>
      <c r="S52" s="688"/>
      <c r="T52" s="688"/>
      <c r="U52" s="688"/>
      <c r="V52" s="688"/>
      <c r="W52" s="688"/>
      <c r="X52" s="688"/>
      <c r="Y52" s="688"/>
      <c r="Z52" s="688"/>
      <c r="AA52" s="688"/>
      <c r="AB52" s="688"/>
      <c r="AC52" s="688"/>
      <c r="AD52" s="688"/>
      <c r="AE52" s="688"/>
      <c r="AF52" s="688"/>
      <c r="AG52" s="688"/>
      <c r="AH52" s="689"/>
      <c r="AI52" s="17" t="str">
        <f t="shared" si="17"/>
        <v/>
      </c>
    </row>
    <row r="53" spans="1:35" ht="15" customHeight="1">
      <c r="A53" s="696"/>
      <c r="B53" s="792"/>
      <c r="C53" s="696"/>
      <c r="D53" s="680"/>
      <c r="E53" s="792"/>
      <c r="F53" s="228"/>
      <c r="G53" s="679" t="str">
        <f t="shared" si="15"/>
        <v/>
      </c>
      <c r="H53" s="680"/>
      <c r="I53" s="680"/>
      <c r="J53" s="792"/>
      <c r="K53" s="250" t="str">
        <f t="shared" si="16"/>
        <v/>
      </c>
      <c r="L53" s="692" t="str">
        <f t="shared" si="14"/>
        <v/>
      </c>
      <c r="M53" s="692"/>
      <c r="N53" s="251" t="str">
        <f t="shared" si="18"/>
        <v/>
      </c>
      <c r="O53" s="793"/>
      <c r="P53" s="688"/>
      <c r="Q53" s="688"/>
      <c r="R53" s="688"/>
      <c r="S53" s="688"/>
      <c r="T53" s="688"/>
      <c r="U53" s="688"/>
      <c r="V53" s="688"/>
      <c r="W53" s="688"/>
      <c r="X53" s="688"/>
      <c r="Y53" s="688"/>
      <c r="Z53" s="688"/>
      <c r="AA53" s="688"/>
      <c r="AB53" s="688"/>
      <c r="AC53" s="688"/>
      <c r="AD53" s="688"/>
      <c r="AE53" s="688"/>
      <c r="AF53" s="688"/>
      <c r="AG53" s="688"/>
      <c r="AH53" s="689"/>
      <c r="AI53" s="17" t="str">
        <f t="shared" si="17"/>
        <v/>
      </c>
    </row>
    <row r="54" spans="1:35" ht="15" customHeight="1">
      <c r="A54" s="696"/>
      <c r="B54" s="792"/>
      <c r="C54" s="696"/>
      <c r="D54" s="680"/>
      <c r="E54" s="792"/>
      <c r="F54" s="228"/>
      <c r="G54" s="679" t="str">
        <f t="shared" si="15"/>
        <v/>
      </c>
      <c r="H54" s="680"/>
      <c r="I54" s="680"/>
      <c r="J54" s="792"/>
      <c r="K54" s="250" t="str">
        <f t="shared" si="16"/>
        <v/>
      </c>
      <c r="L54" s="692" t="str">
        <f t="shared" si="14"/>
        <v/>
      </c>
      <c r="M54" s="692"/>
      <c r="N54" s="251" t="str">
        <f t="shared" si="18"/>
        <v/>
      </c>
      <c r="O54" s="793"/>
      <c r="P54" s="688"/>
      <c r="Q54" s="688"/>
      <c r="R54" s="688"/>
      <c r="S54" s="688"/>
      <c r="T54" s="688"/>
      <c r="U54" s="688"/>
      <c r="V54" s="688"/>
      <c r="W54" s="688"/>
      <c r="X54" s="688"/>
      <c r="Y54" s="688"/>
      <c r="Z54" s="688"/>
      <c r="AA54" s="688"/>
      <c r="AB54" s="688"/>
      <c r="AC54" s="688"/>
      <c r="AD54" s="688"/>
      <c r="AE54" s="688"/>
      <c r="AF54" s="688"/>
      <c r="AG54" s="688"/>
      <c r="AH54" s="689"/>
      <c r="AI54" s="17" t="str">
        <f t="shared" si="17"/>
        <v/>
      </c>
    </row>
    <row r="55" spans="1:35" ht="15" customHeight="1">
      <c r="A55" s="696"/>
      <c r="B55" s="792"/>
      <c r="C55" s="696"/>
      <c r="D55" s="680"/>
      <c r="E55" s="792"/>
      <c r="F55" s="228"/>
      <c r="G55" s="679" t="str">
        <f t="shared" si="15"/>
        <v/>
      </c>
      <c r="H55" s="680"/>
      <c r="I55" s="680"/>
      <c r="J55" s="792"/>
      <c r="K55" s="250" t="str">
        <f t="shared" si="16"/>
        <v/>
      </c>
      <c r="L55" s="692" t="str">
        <f t="shared" si="14"/>
        <v/>
      </c>
      <c r="M55" s="692"/>
      <c r="N55" s="251" t="str">
        <f t="shared" si="18"/>
        <v/>
      </c>
      <c r="O55" s="793"/>
      <c r="P55" s="688"/>
      <c r="Q55" s="688"/>
      <c r="R55" s="688"/>
      <c r="S55" s="688"/>
      <c r="T55" s="688"/>
      <c r="U55" s="688"/>
      <c r="V55" s="688"/>
      <c r="W55" s="688"/>
      <c r="X55" s="688"/>
      <c r="Y55" s="688"/>
      <c r="Z55" s="688"/>
      <c r="AA55" s="688"/>
      <c r="AB55" s="688"/>
      <c r="AC55" s="688"/>
      <c r="AD55" s="688"/>
      <c r="AE55" s="688"/>
      <c r="AF55" s="688"/>
      <c r="AG55" s="688"/>
      <c r="AH55" s="689"/>
      <c r="AI55" s="17" t="str">
        <f t="shared" si="17"/>
        <v/>
      </c>
    </row>
    <row r="56" spans="1:35" ht="15" customHeight="1">
      <c r="A56" s="696"/>
      <c r="B56" s="792"/>
      <c r="C56" s="696"/>
      <c r="D56" s="680"/>
      <c r="E56" s="792"/>
      <c r="F56" s="228"/>
      <c r="G56" s="679" t="str">
        <f t="shared" si="15"/>
        <v/>
      </c>
      <c r="H56" s="680"/>
      <c r="I56" s="680"/>
      <c r="J56" s="792"/>
      <c r="K56" s="250" t="str">
        <f t="shared" si="16"/>
        <v/>
      </c>
      <c r="L56" s="692" t="str">
        <f t="shared" si="14"/>
        <v/>
      </c>
      <c r="M56" s="692"/>
      <c r="N56" s="251" t="str">
        <f t="shared" si="18"/>
        <v/>
      </c>
      <c r="O56" s="793"/>
      <c r="P56" s="688"/>
      <c r="Q56" s="688"/>
      <c r="R56" s="688"/>
      <c r="S56" s="688"/>
      <c r="T56" s="688"/>
      <c r="U56" s="688"/>
      <c r="V56" s="688"/>
      <c r="W56" s="688"/>
      <c r="X56" s="688"/>
      <c r="Y56" s="688"/>
      <c r="Z56" s="688"/>
      <c r="AA56" s="688"/>
      <c r="AB56" s="688"/>
      <c r="AC56" s="688"/>
      <c r="AD56" s="688"/>
      <c r="AE56" s="688"/>
      <c r="AF56" s="688"/>
      <c r="AG56" s="688"/>
      <c r="AH56" s="689"/>
      <c r="AI56" s="17" t="str">
        <f t="shared" si="17"/>
        <v/>
      </c>
    </row>
    <row r="57" spans="1:35" ht="15" customHeight="1">
      <c r="A57" s="699"/>
      <c r="B57" s="746"/>
      <c r="C57" s="699"/>
      <c r="D57" s="757"/>
      <c r="E57" s="746"/>
      <c r="F57" s="220"/>
      <c r="G57" s="701" t="str">
        <f t="shared" si="15"/>
        <v/>
      </c>
      <c r="H57" s="757"/>
      <c r="I57" s="757"/>
      <c r="J57" s="746"/>
      <c r="K57" s="252" t="str">
        <f t="shared" si="16"/>
        <v/>
      </c>
      <c r="L57" s="690" t="str">
        <f t="shared" si="14"/>
        <v/>
      </c>
      <c r="M57" s="690"/>
      <c r="N57" s="251" t="str">
        <f t="shared" si="18"/>
        <v/>
      </c>
      <c r="O57" s="707"/>
      <c r="P57" s="684"/>
      <c r="Q57" s="684"/>
      <c r="R57" s="684"/>
      <c r="S57" s="684"/>
      <c r="T57" s="684"/>
      <c r="U57" s="684"/>
      <c r="V57" s="684"/>
      <c r="W57" s="684"/>
      <c r="X57" s="684"/>
      <c r="Y57" s="684"/>
      <c r="Z57" s="684"/>
      <c r="AA57" s="684"/>
      <c r="AB57" s="684"/>
      <c r="AC57" s="684"/>
      <c r="AD57" s="684"/>
      <c r="AE57" s="684"/>
      <c r="AF57" s="684"/>
      <c r="AG57" s="684"/>
      <c r="AH57" s="691"/>
      <c r="AI57" s="17" t="str">
        <f t="shared" si="17"/>
        <v/>
      </c>
    </row>
    <row r="58" spans="1:35" ht="15" customHeight="1">
      <c r="A58" s="685" t="s">
        <v>36</v>
      </c>
      <c r="B58" s="686"/>
      <c r="C58" s="686"/>
      <c r="D58" s="687"/>
      <c r="E58" s="685">
        <v>1</v>
      </c>
      <c r="F58" s="687"/>
      <c r="G58" s="685">
        <v>2</v>
      </c>
      <c r="H58" s="687"/>
      <c r="I58" s="685">
        <v>3</v>
      </c>
      <c r="J58" s="687"/>
      <c r="K58" s="685">
        <v>4</v>
      </c>
      <c r="L58" s="686"/>
      <c r="M58" s="686"/>
      <c r="N58" s="687"/>
      <c r="O58" s="685">
        <v>5</v>
      </c>
      <c r="P58" s="687"/>
      <c r="Q58" s="685">
        <v>6</v>
      </c>
      <c r="R58" s="687"/>
      <c r="S58" s="685">
        <v>7</v>
      </c>
      <c r="T58" s="687"/>
      <c r="U58" s="685">
        <v>8</v>
      </c>
      <c r="V58" s="687"/>
      <c r="W58" s="685">
        <v>9</v>
      </c>
      <c r="X58" s="687"/>
      <c r="Y58" s="685">
        <v>10</v>
      </c>
      <c r="Z58" s="687"/>
      <c r="AA58" s="685">
        <v>11</v>
      </c>
      <c r="AB58" s="687"/>
      <c r="AC58" s="685">
        <v>12</v>
      </c>
      <c r="AD58" s="687"/>
      <c r="AE58" s="685">
        <v>13</v>
      </c>
      <c r="AF58" s="687"/>
      <c r="AG58" s="685">
        <v>14</v>
      </c>
      <c r="AH58" s="687"/>
    </row>
    <row r="59" spans="1:35" ht="15" customHeight="1">
      <c r="A59" s="724"/>
      <c r="B59" s="725"/>
      <c r="C59" s="726"/>
      <c r="D59" s="253"/>
      <c r="E59" s="254"/>
      <c r="F59" s="255"/>
      <c r="G59" s="254"/>
      <c r="H59" s="255"/>
      <c r="I59" s="254"/>
      <c r="J59" s="255"/>
      <c r="K59" s="724"/>
      <c r="L59" s="772"/>
      <c r="M59" s="725"/>
      <c r="N59" s="773"/>
      <c r="O59" s="254"/>
      <c r="P59" s="255"/>
      <c r="Q59" s="254"/>
      <c r="R59" s="255"/>
      <c r="S59" s="254"/>
      <c r="T59" s="255"/>
      <c r="U59" s="254"/>
      <c r="V59" s="255"/>
      <c r="W59" s="254"/>
      <c r="X59" s="255"/>
      <c r="Y59" s="254"/>
      <c r="Z59" s="255"/>
      <c r="AA59" s="254"/>
      <c r="AB59" s="255"/>
      <c r="AC59" s="256"/>
      <c r="AD59" s="256"/>
      <c r="AE59" s="254"/>
      <c r="AF59" s="255"/>
      <c r="AG59" s="254"/>
      <c r="AH59" s="255"/>
    </row>
    <row r="60" spans="1:35" ht="15" customHeight="1">
      <c r="A60" s="699" t="str">
        <f>IF(A59="","",IF(A59=A10,Z10,A10))</f>
        <v/>
      </c>
      <c r="B60" s="757"/>
      <c r="C60" s="746"/>
      <c r="D60" s="240"/>
      <c r="E60" s="220"/>
      <c r="F60" s="219"/>
      <c r="G60" s="220"/>
      <c r="H60" s="219"/>
      <c r="I60" s="220"/>
      <c r="J60" s="219"/>
      <c r="K60" s="699"/>
      <c r="L60" s="700"/>
      <c r="M60" s="757"/>
      <c r="N60" s="702"/>
      <c r="O60" s="220"/>
      <c r="P60" s="219"/>
      <c r="Q60" s="220"/>
      <c r="R60" s="219"/>
      <c r="S60" s="220"/>
      <c r="T60" s="219"/>
      <c r="U60" s="220"/>
      <c r="V60" s="219"/>
      <c r="W60" s="220"/>
      <c r="X60" s="219"/>
      <c r="Y60" s="220"/>
      <c r="Z60" s="219"/>
      <c r="AA60" s="220"/>
      <c r="AB60" s="219"/>
      <c r="AC60" s="242"/>
      <c r="AD60" s="242"/>
      <c r="AE60" s="220"/>
      <c r="AF60" s="219"/>
      <c r="AG60" s="220"/>
      <c r="AH60" s="219"/>
    </row>
    <row r="61" spans="1:35" ht="15" customHeight="1">
      <c r="A61" s="789" t="s">
        <v>60</v>
      </c>
      <c r="B61" s="789"/>
      <c r="C61" s="789"/>
      <c r="D61" s="789"/>
      <c r="E61" s="789" t="s">
        <v>52</v>
      </c>
      <c r="F61" s="790"/>
      <c r="G61" s="790"/>
      <c r="H61" s="790"/>
      <c r="I61" s="790"/>
      <c r="J61" s="790"/>
      <c r="K61" s="790"/>
      <c r="L61" s="790"/>
      <c r="M61" s="790"/>
      <c r="N61" s="790"/>
      <c r="O61" s="790"/>
      <c r="P61" s="790"/>
      <c r="Q61" s="790"/>
      <c r="R61" s="790"/>
      <c r="S61" s="790"/>
      <c r="T61" s="790"/>
      <c r="U61" s="790"/>
      <c r="V61" s="790"/>
      <c r="W61" s="790"/>
      <c r="X61" s="790"/>
      <c r="Y61" s="790"/>
      <c r="Z61" s="790"/>
      <c r="AA61" s="790"/>
      <c r="AB61" s="790"/>
      <c r="AC61" s="790"/>
      <c r="AD61" s="790"/>
      <c r="AE61" s="790"/>
      <c r="AF61" s="790"/>
      <c r="AG61" s="790"/>
      <c r="AH61" s="790"/>
    </row>
    <row r="62" spans="1:35" ht="15" customHeight="1">
      <c r="A62" s="791" t="s">
        <v>37</v>
      </c>
      <c r="B62" s="791"/>
      <c r="C62" s="791"/>
      <c r="D62" s="791"/>
      <c r="E62" s="791"/>
      <c r="F62" s="791"/>
      <c r="G62" s="791"/>
      <c r="H62" s="791"/>
      <c r="I62" s="791"/>
      <c r="J62" s="791"/>
      <c r="K62" s="791"/>
      <c r="L62" s="791"/>
      <c r="M62" s="791"/>
      <c r="N62" s="791"/>
      <c r="O62" s="791"/>
      <c r="P62" s="791"/>
      <c r="Q62" s="791"/>
      <c r="R62" s="791"/>
      <c r="S62" s="791"/>
      <c r="T62" s="791"/>
      <c r="U62" s="791"/>
      <c r="V62" s="791"/>
      <c r="W62" s="791"/>
      <c r="X62" s="791"/>
      <c r="Y62" s="791"/>
      <c r="Z62" s="791"/>
      <c r="AA62" s="791"/>
      <c r="AB62" s="791"/>
      <c r="AC62" s="791"/>
      <c r="AD62" s="791"/>
      <c r="AE62" s="791"/>
      <c r="AF62" s="791"/>
      <c r="AG62" s="791"/>
      <c r="AH62" s="791"/>
    </row>
    <row r="63" spans="1:35" ht="15" customHeight="1">
      <c r="A63" s="257"/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</row>
    <row r="64" spans="1:35" ht="15" customHeight="1">
      <c r="A64" s="779" t="s">
        <v>447</v>
      </c>
      <c r="B64" s="779"/>
      <c r="C64" s="779"/>
      <c r="D64" s="779"/>
      <c r="E64" s="779"/>
      <c r="F64" s="779"/>
      <c r="G64" s="779"/>
      <c r="H64" s="779"/>
      <c r="I64" s="779"/>
      <c r="J64" s="779"/>
      <c r="K64" s="779"/>
      <c r="L64" s="779"/>
      <c r="M64" s="779"/>
      <c r="N64" s="779"/>
      <c r="O64" s="779"/>
      <c r="P64" s="779"/>
      <c r="Q64" s="779"/>
      <c r="R64" s="779"/>
      <c r="S64" s="779"/>
      <c r="T64" s="779"/>
      <c r="U64" s="779"/>
      <c r="V64" s="779"/>
      <c r="W64" s="779"/>
      <c r="X64" s="779"/>
      <c r="Y64" s="779"/>
      <c r="Z64" s="779"/>
      <c r="AA64" s="779"/>
      <c r="AB64" s="779"/>
      <c r="AC64" s="779"/>
      <c r="AD64" s="779"/>
      <c r="AE64" s="779"/>
      <c r="AF64" s="779"/>
      <c r="AG64" s="779"/>
      <c r="AH64" s="779"/>
    </row>
    <row r="65" spans="1:34" ht="15" customHeight="1">
      <c r="A65" s="779" t="s">
        <v>446</v>
      </c>
      <c r="B65" s="779"/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779"/>
      <c r="O65" s="779"/>
      <c r="P65" s="779"/>
      <c r="Q65" s="779"/>
      <c r="R65" s="779"/>
      <c r="S65" s="779"/>
      <c r="T65" s="779"/>
      <c r="U65" s="779"/>
      <c r="V65" s="779"/>
      <c r="W65" s="779"/>
      <c r="X65" s="779"/>
      <c r="Y65" s="779"/>
      <c r="Z65" s="779"/>
      <c r="AA65" s="779"/>
      <c r="AB65" s="779"/>
      <c r="AC65" s="779"/>
      <c r="AD65" s="779"/>
      <c r="AE65" s="779"/>
      <c r="AF65" s="779"/>
      <c r="AG65" s="779"/>
      <c r="AH65" s="779"/>
    </row>
    <row r="66" spans="1:34" ht="11.25" customHeight="1">
      <c r="A66" s="197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258"/>
      <c r="V66" s="258"/>
      <c r="W66" s="258"/>
      <c r="X66" s="258"/>
      <c r="Y66" s="258"/>
      <c r="Z66" s="258"/>
      <c r="AA66" s="258"/>
      <c r="AB66" s="258"/>
      <c r="AC66" s="197"/>
      <c r="AD66" s="197"/>
      <c r="AE66" s="197"/>
      <c r="AF66" s="197"/>
      <c r="AG66" s="197"/>
      <c r="AH66" s="197"/>
    </row>
    <row r="67" spans="1:34" ht="11.25" hidden="1" customHeight="1">
      <c r="A67" s="771" t="s">
        <v>62</v>
      </c>
      <c r="B67" s="771"/>
      <c r="C67" s="771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</row>
    <row r="68" spans="1:34" ht="11.25" hidden="1" customHeight="1">
      <c r="A68" s="780"/>
      <c r="B68" s="781"/>
      <c r="C68" s="781"/>
      <c r="D68" s="781"/>
      <c r="E68" s="781"/>
      <c r="F68" s="781"/>
      <c r="G68" s="781"/>
      <c r="H68" s="781"/>
      <c r="I68" s="781"/>
      <c r="J68" s="781"/>
      <c r="K68" s="781"/>
      <c r="L68" s="781"/>
      <c r="M68" s="781"/>
      <c r="N68" s="781"/>
      <c r="O68" s="781"/>
      <c r="P68" s="781"/>
      <c r="Q68" s="781"/>
      <c r="R68" s="781"/>
      <c r="S68" s="781"/>
      <c r="T68" s="781"/>
      <c r="U68" s="781"/>
      <c r="V68" s="781"/>
      <c r="W68" s="781"/>
      <c r="X68" s="781"/>
      <c r="Y68" s="781"/>
      <c r="Z68" s="781"/>
      <c r="AA68" s="781"/>
      <c r="AB68" s="781"/>
      <c r="AC68" s="781"/>
      <c r="AD68" s="781"/>
      <c r="AE68" s="781"/>
      <c r="AF68" s="781"/>
      <c r="AG68" s="781"/>
      <c r="AH68" s="782"/>
    </row>
    <row r="69" spans="1:34" ht="11.25" hidden="1" customHeight="1">
      <c r="A69" s="783"/>
      <c r="B69" s="784"/>
      <c r="C69" s="784"/>
      <c r="D69" s="784"/>
      <c r="E69" s="784"/>
      <c r="F69" s="784"/>
      <c r="G69" s="784"/>
      <c r="H69" s="784"/>
      <c r="I69" s="784"/>
      <c r="J69" s="784"/>
      <c r="K69" s="784"/>
      <c r="L69" s="784"/>
      <c r="M69" s="784"/>
      <c r="N69" s="784"/>
      <c r="O69" s="784"/>
      <c r="P69" s="784"/>
      <c r="Q69" s="784"/>
      <c r="R69" s="784"/>
      <c r="S69" s="784"/>
      <c r="T69" s="784"/>
      <c r="U69" s="784"/>
      <c r="V69" s="784"/>
      <c r="W69" s="784"/>
      <c r="X69" s="784"/>
      <c r="Y69" s="784"/>
      <c r="Z69" s="784"/>
      <c r="AA69" s="784"/>
      <c r="AB69" s="784"/>
      <c r="AC69" s="784"/>
      <c r="AD69" s="784"/>
      <c r="AE69" s="784"/>
      <c r="AF69" s="784"/>
      <c r="AG69" s="784"/>
      <c r="AH69" s="785"/>
    </row>
    <row r="70" spans="1:34" ht="11.25" hidden="1" customHeight="1">
      <c r="A70" s="783"/>
      <c r="B70" s="784"/>
      <c r="C70" s="784"/>
      <c r="D70" s="784"/>
      <c r="E70" s="784"/>
      <c r="F70" s="784"/>
      <c r="G70" s="784"/>
      <c r="H70" s="784"/>
      <c r="I70" s="784"/>
      <c r="J70" s="784"/>
      <c r="K70" s="784"/>
      <c r="L70" s="784"/>
      <c r="M70" s="784"/>
      <c r="N70" s="784"/>
      <c r="O70" s="784"/>
      <c r="P70" s="784"/>
      <c r="Q70" s="784"/>
      <c r="R70" s="784"/>
      <c r="S70" s="784"/>
      <c r="T70" s="784"/>
      <c r="U70" s="784"/>
      <c r="V70" s="784"/>
      <c r="W70" s="784"/>
      <c r="X70" s="784"/>
      <c r="Y70" s="784"/>
      <c r="Z70" s="784"/>
      <c r="AA70" s="784"/>
      <c r="AB70" s="784"/>
      <c r="AC70" s="784"/>
      <c r="AD70" s="784"/>
      <c r="AE70" s="784"/>
      <c r="AF70" s="784"/>
      <c r="AG70" s="784"/>
      <c r="AH70" s="785"/>
    </row>
    <row r="71" spans="1:34" ht="11.25" hidden="1" customHeight="1">
      <c r="A71" s="783"/>
      <c r="B71" s="784"/>
      <c r="C71" s="784"/>
      <c r="D71" s="784"/>
      <c r="E71" s="784"/>
      <c r="F71" s="784"/>
      <c r="G71" s="784"/>
      <c r="H71" s="784"/>
      <c r="I71" s="784"/>
      <c r="J71" s="784"/>
      <c r="K71" s="784"/>
      <c r="L71" s="784"/>
      <c r="M71" s="784"/>
      <c r="N71" s="784"/>
      <c r="O71" s="784"/>
      <c r="P71" s="784"/>
      <c r="Q71" s="784"/>
      <c r="R71" s="784"/>
      <c r="S71" s="784"/>
      <c r="T71" s="784"/>
      <c r="U71" s="784"/>
      <c r="V71" s="784"/>
      <c r="W71" s="784"/>
      <c r="X71" s="784"/>
      <c r="Y71" s="784"/>
      <c r="Z71" s="784"/>
      <c r="AA71" s="784"/>
      <c r="AB71" s="784"/>
      <c r="AC71" s="784"/>
      <c r="AD71" s="784"/>
      <c r="AE71" s="784"/>
      <c r="AF71" s="784"/>
      <c r="AG71" s="784"/>
      <c r="AH71" s="785"/>
    </row>
    <row r="72" spans="1:34" ht="11.25" hidden="1" customHeight="1">
      <c r="A72" s="783"/>
      <c r="B72" s="784"/>
      <c r="C72" s="784"/>
      <c r="D72" s="784"/>
      <c r="E72" s="784"/>
      <c r="F72" s="784"/>
      <c r="G72" s="784"/>
      <c r="H72" s="784"/>
      <c r="I72" s="784"/>
      <c r="J72" s="784"/>
      <c r="K72" s="784"/>
      <c r="L72" s="784"/>
      <c r="M72" s="784"/>
      <c r="N72" s="784"/>
      <c r="O72" s="784"/>
      <c r="P72" s="784"/>
      <c r="Q72" s="784"/>
      <c r="R72" s="784"/>
      <c r="S72" s="784"/>
      <c r="T72" s="784"/>
      <c r="U72" s="784"/>
      <c r="V72" s="784"/>
      <c r="W72" s="784"/>
      <c r="X72" s="784"/>
      <c r="Y72" s="784"/>
      <c r="Z72" s="784"/>
      <c r="AA72" s="784"/>
      <c r="AB72" s="784"/>
      <c r="AC72" s="784"/>
      <c r="AD72" s="784"/>
      <c r="AE72" s="784"/>
      <c r="AF72" s="784"/>
      <c r="AG72" s="784"/>
      <c r="AH72" s="785"/>
    </row>
    <row r="73" spans="1:34" ht="11.25" hidden="1" customHeight="1">
      <c r="A73" s="783"/>
      <c r="B73" s="784"/>
      <c r="C73" s="784"/>
      <c r="D73" s="784"/>
      <c r="E73" s="784"/>
      <c r="F73" s="784"/>
      <c r="G73" s="784"/>
      <c r="H73" s="784"/>
      <c r="I73" s="784"/>
      <c r="J73" s="784"/>
      <c r="K73" s="784"/>
      <c r="L73" s="784"/>
      <c r="M73" s="784"/>
      <c r="N73" s="784"/>
      <c r="O73" s="784"/>
      <c r="P73" s="784"/>
      <c r="Q73" s="784"/>
      <c r="R73" s="784"/>
      <c r="S73" s="784"/>
      <c r="T73" s="784"/>
      <c r="U73" s="784"/>
      <c r="V73" s="784"/>
      <c r="W73" s="784"/>
      <c r="X73" s="784"/>
      <c r="Y73" s="784"/>
      <c r="Z73" s="784"/>
      <c r="AA73" s="784"/>
      <c r="AB73" s="784"/>
      <c r="AC73" s="784"/>
      <c r="AD73" s="784"/>
      <c r="AE73" s="784"/>
      <c r="AF73" s="784"/>
      <c r="AG73" s="784"/>
      <c r="AH73" s="785"/>
    </row>
    <row r="74" spans="1:34" ht="11.25" hidden="1" customHeight="1">
      <c r="A74" s="783"/>
      <c r="B74" s="784"/>
      <c r="C74" s="784"/>
      <c r="D74" s="784"/>
      <c r="E74" s="784"/>
      <c r="F74" s="784"/>
      <c r="G74" s="784"/>
      <c r="H74" s="784"/>
      <c r="I74" s="784"/>
      <c r="J74" s="784"/>
      <c r="K74" s="784"/>
      <c r="L74" s="784"/>
      <c r="M74" s="784"/>
      <c r="N74" s="784"/>
      <c r="O74" s="784"/>
      <c r="P74" s="784"/>
      <c r="Q74" s="784"/>
      <c r="R74" s="784"/>
      <c r="S74" s="784"/>
      <c r="T74" s="784"/>
      <c r="U74" s="784"/>
      <c r="V74" s="784"/>
      <c r="W74" s="784"/>
      <c r="X74" s="784"/>
      <c r="Y74" s="784"/>
      <c r="Z74" s="784"/>
      <c r="AA74" s="784"/>
      <c r="AB74" s="784"/>
      <c r="AC74" s="784"/>
      <c r="AD74" s="784"/>
      <c r="AE74" s="784"/>
      <c r="AF74" s="784"/>
      <c r="AG74" s="784"/>
      <c r="AH74" s="785"/>
    </row>
    <row r="75" spans="1:34" ht="11.25" hidden="1" customHeight="1">
      <c r="A75" s="783"/>
      <c r="B75" s="784"/>
      <c r="C75" s="784"/>
      <c r="D75" s="784"/>
      <c r="E75" s="784"/>
      <c r="F75" s="784"/>
      <c r="G75" s="784"/>
      <c r="H75" s="784"/>
      <c r="I75" s="784"/>
      <c r="J75" s="784"/>
      <c r="K75" s="784"/>
      <c r="L75" s="784"/>
      <c r="M75" s="784"/>
      <c r="N75" s="784"/>
      <c r="O75" s="784"/>
      <c r="P75" s="784"/>
      <c r="Q75" s="784"/>
      <c r="R75" s="784"/>
      <c r="S75" s="784"/>
      <c r="T75" s="784"/>
      <c r="U75" s="784"/>
      <c r="V75" s="784"/>
      <c r="W75" s="784"/>
      <c r="X75" s="784"/>
      <c r="Y75" s="784"/>
      <c r="Z75" s="784"/>
      <c r="AA75" s="784"/>
      <c r="AB75" s="784"/>
      <c r="AC75" s="784"/>
      <c r="AD75" s="784"/>
      <c r="AE75" s="784"/>
      <c r="AF75" s="784"/>
      <c r="AG75" s="784"/>
      <c r="AH75" s="785"/>
    </row>
    <row r="76" spans="1:34" ht="11.25" hidden="1" customHeight="1">
      <c r="A76" s="783"/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784"/>
      <c r="O76" s="784"/>
      <c r="P76" s="784"/>
      <c r="Q76" s="784"/>
      <c r="R76" s="784"/>
      <c r="S76" s="784"/>
      <c r="T76" s="784"/>
      <c r="U76" s="784"/>
      <c r="V76" s="784"/>
      <c r="W76" s="784"/>
      <c r="X76" s="784"/>
      <c r="Y76" s="784"/>
      <c r="Z76" s="784"/>
      <c r="AA76" s="784"/>
      <c r="AB76" s="784"/>
      <c r="AC76" s="784"/>
      <c r="AD76" s="784"/>
      <c r="AE76" s="784"/>
      <c r="AF76" s="784"/>
      <c r="AG76" s="784"/>
      <c r="AH76" s="785"/>
    </row>
    <row r="77" spans="1:34" ht="11.25" hidden="1" customHeight="1">
      <c r="A77" s="783"/>
      <c r="B77" s="784"/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784"/>
      <c r="O77" s="784"/>
      <c r="P77" s="784"/>
      <c r="Q77" s="784"/>
      <c r="R77" s="784"/>
      <c r="S77" s="784"/>
      <c r="T77" s="784"/>
      <c r="U77" s="784"/>
      <c r="V77" s="784"/>
      <c r="W77" s="784"/>
      <c r="X77" s="784"/>
      <c r="Y77" s="784"/>
      <c r="Z77" s="784"/>
      <c r="AA77" s="784"/>
      <c r="AB77" s="784"/>
      <c r="AC77" s="784"/>
      <c r="AD77" s="784"/>
      <c r="AE77" s="784"/>
      <c r="AF77" s="784"/>
      <c r="AG77" s="784"/>
      <c r="AH77" s="785"/>
    </row>
    <row r="78" spans="1:34" ht="11.25" hidden="1" customHeight="1">
      <c r="A78" s="783"/>
      <c r="B78" s="784"/>
      <c r="C78" s="784"/>
      <c r="D78" s="784"/>
      <c r="E78" s="784"/>
      <c r="F78" s="784"/>
      <c r="G78" s="784"/>
      <c r="H78" s="784"/>
      <c r="I78" s="784"/>
      <c r="J78" s="784"/>
      <c r="K78" s="784"/>
      <c r="L78" s="784"/>
      <c r="M78" s="784"/>
      <c r="N78" s="784"/>
      <c r="O78" s="784"/>
      <c r="P78" s="784"/>
      <c r="Q78" s="784"/>
      <c r="R78" s="784"/>
      <c r="S78" s="784"/>
      <c r="T78" s="784"/>
      <c r="U78" s="784"/>
      <c r="V78" s="784"/>
      <c r="W78" s="784"/>
      <c r="X78" s="784"/>
      <c r="Y78" s="784"/>
      <c r="Z78" s="784"/>
      <c r="AA78" s="784"/>
      <c r="AB78" s="784"/>
      <c r="AC78" s="784"/>
      <c r="AD78" s="784"/>
      <c r="AE78" s="784"/>
      <c r="AF78" s="784"/>
      <c r="AG78" s="784"/>
      <c r="AH78" s="785"/>
    </row>
    <row r="79" spans="1:34" ht="11.25" hidden="1" customHeight="1">
      <c r="A79" s="786"/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N79" s="787"/>
      <c r="O79" s="787"/>
      <c r="P79" s="787"/>
      <c r="Q79" s="787"/>
      <c r="R79" s="787"/>
      <c r="S79" s="787"/>
      <c r="T79" s="787"/>
      <c r="U79" s="787"/>
      <c r="V79" s="787"/>
      <c r="W79" s="787"/>
      <c r="X79" s="787"/>
      <c r="Y79" s="787"/>
      <c r="Z79" s="787"/>
      <c r="AA79" s="787"/>
      <c r="AB79" s="787"/>
      <c r="AC79" s="787"/>
      <c r="AD79" s="787"/>
      <c r="AE79" s="787"/>
      <c r="AF79" s="787"/>
      <c r="AG79" s="787"/>
      <c r="AH79" s="788"/>
    </row>
    <row r="80" spans="1:34" hidden="1"/>
  </sheetData>
  <mergeCells count="406">
    <mergeCell ref="A1:P1"/>
    <mergeCell ref="W1:AB1"/>
    <mergeCell ref="AC1:AH1"/>
    <mergeCell ref="I5:J5"/>
    <mergeCell ref="A4:AH4"/>
    <mergeCell ref="K5:N5"/>
    <mergeCell ref="B2:N3"/>
    <mergeCell ref="W2:AB3"/>
    <mergeCell ref="AC2:AH3"/>
    <mergeCell ref="O3:P3"/>
    <mergeCell ref="O5:T5"/>
    <mergeCell ref="U5:V5"/>
    <mergeCell ref="W5:AH5"/>
    <mergeCell ref="A5:C5"/>
    <mergeCell ref="D5:H5"/>
    <mergeCell ref="A8:E8"/>
    <mergeCell ref="F8:J8"/>
    <mergeCell ref="A7:E7"/>
    <mergeCell ref="F7:J7"/>
    <mergeCell ref="T8:U8"/>
    <mergeCell ref="O8:S8"/>
    <mergeCell ref="A6:C6"/>
    <mergeCell ref="D6:J6"/>
    <mergeCell ref="K6:N6"/>
    <mergeCell ref="O6:P6"/>
    <mergeCell ref="Q6:R6"/>
    <mergeCell ref="S6:T6"/>
    <mergeCell ref="U6:V6"/>
    <mergeCell ref="G13:H13"/>
    <mergeCell ref="A12:I12"/>
    <mergeCell ref="A11:I11"/>
    <mergeCell ref="O12:P12"/>
    <mergeCell ref="O11:P11"/>
    <mergeCell ref="A15:A16"/>
    <mergeCell ref="B15:C16"/>
    <mergeCell ref="D15:H15"/>
    <mergeCell ref="I15:I16"/>
    <mergeCell ref="O13:P13"/>
    <mergeCell ref="J18:P18"/>
    <mergeCell ref="U18:Y18"/>
    <mergeCell ref="J19:P19"/>
    <mergeCell ref="U19:Y19"/>
    <mergeCell ref="J20:P20"/>
    <mergeCell ref="U20:Y20"/>
    <mergeCell ref="J21:P21"/>
    <mergeCell ref="U21:Y21"/>
    <mergeCell ref="J22:P22"/>
    <mergeCell ref="U22:Y22"/>
    <mergeCell ref="J23:P23"/>
    <mergeCell ref="U23:Y23"/>
    <mergeCell ref="J24:P24"/>
    <mergeCell ref="U24:Y24"/>
    <mergeCell ref="J25:P25"/>
    <mergeCell ref="U25:Y25"/>
    <mergeCell ref="J26:P26"/>
    <mergeCell ref="U26:Y26"/>
    <mergeCell ref="J27:P27"/>
    <mergeCell ref="U27:Y27"/>
    <mergeCell ref="J28:P28"/>
    <mergeCell ref="U28:Y28"/>
    <mergeCell ref="J29:P29"/>
    <mergeCell ref="U29:Y29"/>
    <mergeCell ref="J30:P30"/>
    <mergeCell ref="U30:Y30"/>
    <mergeCell ref="J31:P31"/>
    <mergeCell ref="U31:Y31"/>
    <mergeCell ref="J34:P34"/>
    <mergeCell ref="U34:Y34"/>
    <mergeCell ref="J32:P32"/>
    <mergeCell ref="U32:Y32"/>
    <mergeCell ref="J33:P33"/>
    <mergeCell ref="U33:Y33"/>
    <mergeCell ref="A36:B36"/>
    <mergeCell ref="D36:F36"/>
    <mergeCell ref="H36:J36"/>
    <mergeCell ref="A35:B35"/>
    <mergeCell ref="C35:F35"/>
    <mergeCell ref="G35:J35"/>
    <mergeCell ref="O37:O38"/>
    <mergeCell ref="A37:B37"/>
    <mergeCell ref="D37:F37"/>
    <mergeCell ref="H37:J37"/>
    <mergeCell ref="K39:L39"/>
    <mergeCell ref="M39:N39"/>
    <mergeCell ref="A38:B38"/>
    <mergeCell ref="D38:F38"/>
    <mergeCell ref="H38:J38"/>
    <mergeCell ref="K37:L38"/>
    <mergeCell ref="M37:N38"/>
    <mergeCell ref="A40:B40"/>
    <mergeCell ref="D40:F40"/>
    <mergeCell ref="H40:J40"/>
    <mergeCell ref="A39:B39"/>
    <mergeCell ref="D39:F39"/>
    <mergeCell ref="H39:J39"/>
    <mergeCell ref="K40:L40"/>
    <mergeCell ref="M40:N40"/>
    <mergeCell ref="A43:B43"/>
    <mergeCell ref="D43:F43"/>
    <mergeCell ref="H41:J41"/>
    <mergeCell ref="H43:J43"/>
    <mergeCell ref="A42:B42"/>
    <mergeCell ref="D42:F42"/>
    <mergeCell ref="H42:J42"/>
    <mergeCell ref="A41:B41"/>
    <mergeCell ref="D41:F41"/>
    <mergeCell ref="A45:B45"/>
    <mergeCell ref="D45:F45"/>
    <mergeCell ref="H45:J45"/>
    <mergeCell ref="A44:B44"/>
    <mergeCell ref="D44:F44"/>
    <mergeCell ref="H44:J44"/>
    <mergeCell ref="A47:B47"/>
    <mergeCell ref="C47:E47"/>
    <mergeCell ref="G47:J47"/>
    <mergeCell ref="A46:B46"/>
    <mergeCell ref="C46:E46"/>
    <mergeCell ref="G46:J46"/>
    <mergeCell ref="A48:B48"/>
    <mergeCell ref="C48:E48"/>
    <mergeCell ref="G48:J48"/>
    <mergeCell ref="O48:P48"/>
    <mergeCell ref="Q48:R48"/>
    <mergeCell ref="S48:T48"/>
    <mergeCell ref="U47:V47"/>
    <mergeCell ref="W47:X47"/>
    <mergeCell ref="Q47:R47"/>
    <mergeCell ref="S47:T47"/>
    <mergeCell ref="U48:V48"/>
    <mergeCell ref="W48:X48"/>
    <mergeCell ref="L47:M47"/>
    <mergeCell ref="A50:B50"/>
    <mergeCell ref="C50:E50"/>
    <mergeCell ref="G50:J50"/>
    <mergeCell ref="O50:P50"/>
    <mergeCell ref="Q50:R50"/>
    <mergeCell ref="S50:T50"/>
    <mergeCell ref="U49:V49"/>
    <mergeCell ref="W49:X49"/>
    <mergeCell ref="Q49:R49"/>
    <mergeCell ref="S49:T49"/>
    <mergeCell ref="U50:V50"/>
    <mergeCell ref="W50:X50"/>
    <mergeCell ref="A49:B49"/>
    <mergeCell ref="C49:E49"/>
    <mergeCell ref="G49:J49"/>
    <mergeCell ref="O49:P49"/>
    <mergeCell ref="A52:B52"/>
    <mergeCell ref="C52:E52"/>
    <mergeCell ref="G52:J52"/>
    <mergeCell ref="O52:P52"/>
    <mergeCell ref="Q52:R52"/>
    <mergeCell ref="S52:T52"/>
    <mergeCell ref="U51:V51"/>
    <mergeCell ref="W51:X51"/>
    <mergeCell ref="Q51:R51"/>
    <mergeCell ref="S51:T51"/>
    <mergeCell ref="U52:V52"/>
    <mergeCell ref="W52:X52"/>
    <mergeCell ref="A51:B51"/>
    <mergeCell ref="C51:E51"/>
    <mergeCell ref="G51:J51"/>
    <mergeCell ref="O51:P51"/>
    <mergeCell ref="A54:B54"/>
    <mergeCell ref="C54:E54"/>
    <mergeCell ref="G54:J54"/>
    <mergeCell ref="O54:P54"/>
    <mergeCell ref="L54:M54"/>
    <mergeCell ref="A53:B53"/>
    <mergeCell ref="C53:E53"/>
    <mergeCell ref="G53:J53"/>
    <mergeCell ref="O53:P53"/>
    <mergeCell ref="G56:J56"/>
    <mergeCell ref="O56:P56"/>
    <mergeCell ref="L56:M56"/>
    <mergeCell ref="Q54:R54"/>
    <mergeCell ref="S54:T54"/>
    <mergeCell ref="U53:V53"/>
    <mergeCell ref="W53:X53"/>
    <mergeCell ref="Q53:R53"/>
    <mergeCell ref="S53:T53"/>
    <mergeCell ref="AA56:AB56"/>
    <mergeCell ref="AC55:AD55"/>
    <mergeCell ref="AE55:AF55"/>
    <mergeCell ref="Y55:Z55"/>
    <mergeCell ref="AA55:AB55"/>
    <mergeCell ref="AC56:AD56"/>
    <mergeCell ref="AE56:AF56"/>
    <mergeCell ref="A57:B57"/>
    <mergeCell ref="C57:E57"/>
    <mergeCell ref="G57:J57"/>
    <mergeCell ref="O57:P57"/>
    <mergeCell ref="U56:V56"/>
    <mergeCell ref="W56:X56"/>
    <mergeCell ref="Q56:R56"/>
    <mergeCell ref="S56:T56"/>
    <mergeCell ref="W55:X55"/>
    <mergeCell ref="Q55:R55"/>
    <mergeCell ref="S55:T55"/>
    <mergeCell ref="A55:B55"/>
    <mergeCell ref="C55:E55"/>
    <mergeCell ref="G55:J55"/>
    <mergeCell ref="O55:P55"/>
    <mergeCell ref="A56:B56"/>
    <mergeCell ref="C56:E56"/>
    <mergeCell ref="A68:AH79"/>
    <mergeCell ref="W58:X58"/>
    <mergeCell ref="Y58:Z58"/>
    <mergeCell ref="A58:D58"/>
    <mergeCell ref="E58:F58"/>
    <mergeCell ref="G58:H58"/>
    <mergeCell ref="I58:J58"/>
    <mergeCell ref="O58:P58"/>
    <mergeCell ref="A60:C60"/>
    <mergeCell ref="E61:AH61"/>
    <mergeCell ref="A64:AH64"/>
    <mergeCell ref="M60:N60"/>
    <mergeCell ref="AG58:AH58"/>
    <mergeCell ref="Q58:R58"/>
    <mergeCell ref="K58:N58"/>
    <mergeCell ref="A61:D61"/>
    <mergeCell ref="A62:D62"/>
    <mergeCell ref="E62:AH62"/>
    <mergeCell ref="AA6:AE6"/>
    <mergeCell ref="AF6:AH6"/>
    <mergeCell ref="K7:N7"/>
    <mergeCell ref="O7:S7"/>
    <mergeCell ref="T7:U7"/>
    <mergeCell ref="K8:N8"/>
    <mergeCell ref="A67:C67"/>
    <mergeCell ref="AA58:AB58"/>
    <mergeCell ref="AC58:AD58"/>
    <mergeCell ref="AE58:AF58"/>
    <mergeCell ref="A59:C59"/>
    <mergeCell ref="S58:T58"/>
    <mergeCell ref="U58:V58"/>
    <mergeCell ref="K59:L59"/>
    <mergeCell ref="M59:N59"/>
    <mergeCell ref="K60:L60"/>
    <mergeCell ref="V7:Z7"/>
    <mergeCell ref="AB7:AE7"/>
    <mergeCell ref="AF7:AH8"/>
    <mergeCell ref="AB8:AE8"/>
    <mergeCell ref="V8:Z8"/>
    <mergeCell ref="O9:P9"/>
    <mergeCell ref="A65:AH65"/>
    <mergeCell ref="Y56:Z56"/>
    <mergeCell ref="W14:Y14"/>
    <mergeCell ref="J9:N13"/>
    <mergeCell ref="AA15:AE15"/>
    <mergeCell ref="AF15:AG16"/>
    <mergeCell ref="J14:N14"/>
    <mergeCell ref="O14:P14"/>
    <mergeCell ref="Q14:T14"/>
    <mergeCell ref="U14:V14"/>
    <mergeCell ref="Q12:T12"/>
    <mergeCell ref="U12:V12"/>
    <mergeCell ref="Q9:T9"/>
    <mergeCell ref="U11:V11"/>
    <mergeCell ref="U9:V9"/>
    <mergeCell ref="Q13:T13"/>
    <mergeCell ref="U13:V13"/>
    <mergeCell ref="Q11:T11"/>
    <mergeCell ref="Z12:AH12"/>
    <mergeCell ref="AA13:AB13"/>
    <mergeCell ref="AG13:AH13"/>
    <mergeCell ref="W9:Y13"/>
    <mergeCell ref="Z11:AH11"/>
    <mergeCell ref="AH15:AH16"/>
    <mergeCell ref="J17:P17"/>
    <mergeCell ref="U17:Y17"/>
    <mergeCell ref="S15:S16"/>
    <mergeCell ref="T15:T16"/>
    <mergeCell ref="U15:Y16"/>
    <mergeCell ref="Z15:Z16"/>
    <mergeCell ref="R15:R16"/>
    <mergeCell ref="Q15:Q16"/>
    <mergeCell ref="J15:P16"/>
    <mergeCell ref="AE35:AH35"/>
    <mergeCell ref="K36:R36"/>
    <mergeCell ref="S36:X36"/>
    <mergeCell ref="Y36:Z36"/>
    <mergeCell ref="AB36:AD36"/>
    <mergeCell ref="AF36:AH36"/>
    <mergeCell ref="K35:R35"/>
    <mergeCell ref="S35:X35"/>
    <mergeCell ref="Y35:Z35"/>
    <mergeCell ref="AA35:AD35"/>
    <mergeCell ref="P37:P38"/>
    <mergeCell ref="Q37:T38"/>
    <mergeCell ref="W37:W38"/>
    <mergeCell ref="X37:X38"/>
    <mergeCell ref="U37:U38"/>
    <mergeCell ref="V37:V38"/>
    <mergeCell ref="Y37:Z37"/>
    <mergeCell ref="AB37:AD37"/>
    <mergeCell ref="AF37:AH37"/>
    <mergeCell ref="Y38:Z38"/>
    <mergeCell ref="AB38:AD38"/>
    <mergeCell ref="AF38:AH38"/>
    <mergeCell ref="AB39:AD39"/>
    <mergeCell ref="AF39:AH39"/>
    <mergeCell ref="R40:S40"/>
    <mergeCell ref="Y40:Z40"/>
    <mergeCell ref="R39:S39"/>
    <mergeCell ref="Y39:Z39"/>
    <mergeCell ref="R41:S41"/>
    <mergeCell ref="Y41:Z41"/>
    <mergeCell ref="AB40:AD40"/>
    <mergeCell ref="AF40:AH40"/>
    <mergeCell ref="AB41:AD41"/>
    <mergeCell ref="AF41:AH41"/>
    <mergeCell ref="K42:L42"/>
    <mergeCell ref="M42:N42"/>
    <mergeCell ref="R42:S42"/>
    <mergeCell ref="Y42:Z42"/>
    <mergeCell ref="AB42:AD42"/>
    <mergeCell ref="AF42:AH42"/>
    <mergeCell ref="K41:L41"/>
    <mergeCell ref="M41:N41"/>
    <mergeCell ref="AB44:AD44"/>
    <mergeCell ref="AF44:AH44"/>
    <mergeCell ref="K43:L43"/>
    <mergeCell ref="M43:N43"/>
    <mergeCell ref="R43:S43"/>
    <mergeCell ref="Y43:Z43"/>
    <mergeCell ref="AB43:AD43"/>
    <mergeCell ref="AF43:AH43"/>
    <mergeCell ref="AB45:AD45"/>
    <mergeCell ref="AF45:AH45"/>
    <mergeCell ref="K44:L44"/>
    <mergeCell ref="M44:N44"/>
    <mergeCell ref="K45:L45"/>
    <mergeCell ref="M45:N45"/>
    <mergeCell ref="R45:S45"/>
    <mergeCell ref="Y45:Z45"/>
    <mergeCell ref="R44:S44"/>
    <mergeCell ref="Y44:Z44"/>
    <mergeCell ref="AG47:AH47"/>
    <mergeCell ref="AC47:AD47"/>
    <mergeCell ref="AE47:AF47"/>
    <mergeCell ref="Y47:Z47"/>
    <mergeCell ref="AA47:AB47"/>
    <mergeCell ref="O47:P47"/>
    <mergeCell ref="AG48:AH48"/>
    <mergeCell ref="L49:M49"/>
    <mergeCell ref="AG49:AH49"/>
    <mergeCell ref="AC49:AD49"/>
    <mergeCell ref="AE49:AF49"/>
    <mergeCell ref="Y49:Z49"/>
    <mergeCell ref="AA49:AB49"/>
    <mergeCell ref="AC48:AD48"/>
    <mergeCell ref="AE48:AF48"/>
    <mergeCell ref="Y48:Z48"/>
    <mergeCell ref="L48:M48"/>
    <mergeCell ref="AA48:AB48"/>
    <mergeCell ref="AG50:AH50"/>
    <mergeCell ref="L51:M51"/>
    <mergeCell ref="AG51:AH51"/>
    <mergeCell ref="AC51:AD51"/>
    <mergeCell ref="AE51:AF51"/>
    <mergeCell ref="Y51:Z51"/>
    <mergeCell ref="AA51:AB51"/>
    <mergeCell ref="AC50:AD50"/>
    <mergeCell ref="AE50:AF50"/>
    <mergeCell ref="Y50:Z50"/>
    <mergeCell ref="L50:M50"/>
    <mergeCell ref="AA50:AB50"/>
    <mergeCell ref="AA54:AB54"/>
    <mergeCell ref="U55:V55"/>
    <mergeCell ref="AG52:AH52"/>
    <mergeCell ref="L53:M53"/>
    <mergeCell ref="AG53:AH53"/>
    <mergeCell ref="AC53:AD53"/>
    <mergeCell ref="AE53:AF53"/>
    <mergeCell ref="Y53:Z53"/>
    <mergeCell ref="AA53:AB53"/>
    <mergeCell ref="AC52:AD52"/>
    <mergeCell ref="AE52:AF52"/>
    <mergeCell ref="Y52:Z52"/>
    <mergeCell ref="L52:M52"/>
    <mergeCell ref="AA52:AB52"/>
    <mergeCell ref="W6:Z6"/>
    <mergeCell ref="A9:D9"/>
    <mergeCell ref="Z9:AC9"/>
    <mergeCell ref="U57:V57"/>
    <mergeCell ref="W57:X57"/>
    <mergeCell ref="Y57:Z57"/>
    <mergeCell ref="AA57:AB57"/>
    <mergeCell ref="K46:N46"/>
    <mergeCell ref="O46:AH46"/>
    <mergeCell ref="AG56:AH56"/>
    <mergeCell ref="L57:M57"/>
    <mergeCell ref="AG57:AH57"/>
    <mergeCell ref="AC57:AD57"/>
    <mergeCell ref="AE57:AF57"/>
    <mergeCell ref="Q57:R57"/>
    <mergeCell ref="S57:T57"/>
    <mergeCell ref="AG54:AH54"/>
    <mergeCell ref="L55:M55"/>
    <mergeCell ref="AG55:AH55"/>
    <mergeCell ref="AC54:AD54"/>
    <mergeCell ref="AE54:AF54"/>
    <mergeCell ref="U54:V54"/>
    <mergeCell ref="W54:X54"/>
    <mergeCell ref="Y54:Z54"/>
  </mergeCells>
  <phoneticPr fontId="3"/>
  <dataValidations count="1">
    <dataValidation type="list" allowBlank="1" showInputMessage="1" showErrorMessage="1" sqref="C47:E57 A59:C59">
      <formula1>$A$10:$B$10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8" orientation="portrait" horizontalDpi="4294967293" verticalDpi="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データ!$H$2:$H$21</xm:f>
          </x14:formula1>
          <xm:sqref>AB8:AE8</xm:sqref>
        </x14:dataValidation>
        <x14:dataValidation type="list" allowBlank="1" showInputMessage="1" showErrorMessage="1">
          <x14:formula1>
            <xm:f>データ!$G$2:$G$21</xm:f>
          </x14:formula1>
          <xm:sqref>AB7:AE7</xm:sqref>
        </x14:dataValidation>
        <x14:dataValidation type="list" allowBlank="1" showInputMessage="1" showErrorMessage="1">
          <x14:formula1>
            <xm:f>データ!$P$2:$P$21</xm:f>
          </x14:formula1>
          <xm:sqref>W6</xm:sqref>
        </x14:dataValidation>
        <x14:dataValidation type="list" allowBlank="1" showInputMessage="1" showErrorMessage="1">
          <x14:formula1>
            <xm:f>データ!$N$2:$N$67</xm:f>
          </x14:formula1>
          <xm:sqref>O6</xm:sqref>
        </x14:dataValidation>
        <x14:dataValidation type="list" allowBlank="1" showInputMessage="1" showErrorMessage="1">
          <x14:formula1>
            <xm:f>データ!$J$2:$J$21</xm:f>
          </x14:formula1>
          <xm:sqref>D6</xm:sqref>
        </x14:dataValidation>
        <x14:dataValidation type="list" allowBlank="1" showInputMessage="1" showErrorMessage="1">
          <x14:formula1>
            <xm:f>データ!$L$2:$L$21</xm:f>
          </x14:formula1>
          <xm:sqref>S6</xm:sqref>
        </x14:dataValidation>
        <x14:dataValidation type="list" allowBlank="1" showInputMessage="1" showErrorMessage="1">
          <x14:formula1>
            <xm:f>データ!$E$2:$E$21</xm:f>
          </x14:formula1>
          <xm:sqref>V8:Z8</xm:sqref>
        </x14:dataValidation>
        <x14:dataValidation type="list" allowBlank="1" showInputMessage="1" showErrorMessage="1">
          <x14:formula1>
            <xm:f>データ!$C$2:$C$21</xm:f>
          </x14:formula1>
          <xm:sqref>F7:J7</xm:sqref>
        </x14:dataValidation>
        <x14:dataValidation type="list" allowBlank="1" showInputMessage="1" showErrorMessage="1">
          <x14:formula1>
            <xm:f>データ!$A$2:$A$21</xm:f>
          </x14:formula1>
          <xm:sqref>F8:J8 O7:S8 V7:Z7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0"/>
  <sheetViews>
    <sheetView zoomScaleNormal="100" workbookViewId="0">
      <selection activeCell="AR49" sqref="AR49"/>
    </sheetView>
  </sheetViews>
  <sheetFormatPr defaultRowHeight="13.5"/>
  <cols>
    <col min="1" max="10" width="3.125" style="17" customWidth="1"/>
    <col min="11" max="11" width="2.25" style="17" customWidth="1"/>
    <col min="12" max="13" width="0.875" style="17" customWidth="1"/>
    <col min="14" max="14" width="2.25" style="17" customWidth="1"/>
    <col min="15" max="34" width="3.125" style="17" customWidth="1"/>
    <col min="35" max="35" width="2.875" style="17" customWidth="1"/>
    <col min="36" max="42" width="2.625" style="17" customWidth="1"/>
    <col min="43" max="16384" width="9" style="17"/>
  </cols>
  <sheetData>
    <row r="1" spans="1:49" ht="15" customHeight="1">
      <c r="A1" s="816" t="s">
        <v>270</v>
      </c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197"/>
      <c r="R1" s="197"/>
      <c r="S1" s="197"/>
      <c r="T1" s="197"/>
      <c r="U1" s="197"/>
      <c r="V1" s="197"/>
      <c r="W1" s="817" t="s">
        <v>6</v>
      </c>
      <c r="X1" s="817"/>
      <c r="Y1" s="817"/>
      <c r="Z1" s="817"/>
      <c r="AA1" s="817"/>
      <c r="AB1" s="817"/>
      <c r="AC1" s="817" t="s">
        <v>7</v>
      </c>
      <c r="AD1" s="817"/>
      <c r="AE1" s="817"/>
      <c r="AF1" s="817"/>
      <c r="AG1" s="817"/>
      <c r="AH1" s="817"/>
    </row>
    <row r="2" spans="1:49" ht="15" customHeight="1">
      <c r="A2" s="197"/>
      <c r="B2" s="821" t="s">
        <v>445</v>
      </c>
      <c r="C2" s="821"/>
      <c r="D2" s="821"/>
      <c r="E2" s="821"/>
      <c r="F2" s="821"/>
      <c r="G2" s="821"/>
      <c r="H2" s="821"/>
      <c r="I2" s="821"/>
      <c r="J2" s="822"/>
      <c r="K2" s="822"/>
      <c r="L2" s="822"/>
      <c r="M2" s="822"/>
      <c r="N2" s="822"/>
      <c r="O2" s="198"/>
      <c r="P2" s="198"/>
      <c r="Q2" s="198"/>
      <c r="R2" s="198"/>
      <c r="S2" s="198"/>
      <c r="T2" s="198"/>
      <c r="U2" s="198"/>
      <c r="V2" s="198"/>
      <c r="W2" s="823" t="str">
        <f>IF(F7="","",F7)</f>
        <v/>
      </c>
      <c r="X2" s="823"/>
      <c r="Y2" s="823"/>
      <c r="Z2" s="823"/>
      <c r="AA2" s="823"/>
      <c r="AB2" s="823"/>
      <c r="AC2" s="823" t="str">
        <f>IF(F8="","",F8)</f>
        <v/>
      </c>
      <c r="AD2" s="823"/>
      <c r="AE2" s="823"/>
      <c r="AF2" s="823"/>
      <c r="AG2" s="823"/>
      <c r="AH2" s="823"/>
    </row>
    <row r="3" spans="1:49" ht="15" customHeight="1">
      <c r="A3" s="197"/>
      <c r="B3" s="821"/>
      <c r="C3" s="821"/>
      <c r="D3" s="821"/>
      <c r="E3" s="821"/>
      <c r="F3" s="821"/>
      <c r="G3" s="821"/>
      <c r="H3" s="821"/>
      <c r="I3" s="821"/>
      <c r="J3" s="822"/>
      <c r="K3" s="822"/>
      <c r="L3" s="822"/>
      <c r="M3" s="822"/>
      <c r="N3" s="822"/>
      <c r="O3" s="825"/>
      <c r="P3" s="825"/>
      <c r="Q3" s="198"/>
      <c r="R3" s="198"/>
      <c r="S3" s="198"/>
      <c r="T3" s="198"/>
      <c r="U3" s="198"/>
      <c r="V3" s="198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</row>
    <row r="4" spans="1:49" ht="15" customHeight="1">
      <c r="A4" s="820" t="s">
        <v>38</v>
      </c>
      <c r="B4" s="820"/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  <c r="R4" s="820"/>
      <c r="S4" s="820"/>
      <c r="T4" s="820"/>
      <c r="U4" s="820"/>
      <c r="V4" s="820"/>
      <c r="W4" s="820"/>
      <c r="X4" s="820"/>
      <c r="Y4" s="820"/>
      <c r="Z4" s="820"/>
      <c r="AA4" s="820"/>
      <c r="AB4" s="820"/>
      <c r="AC4" s="820"/>
      <c r="AD4" s="820"/>
      <c r="AE4" s="820"/>
      <c r="AF4" s="820"/>
      <c r="AG4" s="820"/>
      <c r="AH4" s="820"/>
    </row>
    <row r="5" spans="1:49" ht="15" customHeight="1">
      <c r="A5" s="724" t="s">
        <v>8</v>
      </c>
      <c r="B5" s="725"/>
      <c r="C5" s="753"/>
      <c r="D5" s="826" t="str">
        <f>表紙裏!A9</f>
        <v>平成30年8月7日(火)</v>
      </c>
      <c r="E5" s="827"/>
      <c r="F5" s="827"/>
      <c r="G5" s="827"/>
      <c r="H5" s="827"/>
      <c r="I5" s="818">
        <v>0.625</v>
      </c>
      <c r="J5" s="819"/>
      <c r="K5" s="693" t="s">
        <v>9</v>
      </c>
      <c r="L5" s="693"/>
      <c r="M5" s="693"/>
      <c r="N5" s="693"/>
      <c r="O5" s="693" t="s">
        <v>261</v>
      </c>
      <c r="P5" s="693"/>
      <c r="Q5" s="693"/>
      <c r="R5" s="693"/>
      <c r="S5" s="693"/>
      <c r="T5" s="693"/>
      <c r="U5" s="693" t="s">
        <v>10</v>
      </c>
      <c r="V5" s="693"/>
      <c r="W5" s="693" t="str">
        <f>トーナメント!O57</f>
        <v>七尾市能登島グラウンド Bｺｰﾄ</v>
      </c>
      <c r="X5" s="693"/>
      <c r="Y5" s="693"/>
      <c r="Z5" s="693"/>
      <c r="AA5" s="693"/>
      <c r="AB5" s="693"/>
      <c r="AC5" s="693"/>
      <c r="AD5" s="693"/>
      <c r="AE5" s="693"/>
      <c r="AF5" s="693"/>
      <c r="AG5" s="693"/>
      <c r="AH5" s="694"/>
    </row>
    <row r="6" spans="1:49" ht="15" customHeight="1">
      <c r="A6" s="696" t="s">
        <v>11</v>
      </c>
      <c r="B6" s="680"/>
      <c r="C6" s="680"/>
      <c r="D6" s="680"/>
      <c r="E6" s="680"/>
      <c r="F6" s="680"/>
      <c r="G6" s="680"/>
      <c r="H6" s="680"/>
      <c r="I6" s="680"/>
      <c r="J6" s="680"/>
      <c r="K6" s="680" t="s">
        <v>12</v>
      </c>
      <c r="L6" s="680"/>
      <c r="M6" s="680"/>
      <c r="N6" s="681"/>
      <c r="O6" s="828"/>
      <c r="P6" s="829"/>
      <c r="Q6" s="679" t="s">
        <v>13</v>
      </c>
      <c r="R6" s="681"/>
      <c r="S6" s="814"/>
      <c r="T6" s="815"/>
      <c r="U6" s="679" t="s">
        <v>39</v>
      </c>
      <c r="V6" s="681"/>
      <c r="W6" s="679"/>
      <c r="X6" s="680"/>
      <c r="Y6" s="680"/>
      <c r="Z6" s="681"/>
      <c r="AA6" s="688" t="s">
        <v>14</v>
      </c>
      <c r="AB6" s="688"/>
      <c r="AC6" s="688"/>
      <c r="AD6" s="688"/>
      <c r="AE6" s="688"/>
      <c r="AF6" s="688" t="s">
        <v>15</v>
      </c>
      <c r="AG6" s="688"/>
      <c r="AH6" s="689"/>
    </row>
    <row r="7" spans="1:49" ht="15" customHeight="1">
      <c r="A7" s="793" t="s">
        <v>6</v>
      </c>
      <c r="B7" s="688"/>
      <c r="C7" s="688"/>
      <c r="D7" s="688"/>
      <c r="E7" s="688"/>
      <c r="F7" s="770"/>
      <c r="G7" s="770"/>
      <c r="H7" s="770"/>
      <c r="I7" s="770"/>
      <c r="J7" s="770"/>
      <c r="K7" s="688" t="s">
        <v>40</v>
      </c>
      <c r="L7" s="688"/>
      <c r="M7" s="688"/>
      <c r="N7" s="688"/>
      <c r="O7" s="770"/>
      <c r="P7" s="770"/>
      <c r="Q7" s="770"/>
      <c r="R7" s="770"/>
      <c r="S7" s="770"/>
      <c r="T7" s="688" t="s">
        <v>41</v>
      </c>
      <c r="U7" s="688"/>
      <c r="V7" s="770"/>
      <c r="W7" s="770"/>
      <c r="X7" s="770"/>
      <c r="Y7" s="770"/>
      <c r="Z7" s="770"/>
      <c r="AA7" s="199" t="s">
        <v>16</v>
      </c>
      <c r="AB7" s="688"/>
      <c r="AC7" s="688"/>
      <c r="AD7" s="688"/>
      <c r="AE7" s="688"/>
      <c r="AF7" s="774"/>
      <c r="AG7" s="774"/>
      <c r="AH7" s="775"/>
    </row>
    <row r="8" spans="1:49" ht="15" customHeight="1">
      <c r="A8" s="707" t="s">
        <v>7</v>
      </c>
      <c r="B8" s="684"/>
      <c r="C8" s="684"/>
      <c r="D8" s="684"/>
      <c r="E8" s="684"/>
      <c r="F8" s="770"/>
      <c r="G8" s="770"/>
      <c r="H8" s="770"/>
      <c r="I8" s="770"/>
      <c r="J8" s="770"/>
      <c r="K8" s="684" t="s">
        <v>42</v>
      </c>
      <c r="L8" s="684"/>
      <c r="M8" s="684"/>
      <c r="N8" s="684"/>
      <c r="O8" s="770"/>
      <c r="P8" s="770"/>
      <c r="Q8" s="770"/>
      <c r="R8" s="770"/>
      <c r="S8" s="770"/>
      <c r="T8" s="684" t="s">
        <v>17</v>
      </c>
      <c r="U8" s="684"/>
      <c r="V8" s="770"/>
      <c r="W8" s="770"/>
      <c r="X8" s="770"/>
      <c r="Y8" s="770"/>
      <c r="Z8" s="770"/>
      <c r="AA8" s="200" t="s">
        <v>18</v>
      </c>
      <c r="AB8" s="684"/>
      <c r="AC8" s="684"/>
      <c r="AD8" s="684"/>
      <c r="AE8" s="684"/>
      <c r="AF8" s="776"/>
      <c r="AG8" s="776"/>
      <c r="AH8" s="777"/>
    </row>
    <row r="9" spans="1:49" ht="15" customHeight="1">
      <c r="A9" s="682"/>
      <c r="B9" s="683"/>
      <c r="C9" s="683"/>
      <c r="D9" s="683"/>
      <c r="E9" s="201"/>
      <c r="F9" s="201"/>
      <c r="G9" s="201"/>
      <c r="H9" s="201"/>
      <c r="I9" s="202"/>
      <c r="J9" s="734" t="str">
        <f>IF(O9="","",O9+O11+O12+O13)</f>
        <v/>
      </c>
      <c r="K9" s="735"/>
      <c r="L9" s="735"/>
      <c r="M9" s="735"/>
      <c r="N9" s="736"/>
      <c r="O9" s="734"/>
      <c r="P9" s="778"/>
      <c r="Q9" s="752" t="s">
        <v>43</v>
      </c>
      <c r="R9" s="725"/>
      <c r="S9" s="725"/>
      <c r="T9" s="753"/>
      <c r="U9" s="754"/>
      <c r="V9" s="736"/>
      <c r="W9" s="734" t="str">
        <f>IF(U9="","",U9+U11+U12+U13)</f>
        <v/>
      </c>
      <c r="X9" s="735"/>
      <c r="Y9" s="736"/>
      <c r="Z9" s="682"/>
      <c r="AA9" s="683"/>
      <c r="AB9" s="683"/>
      <c r="AC9" s="683"/>
      <c r="AD9" s="201"/>
      <c r="AE9" s="201"/>
      <c r="AF9" s="201"/>
      <c r="AG9" s="201"/>
      <c r="AH9" s="202"/>
    </row>
    <row r="10" spans="1:49" ht="15" hidden="1" customHeight="1">
      <c r="A10" s="203" t="str">
        <f>トーナメント!L31</f>
        <v/>
      </c>
      <c r="B10" s="183" t="str">
        <f>Z10</f>
        <v/>
      </c>
      <c r="C10" s="183"/>
      <c r="D10" s="183"/>
      <c r="E10" s="204"/>
      <c r="F10" s="204"/>
      <c r="G10" s="204"/>
      <c r="H10" s="204"/>
      <c r="I10" s="205"/>
      <c r="J10" s="737"/>
      <c r="K10" s="738"/>
      <c r="L10" s="738"/>
      <c r="M10" s="738"/>
      <c r="N10" s="739"/>
      <c r="O10" s="206"/>
      <c r="P10" s="207"/>
      <c r="Q10" s="208"/>
      <c r="R10" s="204"/>
      <c r="S10" s="204"/>
      <c r="T10" s="209"/>
      <c r="U10" s="210"/>
      <c r="V10" s="211"/>
      <c r="W10" s="737"/>
      <c r="X10" s="738"/>
      <c r="Y10" s="739"/>
      <c r="Z10" s="203" t="str">
        <f>トーナメント!U51</f>
        <v/>
      </c>
      <c r="AA10" s="183"/>
      <c r="AB10" s="183"/>
      <c r="AC10" s="183"/>
      <c r="AD10" s="204"/>
      <c r="AE10" s="204"/>
      <c r="AF10" s="204"/>
      <c r="AG10" s="204"/>
      <c r="AH10" s="205"/>
    </row>
    <row r="11" spans="1:49" ht="15" customHeight="1">
      <c r="A11" s="767" t="str">
        <f>AQ15</f>
        <v>星稜中学校</v>
      </c>
      <c r="B11" s="768"/>
      <c r="C11" s="768"/>
      <c r="D11" s="768"/>
      <c r="E11" s="768"/>
      <c r="F11" s="768"/>
      <c r="G11" s="768"/>
      <c r="H11" s="768"/>
      <c r="I11" s="769"/>
      <c r="J11" s="740"/>
      <c r="K11" s="741"/>
      <c r="L11" s="741"/>
      <c r="M11" s="741"/>
      <c r="N11" s="742"/>
      <c r="O11" s="809"/>
      <c r="P11" s="810"/>
      <c r="Q11" s="759" t="s">
        <v>44</v>
      </c>
      <c r="R11" s="729"/>
      <c r="S11" s="729"/>
      <c r="T11" s="760"/>
      <c r="U11" s="755"/>
      <c r="V11" s="756"/>
      <c r="W11" s="740"/>
      <c r="X11" s="741"/>
      <c r="Y11" s="742"/>
      <c r="Z11" s="767" t="str">
        <f>AU15</f>
        <v>星稜中学校</v>
      </c>
      <c r="AA11" s="768"/>
      <c r="AB11" s="768"/>
      <c r="AC11" s="768"/>
      <c r="AD11" s="768"/>
      <c r="AE11" s="768"/>
      <c r="AF11" s="768"/>
      <c r="AG11" s="768"/>
      <c r="AH11" s="769"/>
    </row>
    <row r="12" spans="1:49" ht="15" customHeight="1">
      <c r="A12" s="761" t="str">
        <f>AQ16</f>
        <v>(石川１位)</v>
      </c>
      <c r="B12" s="762"/>
      <c r="C12" s="762"/>
      <c r="D12" s="762"/>
      <c r="E12" s="762"/>
      <c r="F12" s="762"/>
      <c r="G12" s="762"/>
      <c r="H12" s="763"/>
      <c r="I12" s="764"/>
      <c r="J12" s="740"/>
      <c r="K12" s="741"/>
      <c r="L12" s="741"/>
      <c r="M12" s="741"/>
      <c r="N12" s="742"/>
      <c r="O12" s="734"/>
      <c r="P12" s="778"/>
      <c r="Q12" s="752" t="s">
        <v>45</v>
      </c>
      <c r="R12" s="725"/>
      <c r="S12" s="725"/>
      <c r="T12" s="753"/>
      <c r="U12" s="754"/>
      <c r="V12" s="736"/>
      <c r="W12" s="740"/>
      <c r="X12" s="741"/>
      <c r="Y12" s="742"/>
      <c r="Z12" s="761" t="str">
        <f>AU16</f>
        <v>(石川１位)</v>
      </c>
      <c r="AA12" s="762"/>
      <c r="AB12" s="762"/>
      <c r="AC12" s="762"/>
      <c r="AD12" s="762"/>
      <c r="AE12" s="762"/>
      <c r="AF12" s="762"/>
      <c r="AG12" s="763"/>
      <c r="AH12" s="764"/>
    </row>
    <row r="13" spans="1:49" ht="15" customHeight="1">
      <c r="A13" s="203"/>
      <c r="B13" s="204"/>
      <c r="C13" s="204"/>
      <c r="D13" s="204"/>
      <c r="E13" s="204"/>
      <c r="F13" s="204"/>
      <c r="G13" s="765" t="s">
        <v>46</v>
      </c>
      <c r="H13" s="808"/>
      <c r="I13" s="212"/>
      <c r="J13" s="743"/>
      <c r="K13" s="744"/>
      <c r="L13" s="744"/>
      <c r="M13" s="744"/>
      <c r="N13" s="745"/>
      <c r="O13" s="743"/>
      <c r="P13" s="811"/>
      <c r="Q13" s="701" t="s">
        <v>47</v>
      </c>
      <c r="R13" s="757"/>
      <c r="S13" s="757"/>
      <c r="T13" s="703"/>
      <c r="U13" s="758"/>
      <c r="V13" s="745"/>
      <c r="W13" s="743"/>
      <c r="X13" s="744"/>
      <c r="Y13" s="745"/>
      <c r="Z13" s="204"/>
      <c r="AA13" s="765" t="s">
        <v>48</v>
      </c>
      <c r="AB13" s="765"/>
      <c r="AC13" s="204"/>
      <c r="AD13" s="204"/>
      <c r="AE13" s="204"/>
      <c r="AF13" s="204"/>
      <c r="AG13" s="765"/>
      <c r="AH13" s="766"/>
    </row>
    <row r="14" spans="1:49" ht="15" customHeight="1">
      <c r="A14" s="213"/>
      <c r="B14" s="214"/>
      <c r="C14" s="214"/>
      <c r="D14" s="214"/>
      <c r="E14" s="214"/>
      <c r="F14" s="214"/>
      <c r="G14" s="214"/>
      <c r="H14" s="214"/>
      <c r="I14" s="215"/>
      <c r="J14" s="685"/>
      <c r="K14" s="686"/>
      <c r="L14" s="686"/>
      <c r="M14" s="686"/>
      <c r="N14" s="686"/>
      <c r="O14" s="747"/>
      <c r="P14" s="748"/>
      <c r="Q14" s="749" t="str">
        <f>IF(O14="","","PK")</f>
        <v/>
      </c>
      <c r="R14" s="686"/>
      <c r="S14" s="686"/>
      <c r="T14" s="750"/>
      <c r="U14" s="751"/>
      <c r="V14" s="747"/>
      <c r="W14" s="686"/>
      <c r="X14" s="686"/>
      <c r="Y14" s="687"/>
      <c r="Z14" s="213"/>
      <c r="AA14" s="214"/>
      <c r="AB14" s="214"/>
      <c r="AC14" s="214"/>
      <c r="AD14" s="214"/>
      <c r="AE14" s="214"/>
      <c r="AF14" s="214"/>
      <c r="AG14" s="214"/>
      <c r="AH14" s="215"/>
    </row>
    <row r="15" spans="1:49" ht="15" customHeight="1">
      <c r="A15" s="724" t="s">
        <v>49</v>
      </c>
      <c r="B15" s="695" t="s">
        <v>50</v>
      </c>
      <c r="C15" s="694"/>
      <c r="D15" s="753" t="s">
        <v>19</v>
      </c>
      <c r="E15" s="693"/>
      <c r="F15" s="693"/>
      <c r="G15" s="693"/>
      <c r="H15" s="694"/>
      <c r="I15" s="727" t="s">
        <v>20</v>
      </c>
      <c r="J15" s="724" t="s">
        <v>51</v>
      </c>
      <c r="K15" s="725"/>
      <c r="L15" s="725"/>
      <c r="M15" s="725"/>
      <c r="N15" s="725"/>
      <c r="O15" s="725"/>
      <c r="P15" s="725"/>
      <c r="Q15" s="727" t="s">
        <v>160</v>
      </c>
      <c r="R15" s="731" t="s">
        <v>165</v>
      </c>
      <c r="S15" s="727" t="s">
        <v>165</v>
      </c>
      <c r="T15" s="727" t="s">
        <v>160</v>
      </c>
      <c r="U15" s="725" t="s">
        <v>51</v>
      </c>
      <c r="V15" s="725"/>
      <c r="W15" s="725"/>
      <c r="X15" s="725"/>
      <c r="Y15" s="726"/>
      <c r="Z15" s="727" t="s">
        <v>20</v>
      </c>
      <c r="AA15" s="724" t="s">
        <v>19</v>
      </c>
      <c r="AB15" s="725"/>
      <c r="AC15" s="725"/>
      <c r="AD15" s="725"/>
      <c r="AE15" s="726"/>
      <c r="AF15" s="724" t="s">
        <v>50</v>
      </c>
      <c r="AG15" s="726"/>
      <c r="AH15" s="726" t="s">
        <v>49</v>
      </c>
      <c r="AQ15" s="17" t="str">
        <f>INDEX(CHOOSE(VLOOKUP(A10,くじ引き!$B$12:$G$22,4,FALSE),第1位,第2位,第3位),(VLOOKUP(A10,くじ引き!$B$12:$G$22,5,FALSE)-1)*32+2,2)</f>
        <v>星稜中学校</v>
      </c>
      <c r="AU15" s="17" t="str">
        <f>INDEX(CHOOSE(VLOOKUP(Z10,くじ引き!$B$12:$G$22,4,FALSE),第1位,第2位,第3位),(VLOOKUP(Z10,くじ引き!$B$12:$G$22,5,FALSE)-1)*32+2,2)</f>
        <v>星稜中学校</v>
      </c>
    </row>
    <row r="16" spans="1:49" ht="15" customHeight="1">
      <c r="A16" s="699"/>
      <c r="B16" s="707"/>
      <c r="C16" s="691"/>
      <c r="D16" s="216" t="s">
        <v>462</v>
      </c>
      <c r="E16" s="195" t="s">
        <v>463</v>
      </c>
      <c r="F16" s="217" t="s">
        <v>21</v>
      </c>
      <c r="G16" s="218" t="s">
        <v>22</v>
      </c>
      <c r="H16" s="219" t="s">
        <v>23</v>
      </c>
      <c r="I16" s="728"/>
      <c r="J16" s="733"/>
      <c r="K16" s="729"/>
      <c r="L16" s="729"/>
      <c r="M16" s="729"/>
      <c r="N16" s="729"/>
      <c r="O16" s="729"/>
      <c r="P16" s="729"/>
      <c r="Q16" s="728"/>
      <c r="R16" s="732"/>
      <c r="S16" s="728"/>
      <c r="T16" s="728"/>
      <c r="U16" s="729"/>
      <c r="V16" s="729"/>
      <c r="W16" s="729"/>
      <c r="X16" s="729"/>
      <c r="Y16" s="730"/>
      <c r="Z16" s="728"/>
      <c r="AA16" s="220" t="s">
        <v>23</v>
      </c>
      <c r="AB16" s="220" t="s">
        <v>22</v>
      </c>
      <c r="AC16" s="218" t="s">
        <v>21</v>
      </c>
      <c r="AD16" s="217" t="s">
        <v>463</v>
      </c>
      <c r="AE16" s="219" t="s">
        <v>462</v>
      </c>
      <c r="AF16" s="699"/>
      <c r="AG16" s="746"/>
      <c r="AH16" s="746"/>
      <c r="AQ16" s="17" t="str">
        <f>"("&amp;VLOOKUP(A10,くじ引き!$B$12:$F$22,2,FALSE)&amp;")"</f>
        <v>(石川１位)</v>
      </c>
      <c r="AR16" s="221" t="s">
        <v>163</v>
      </c>
      <c r="AS16" s="17" t="str">
        <f>INDEX(CHOOSE(VLOOKUP(A10,くじ引き!$B$12:$G$22,4,FALSE),第1位,第2位,第3位),(VLOOKUP(A10,くじ引き!$B$12:$G$22,5,FALSE)-1)*32+4,4)</f>
        <v>河合　伸幸</v>
      </c>
      <c r="AU16" s="17" t="str">
        <f>"("&amp;VLOOKUP(Z10,くじ引き!$B$12:$F$22,2,FALSE)&amp;")"</f>
        <v>(石川１位)</v>
      </c>
      <c r="AV16" s="221" t="s">
        <v>163</v>
      </c>
      <c r="AW16" s="17" t="str">
        <f>INDEX(CHOOSE(VLOOKUP(Z10,くじ引き!$B$12:$G$22,4,FALSE),第1位,第2位,第3位),(VLOOKUP(Z10,くじ引き!$B$12:$G$22,5,FALSE)-1)*32+4,4)</f>
        <v>河合　伸幸</v>
      </c>
    </row>
    <row r="17" spans="1:49" ht="15" customHeight="1">
      <c r="A17" s="222"/>
      <c r="B17" s="223"/>
      <c r="C17" s="224"/>
      <c r="D17" s="225"/>
      <c r="E17" s="193"/>
      <c r="F17" s="223"/>
      <c r="G17" s="224"/>
      <c r="H17" s="226" t="str">
        <f>IF(SUM(D17:G17)=0,"",SUM(D17:G17))</f>
        <v/>
      </c>
      <c r="I17" s="222" t="str">
        <f>IF(OR($A$10="",COUNTIF($AI$47:$AI$57,$A$10&amp;Q17&amp;J17)=0),"",COUNTIF($AI$47:$AI$57,$A$10&amp;Q17&amp;J17))</f>
        <v/>
      </c>
      <c r="J17" s="724" t="str">
        <f t="shared" ref="J17:J34" si="0">IF(Q17="","",VLOOKUP(Q17,$AQ$17:$AS$34,3,FALSE))</f>
        <v/>
      </c>
      <c r="K17" s="725"/>
      <c r="L17" s="725"/>
      <c r="M17" s="725"/>
      <c r="N17" s="725"/>
      <c r="O17" s="725"/>
      <c r="P17" s="726"/>
      <c r="Q17" s="222"/>
      <c r="R17" s="222" t="str">
        <f t="shared" ref="R17:R34" si="1">IF(Q17="","",VLOOKUP(Q17,$AQ$17:$AS$34,2,FALSE))</f>
        <v/>
      </c>
      <c r="S17" s="227" t="e">
        <f t="shared" ref="S17:S34" si="2">IF(T17="","",VLOOKUP(T17,$AU$17:$AW$34,2,FALSE))</f>
        <v>#N/A</v>
      </c>
      <c r="T17" s="222">
        <v>83</v>
      </c>
      <c r="U17" s="724" t="e">
        <f t="shared" ref="U17:U34" si="3">IF(T17="","",VLOOKUP(T17,$AU$17:$AW$34,3,FALSE))</f>
        <v>#N/A</v>
      </c>
      <c r="V17" s="725"/>
      <c r="W17" s="725"/>
      <c r="X17" s="725"/>
      <c r="Y17" s="726"/>
      <c r="Z17" s="226" t="str">
        <f>IF(OR($Z$10="",COUNTIF($AI$47:$AI$57,$Z$10&amp;T17&amp;U17)=0),"",COUNTIF($AI$47:$AI$57,$Z$10&amp;T17&amp;U17))</f>
        <v/>
      </c>
      <c r="AA17" s="222" t="str">
        <f>IF(SUM(AB17:AE17)=0,"",SUM(AB17:AE17))</f>
        <v/>
      </c>
      <c r="AB17" s="222"/>
      <c r="AC17" s="224"/>
      <c r="AD17" s="223"/>
      <c r="AE17" s="226"/>
      <c r="AF17" s="222"/>
      <c r="AG17" s="224"/>
      <c r="AH17" s="226"/>
      <c r="AP17" s="17">
        <v>1</v>
      </c>
      <c r="AQ17" s="17">
        <f>INDEX(CHOOSE(VLOOKUP($A$10,くじ引き!$B$12:$G$22,4,FALSE),第1位,第2位,第3位),(VLOOKUP($A$10,くじ引き!$B$12:$G$22,5,FALSE)-1)*32+9+$AP17,AQ$35)</f>
        <v>1</v>
      </c>
      <c r="AR17" s="17" t="str">
        <f>INDEX(CHOOSE(VLOOKUP($A$10,くじ引き!$B$12:$G$22,4,FALSE),第1位,第2位,第3位),(VLOOKUP($A$10,くじ引き!$B$12:$G$22,5,FALSE)-1)*32+9+$AP17,AR$35)</f>
        <v>GK</v>
      </c>
      <c r="AS17" s="17" t="str">
        <f>INDEX(CHOOSE(VLOOKUP($A$10,くじ引き!$B$12:$G$22,4,FALSE),第1位,第2位,第3位),(VLOOKUP($A$10,くじ引き!$B$12:$G$22,5,FALSE)-1)*32+9+$AP17,AS$35)</f>
        <v xml:space="preserve"> 西野　敬穂</v>
      </c>
      <c r="AU17" s="17">
        <f>INDEX(CHOOSE(VLOOKUP($Z$10,くじ引き!$B$12:$G$22,4,FALSE),第1位,第2位,第3位),(VLOOKUP($Z$10,くじ引き!$B$12:$G$22,5,FALSE)-1)*32+9+$AP17,AU$35)</f>
        <v>1</v>
      </c>
      <c r="AV17" s="17" t="str">
        <f>INDEX(CHOOSE(VLOOKUP($Z$10,くじ引き!$B$12:$G$22,4,FALSE),第1位,第2位,第3位),(VLOOKUP($Z$10,くじ引き!$B$12:$G$22,5,FALSE)-1)*32+9+$AP17,AV$35)</f>
        <v>GK</v>
      </c>
      <c r="AW17" s="17" t="str">
        <f>INDEX(CHOOSE(VLOOKUP($Z$10,くじ引き!$B$12:$G$22,4,FALSE),第1位,第2位,第3位),(VLOOKUP($Z$10,くじ引き!$B$12:$G$22,5,FALSE)-1)*32+9+$AP17,AW$35)</f>
        <v xml:space="preserve"> 西野　敬穂</v>
      </c>
    </row>
    <row r="18" spans="1:49" ht="15" customHeight="1">
      <c r="A18" s="228"/>
      <c r="B18" s="229"/>
      <c r="C18" s="230"/>
      <c r="D18" s="231"/>
      <c r="E18" s="194"/>
      <c r="F18" s="229"/>
      <c r="G18" s="230"/>
      <c r="H18" s="232" t="str">
        <f t="shared" ref="H18:H34" si="4">IF(SUM(D18:G18)=0,"",SUM(D18:G18))</f>
        <v/>
      </c>
      <c r="I18" s="228" t="str">
        <f t="shared" ref="I18:I34" si="5">IF(OR($A$10="",COUNTIF($AI$47:$AI$57,$A$10&amp;Q18&amp;J18)=0),"",COUNTIF($AI$47:$AI$57,$A$10&amp;Q18&amp;J18))</f>
        <v/>
      </c>
      <c r="J18" s="696" t="str">
        <f t="shared" si="0"/>
        <v/>
      </c>
      <c r="K18" s="680"/>
      <c r="L18" s="680"/>
      <c r="M18" s="680"/>
      <c r="N18" s="680"/>
      <c r="O18" s="680"/>
      <c r="P18" s="792"/>
      <c r="Q18" s="228"/>
      <c r="R18" s="228" t="str">
        <f t="shared" si="1"/>
        <v/>
      </c>
      <c r="S18" s="233" t="str">
        <f t="shared" si="2"/>
        <v/>
      </c>
      <c r="T18" s="228"/>
      <c r="U18" s="696" t="str">
        <f t="shared" si="3"/>
        <v/>
      </c>
      <c r="V18" s="680"/>
      <c r="W18" s="680"/>
      <c r="X18" s="680"/>
      <c r="Y18" s="792"/>
      <c r="Z18" s="232" t="str">
        <f t="shared" ref="Z18:Z34" si="6">IF(OR($Z$10="",COUNTIF($AI$47:$AI$57,$Z$10&amp;T18&amp;U18)=0),"",COUNTIF($AI$47:$AI$57,$Z$10&amp;T18&amp;U18))</f>
        <v/>
      </c>
      <c r="AA18" s="228" t="str">
        <f t="shared" ref="AA18:AA34" si="7">IF(SUM(AB18:AE18)=0,"",SUM(AB18:AE18))</f>
        <v/>
      </c>
      <c r="AB18" s="228"/>
      <c r="AC18" s="230"/>
      <c r="AD18" s="229"/>
      <c r="AE18" s="232"/>
      <c r="AF18" s="228"/>
      <c r="AG18" s="230"/>
      <c r="AH18" s="232"/>
      <c r="AP18" s="17">
        <v>2</v>
      </c>
      <c r="AQ18" s="17">
        <f>INDEX(CHOOSE(VLOOKUP($A$10,くじ引き!$B$12:$G$22,4,FALSE),第1位,第2位,第3位),(VLOOKUP($A$10,くじ引き!$B$12:$G$22,5,FALSE)-1)*32+9+$AP18,AQ$35)</f>
        <v>2</v>
      </c>
      <c r="AR18" s="17" t="str">
        <f>INDEX(CHOOSE(VLOOKUP($A$10,くじ引き!$B$12:$G$22,4,FALSE),第1位,第2位,第3位),(VLOOKUP($A$10,くじ引き!$B$12:$G$22,5,FALSE)-1)*32+9+$AP18,AR$35)</f>
        <v>DF</v>
      </c>
      <c r="AS18" s="17" t="str">
        <f>INDEX(CHOOSE(VLOOKUP($A$10,くじ引き!$B$12:$G$22,4,FALSE),第1位,第2位,第3位),(VLOOKUP($A$10,くじ引き!$B$12:$G$22,5,FALSE)-1)*32+9+$AP18,AS$35)</f>
        <v xml:space="preserve"> 佐野　芽生</v>
      </c>
      <c r="AU18" s="17">
        <f>INDEX(CHOOSE(VLOOKUP($A$10,くじ引き!$B$12:$G$22,4,FALSE),第1位,第2位,第3位),(VLOOKUP($A$10,くじ引き!$B$12:$G$22,5,FALSE)-1)*32+9+$AP18,AU$35)</f>
        <v>2</v>
      </c>
      <c r="AV18" s="17" t="str">
        <f>INDEX(CHOOSE(VLOOKUP($Z$10,くじ引き!$B$12:$G$22,4,FALSE),第1位,第2位,第3位),(VLOOKUP($Z$10,くじ引き!$B$12:$G$22,5,FALSE)-1)*32+9+$AP18,AV$35)</f>
        <v>DF</v>
      </c>
      <c r="AW18" s="17" t="str">
        <f>INDEX(CHOOSE(VLOOKUP($Z$10,くじ引き!$B$12:$G$22,4,FALSE),第1位,第2位,第3位),(VLOOKUP($Z$10,くじ引き!$B$12:$G$22,5,FALSE)-1)*32+9+$AP18,AW$35)</f>
        <v xml:space="preserve"> 佐野　芽生</v>
      </c>
    </row>
    <row r="19" spans="1:49" ht="15" customHeight="1">
      <c r="A19" s="228"/>
      <c r="B19" s="229" t="s">
        <v>52</v>
      </c>
      <c r="C19" s="230"/>
      <c r="D19" s="231"/>
      <c r="E19" s="194"/>
      <c r="F19" s="229"/>
      <c r="G19" s="230"/>
      <c r="H19" s="232" t="str">
        <f t="shared" si="4"/>
        <v/>
      </c>
      <c r="I19" s="228" t="str">
        <f t="shared" si="5"/>
        <v/>
      </c>
      <c r="J19" s="696" t="str">
        <f t="shared" si="0"/>
        <v/>
      </c>
      <c r="K19" s="680"/>
      <c r="L19" s="680"/>
      <c r="M19" s="680"/>
      <c r="N19" s="680"/>
      <c r="O19" s="680"/>
      <c r="P19" s="792"/>
      <c r="Q19" s="228"/>
      <c r="R19" s="228" t="str">
        <f t="shared" si="1"/>
        <v/>
      </c>
      <c r="S19" s="233" t="str">
        <f t="shared" si="2"/>
        <v/>
      </c>
      <c r="T19" s="228"/>
      <c r="U19" s="696" t="str">
        <f t="shared" si="3"/>
        <v/>
      </c>
      <c r="V19" s="680"/>
      <c r="W19" s="680"/>
      <c r="X19" s="680"/>
      <c r="Y19" s="792"/>
      <c r="Z19" s="232" t="str">
        <f t="shared" si="6"/>
        <v/>
      </c>
      <c r="AA19" s="228" t="str">
        <f t="shared" si="7"/>
        <v/>
      </c>
      <c r="AB19" s="228"/>
      <c r="AC19" s="230"/>
      <c r="AD19" s="229"/>
      <c r="AE19" s="232"/>
      <c r="AF19" s="228"/>
      <c r="AG19" s="230"/>
      <c r="AH19" s="232"/>
      <c r="AP19" s="17">
        <v>3</v>
      </c>
      <c r="AQ19" s="17">
        <f>INDEX(CHOOSE(VLOOKUP($A$10,くじ引き!$B$12:$G$22,4,FALSE),第1位,第2位,第3位),(VLOOKUP($A$10,くじ引き!$B$12:$G$22,5,FALSE)-1)*32+9+$AP19,AQ$35)</f>
        <v>3</v>
      </c>
      <c r="AR19" s="17" t="str">
        <f>INDEX(CHOOSE(VLOOKUP($A$10,くじ引き!$B$12:$G$22,4,FALSE),第1位,第2位,第3位),(VLOOKUP($A$10,くじ引き!$B$12:$G$22,5,FALSE)-1)*32+9+$AP19,AR$35)</f>
        <v>DF</v>
      </c>
      <c r="AS19" s="17" t="str">
        <f>INDEX(CHOOSE(VLOOKUP($A$10,くじ引き!$B$12:$G$22,4,FALSE),第1位,第2位,第3位),(VLOOKUP($A$10,くじ引き!$B$12:$G$22,5,FALSE)-1)*32+9+$AP19,AS$35)</f>
        <v xml:space="preserve"> 江戸　健</v>
      </c>
      <c r="AU19" s="17">
        <f>INDEX(CHOOSE(VLOOKUP($A$10,くじ引き!$B$12:$G$22,4,FALSE),第1位,第2位,第3位),(VLOOKUP($A$10,くじ引き!$B$12:$G$22,5,FALSE)-1)*32+9+$AP19,AU$35)</f>
        <v>3</v>
      </c>
      <c r="AV19" s="17" t="str">
        <f>INDEX(CHOOSE(VLOOKUP($Z$10,くじ引き!$B$12:$G$22,4,FALSE),第1位,第2位,第3位),(VLOOKUP($Z$10,くじ引き!$B$12:$G$22,5,FALSE)-1)*32+9+$AP19,AV$35)</f>
        <v>DF</v>
      </c>
      <c r="AW19" s="17" t="str">
        <f>INDEX(CHOOSE(VLOOKUP($Z$10,くじ引き!$B$12:$G$22,4,FALSE),第1位,第2位,第3位),(VLOOKUP($Z$10,くじ引き!$B$12:$G$22,5,FALSE)-1)*32+9+$AP19,AW$35)</f>
        <v xml:space="preserve"> 江戸　健</v>
      </c>
    </row>
    <row r="20" spans="1:49" ht="15" customHeight="1">
      <c r="A20" s="228"/>
      <c r="B20" s="229"/>
      <c r="C20" s="230"/>
      <c r="D20" s="231"/>
      <c r="E20" s="194"/>
      <c r="F20" s="229"/>
      <c r="G20" s="230"/>
      <c r="H20" s="232" t="str">
        <f t="shared" si="4"/>
        <v/>
      </c>
      <c r="I20" s="228" t="str">
        <f t="shared" si="5"/>
        <v/>
      </c>
      <c r="J20" s="696" t="str">
        <f t="shared" si="0"/>
        <v/>
      </c>
      <c r="K20" s="680"/>
      <c r="L20" s="680"/>
      <c r="M20" s="680"/>
      <c r="N20" s="680"/>
      <c r="O20" s="680"/>
      <c r="P20" s="792"/>
      <c r="Q20" s="228"/>
      <c r="R20" s="228" t="str">
        <f t="shared" si="1"/>
        <v/>
      </c>
      <c r="S20" s="233" t="str">
        <f t="shared" si="2"/>
        <v/>
      </c>
      <c r="T20" s="228"/>
      <c r="U20" s="696" t="str">
        <f t="shared" si="3"/>
        <v/>
      </c>
      <c r="V20" s="680"/>
      <c r="W20" s="680"/>
      <c r="X20" s="680"/>
      <c r="Y20" s="792"/>
      <c r="Z20" s="232" t="str">
        <f t="shared" si="6"/>
        <v/>
      </c>
      <c r="AA20" s="228" t="str">
        <f t="shared" si="7"/>
        <v/>
      </c>
      <c r="AB20" s="228"/>
      <c r="AC20" s="230"/>
      <c r="AD20" s="229"/>
      <c r="AE20" s="232"/>
      <c r="AF20" s="228"/>
      <c r="AG20" s="230"/>
      <c r="AH20" s="232"/>
      <c r="AP20" s="17">
        <v>4</v>
      </c>
      <c r="AQ20" s="17">
        <f>INDEX(CHOOSE(VLOOKUP($A$10,くじ引き!$B$12:$G$22,4,FALSE),第1位,第2位,第3位),(VLOOKUP($A$10,くじ引き!$B$12:$G$22,5,FALSE)-1)*32+9+$AP20,AQ$35)</f>
        <v>4</v>
      </c>
      <c r="AR20" s="17" t="str">
        <f>INDEX(CHOOSE(VLOOKUP($A$10,くじ引き!$B$12:$G$22,4,FALSE),第1位,第2位,第3位),(VLOOKUP($A$10,くじ引き!$B$12:$G$22,5,FALSE)-1)*32+9+$AP20,AR$35)</f>
        <v>DF</v>
      </c>
      <c r="AS20" s="17" t="str">
        <f>INDEX(CHOOSE(VLOOKUP($A$10,くじ引き!$B$12:$G$22,4,FALSE),第1位,第2位,第3位),(VLOOKUP($A$10,くじ引き!$B$12:$G$22,5,FALSE)-1)*32+9+$AP20,AS$35)</f>
        <v xml:space="preserve"> 山田　凌平</v>
      </c>
      <c r="AU20" s="17">
        <f>INDEX(CHOOSE(VLOOKUP($A$10,くじ引き!$B$12:$G$22,4,FALSE),第1位,第2位,第3位),(VLOOKUP($A$10,くじ引き!$B$12:$G$22,5,FALSE)-1)*32+9+$AP20,AU$35)</f>
        <v>4</v>
      </c>
      <c r="AV20" s="17" t="str">
        <f>INDEX(CHOOSE(VLOOKUP($Z$10,くじ引き!$B$12:$G$22,4,FALSE),第1位,第2位,第3位),(VLOOKUP($Z$10,くじ引き!$B$12:$G$22,5,FALSE)-1)*32+9+$AP20,AV$35)</f>
        <v>DF</v>
      </c>
      <c r="AW20" s="17" t="str">
        <f>INDEX(CHOOSE(VLOOKUP($Z$10,くじ引き!$B$12:$G$22,4,FALSE),第1位,第2位,第3位),(VLOOKUP($Z$10,くじ引き!$B$12:$G$22,5,FALSE)-1)*32+9+$AP20,AW$35)</f>
        <v xml:space="preserve"> 山田　凌平</v>
      </c>
    </row>
    <row r="21" spans="1:49" ht="15" customHeight="1">
      <c r="A21" s="228"/>
      <c r="B21" s="229"/>
      <c r="C21" s="230"/>
      <c r="D21" s="231"/>
      <c r="E21" s="194"/>
      <c r="F21" s="229"/>
      <c r="G21" s="230"/>
      <c r="H21" s="232" t="str">
        <f t="shared" si="4"/>
        <v/>
      </c>
      <c r="I21" s="228" t="str">
        <f t="shared" si="5"/>
        <v/>
      </c>
      <c r="J21" s="696" t="str">
        <f t="shared" si="0"/>
        <v/>
      </c>
      <c r="K21" s="680"/>
      <c r="L21" s="680"/>
      <c r="M21" s="680"/>
      <c r="N21" s="680"/>
      <c r="O21" s="680"/>
      <c r="P21" s="792"/>
      <c r="Q21" s="228"/>
      <c r="R21" s="228" t="str">
        <f t="shared" si="1"/>
        <v/>
      </c>
      <c r="S21" s="233" t="str">
        <f t="shared" si="2"/>
        <v/>
      </c>
      <c r="T21" s="228"/>
      <c r="U21" s="696" t="str">
        <f t="shared" si="3"/>
        <v/>
      </c>
      <c r="V21" s="680"/>
      <c r="W21" s="680"/>
      <c r="X21" s="680"/>
      <c r="Y21" s="792"/>
      <c r="Z21" s="232" t="str">
        <f t="shared" si="6"/>
        <v/>
      </c>
      <c r="AA21" s="228" t="str">
        <f t="shared" si="7"/>
        <v/>
      </c>
      <c r="AB21" s="228"/>
      <c r="AC21" s="230"/>
      <c r="AD21" s="229"/>
      <c r="AE21" s="232"/>
      <c r="AF21" s="228"/>
      <c r="AG21" s="230"/>
      <c r="AH21" s="232"/>
      <c r="AP21" s="17">
        <v>5</v>
      </c>
      <c r="AQ21" s="17">
        <f>INDEX(CHOOSE(VLOOKUP($A$10,くじ引き!$B$12:$G$22,4,FALSE),第1位,第2位,第3位),(VLOOKUP($A$10,くじ引き!$B$12:$G$22,5,FALSE)-1)*32+9+$AP21,AQ$35)</f>
        <v>5</v>
      </c>
      <c r="AR21" s="17" t="str">
        <f>INDEX(CHOOSE(VLOOKUP($A$10,くじ引き!$B$12:$G$22,4,FALSE),第1位,第2位,第3位),(VLOOKUP($A$10,くじ引き!$B$12:$G$22,5,FALSE)-1)*32+9+$AP21,AR$35)</f>
        <v>MF</v>
      </c>
      <c r="AS21" s="17" t="str">
        <f>INDEX(CHOOSE(VLOOKUP($A$10,くじ引き!$B$12:$G$22,4,FALSE),第1位,第2位,第3位),(VLOOKUP($A$10,くじ引き!$B$12:$G$22,5,FALSE)-1)*32+9+$AP21,AS$35)</f>
        <v xml:space="preserve"> 玉木　隆之祐</v>
      </c>
      <c r="AU21" s="17">
        <f>INDEX(CHOOSE(VLOOKUP($A$10,くじ引き!$B$12:$G$22,4,FALSE),第1位,第2位,第3位),(VLOOKUP($A$10,くじ引き!$B$12:$G$22,5,FALSE)-1)*32+9+$AP21,AU$35)</f>
        <v>5</v>
      </c>
      <c r="AV21" s="17" t="str">
        <f>INDEX(CHOOSE(VLOOKUP($Z$10,くじ引き!$B$12:$G$22,4,FALSE),第1位,第2位,第3位),(VLOOKUP($Z$10,くじ引き!$B$12:$G$22,5,FALSE)-1)*32+9+$AP21,AV$35)</f>
        <v>MF</v>
      </c>
      <c r="AW21" s="17" t="str">
        <f>INDEX(CHOOSE(VLOOKUP($Z$10,くじ引き!$B$12:$G$22,4,FALSE),第1位,第2位,第3位),(VLOOKUP($Z$10,くじ引き!$B$12:$G$22,5,FALSE)-1)*32+9+$AP21,AW$35)</f>
        <v xml:space="preserve"> 玉木　隆之祐</v>
      </c>
    </row>
    <row r="22" spans="1:49" ht="15" customHeight="1">
      <c r="A22" s="228"/>
      <c r="B22" s="229"/>
      <c r="C22" s="230"/>
      <c r="D22" s="231"/>
      <c r="E22" s="194"/>
      <c r="F22" s="229"/>
      <c r="G22" s="230"/>
      <c r="H22" s="232" t="str">
        <f t="shared" si="4"/>
        <v/>
      </c>
      <c r="I22" s="228" t="str">
        <f t="shared" si="5"/>
        <v/>
      </c>
      <c r="J22" s="696" t="str">
        <f t="shared" si="0"/>
        <v/>
      </c>
      <c r="K22" s="680"/>
      <c r="L22" s="680"/>
      <c r="M22" s="680"/>
      <c r="N22" s="680"/>
      <c r="O22" s="680"/>
      <c r="P22" s="792"/>
      <c r="Q22" s="228"/>
      <c r="R22" s="228" t="str">
        <f t="shared" si="1"/>
        <v/>
      </c>
      <c r="S22" s="233" t="str">
        <f t="shared" si="2"/>
        <v/>
      </c>
      <c r="T22" s="228"/>
      <c r="U22" s="696" t="str">
        <f t="shared" si="3"/>
        <v/>
      </c>
      <c r="V22" s="680"/>
      <c r="W22" s="680"/>
      <c r="X22" s="680"/>
      <c r="Y22" s="792"/>
      <c r="Z22" s="232" t="str">
        <f t="shared" si="6"/>
        <v/>
      </c>
      <c r="AA22" s="228" t="str">
        <f t="shared" si="7"/>
        <v/>
      </c>
      <c r="AB22" s="228"/>
      <c r="AC22" s="230"/>
      <c r="AD22" s="229"/>
      <c r="AE22" s="232"/>
      <c r="AF22" s="228"/>
      <c r="AG22" s="230"/>
      <c r="AH22" s="232"/>
      <c r="AP22" s="17">
        <v>6</v>
      </c>
      <c r="AQ22" s="17">
        <f>INDEX(CHOOSE(VLOOKUP($A$10,くじ引き!$B$12:$G$22,4,FALSE),第1位,第2位,第3位),(VLOOKUP($A$10,くじ引き!$B$12:$G$22,5,FALSE)-1)*32+9+$AP22,AQ$35)</f>
        <v>6</v>
      </c>
      <c r="AR22" s="17" t="str">
        <f>INDEX(CHOOSE(VLOOKUP($A$10,くじ引き!$B$12:$G$22,4,FALSE),第1位,第2位,第3位),(VLOOKUP($A$10,くじ引き!$B$12:$G$22,5,FALSE)-1)*32+9+$AP22,AR$35)</f>
        <v>DF</v>
      </c>
      <c r="AS22" s="17" t="str">
        <f>INDEX(CHOOSE(VLOOKUP($A$10,くじ引き!$B$12:$G$22,4,FALSE),第1位,第2位,第3位),(VLOOKUP($A$10,くじ引き!$B$12:$G$22,5,FALSE)-1)*32+9+$AP22,AS$35)</f>
        <v xml:space="preserve"> 藺上　輝雄</v>
      </c>
      <c r="AU22" s="17">
        <f>INDEX(CHOOSE(VLOOKUP($A$10,くじ引き!$B$12:$G$22,4,FALSE),第1位,第2位,第3位),(VLOOKUP($A$10,くじ引き!$B$12:$G$22,5,FALSE)-1)*32+9+$AP22,AU$35)</f>
        <v>6</v>
      </c>
      <c r="AV22" s="17" t="str">
        <f>INDEX(CHOOSE(VLOOKUP($Z$10,くじ引き!$B$12:$G$22,4,FALSE),第1位,第2位,第3位),(VLOOKUP($Z$10,くじ引き!$B$12:$G$22,5,FALSE)-1)*32+9+$AP22,AV$35)</f>
        <v>DF</v>
      </c>
      <c r="AW22" s="17" t="str">
        <f>INDEX(CHOOSE(VLOOKUP($Z$10,くじ引き!$B$12:$G$22,4,FALSE),第1位,第2位,第3位),(VLOOKUP($Z$10,くじ引き!$B$12:$G$22,5,FALSE)-1)*32+9+$AP22,AW$35)</f>
        <v xml:space="preserve"> 藺上　輝雄</v>
      </c>
    </row>
    <row r="23" spans="1:49" ht="15" customHeight="1">
      <c r="A23" s="228"/>
      <c r="B23" s="229"/>
      <c r="C23" s="230"/>
      <c r="D23" s="231"/>
      <c r="E23" s="194"/>
      <c r="F23" s="229"/>
      <c r="G23" s="230"/>
      <c r="H23" s="232" t="str">
        <f t="shared" si="4"/>
        <v/>
      </c>
      <c r="I23" s="228" t="str">
        <f t="shared" si="5"/>
        <v/>
      </c>
      <c r="J23" s="696" t="str">
        <f t="shared" si="0"/>
        <v/>
      </c>
      <c r="K23" s="680"/>
      <c r="L23" s="680"/>
      <c r="M23" s="680"/>
      <c r="N23" s="680"/>
      <c r="O23" s="680"/>
      <c r="P23" s="792"/>
      <c r="Q23" s="228"/>
      <c r="R23" s="228" t="str">
        <f t="shared" si="1"/>
        <v/>
      </c>
      <c r="S23" s="233" t="str">
        <f t="shared" si="2"/>
        <v/>
      </c>
      <c r="T23" s="228"/>
      <c r="U23" s="696" t="str">
        <f t="shared" si="3"/>
        <v/>
      </c>
      <c r="V23" s="680"/>
      <c r="W23" s="680"/>
      <c r="X23" s="680"/>
      <c r="Y23" s="792"/>
      <c r="Z23" s="232" t="str">
        <f t="shared" si="6"/>
        <v/>
      </c>
      <c r="AA23" s="228" t="str">
        <f t="shared" si="7"/>
        <v/>
      </c>
      <c r="AB23" s="228"/>
      <c r="AC23" s="230"/>
      <c r="AD23" s="229"/>
      <c r="AE23" s="232"/>
      <c r="AF23" s="228"/>
      <c r="AG23" s="230"/>
      <c r="AH23" s="232"/>
      <c r="AP23" s="17">
        <v>7</v>
      </c>
      <c r="AQ23" s="17">
        <f>INDEX(CHOOSE(VLOOKUP($A$10,くじ引き!$B$12:$G$22,4,FALSE),第1位,第2位,第3位),(VLOOKUP($A$10,くじ引き!$B$12:$G$22,5,FALSE)-1)*32+9+$AP23,AQ$35)</f>
        <v>7</v>
      </c>
      <c r="AR23" s="17" t="str">
        <f>INDEX(CHOOSE(VLOOKUP($A$10,くじ引き!$B$12:$G$22,4,FALSE),第1位,第2位,第3位),(VLOOKUP($A$10,くじ引き!$B$12:$G$22,5,FALSE)-1)*32+9+$AP23,AR$35)</f>
        <v>MF</v>
      </c>
      <c r="AS23" s="17" t="str">
        <f>INDEX(CHOOSE(VLOOKUP($A$10,くじ引き!$B$12:$G$22,4,FALSE),第1位,第2位,第3位),(VLOOKUP($A$10,くじ引き!$B$12:$G$22,5,FALSE)-1)*32+9+$AP23,AS$35)</f>
        <v xml:space="preserve"> 前出　悠杜</v>
      </c>
      <c r="AU23" s="17">
        <f>INDEX(CHOOSE(VLOOKUP($A$10,くじ引き!$B$12:$G$22,4,FALSE),第1位,第2位,第3位),(VLOOKUP($A$10,くじ引き!$B$12:$G$22,5,FALSE)-1)*32+9+$AP23,AU$35)</f>
        <v>7</v>
      </c>
      <c r="AV23" s="17" t="str">
        <f>INDEX(CHOOSE(VLOOKUP($Z$10,くじ引き!$B$12:$G$22,4,FALSE),第1位,第2位,第3位),(VLOOKUP($Z$10,くじ引き!$B$12:$G$22,5,FALSE)-1)*32+9+$AP23,AV$35)</f>
        <v>MF</v>
      </c>
      <c r="AW23" s="17" t="str">
        <f>INDEX(CHOOSE(VLOOKUP($Z$10,くじ引き!$B$12:$G$22,4,FALSE),第1位,第2位,第3位),(VLOOKUP($Z$10,くじ引き!$B$12:$G$22,5,FALSE)-1)*32+9+$AP23,AW$35)</f>
        <v xml:space="preserve"> 前出　悠杜</v>
      </c>
    </row>
    <row r="24" spans="1:49" ht="15" customHeight="1">
      <c r="A24" s="228"/>
      <c r="B24" s="229"/>
      <c r="C24" s="230"/>
      <c r="D24" s="231"/>
      <c r="E24" s="194"/>
      <c r="F24" s="229"/>
      <c r="G24" s="230"/>
      <c r="H24" s="232" t="str">
        <f t="shared" si="4"/>
        <v/>
      </c>
      <c r="I24" s="228" t="str">
        <f t="shared" si="5"/>
        <v/>
      </c>
      <c r="J24" s="696" t="str">
        <f t="shared" si="0"/>
        <v/>
      </c>
      <c r="K24" s="680"/>
      <c r="L24" s="680"/>
      <c r="M24" s="680"/>
      <c r="N24" s="680"/>
      <c r="O24" s="680"/>
      <c r="P24" s="792"/>
      <c r="Q24" s="228"/>
      <c r="R24" s="228" t="str">
        <f t="shared" si="1"/>
        <v/>
      </c>
      <c r="S24" s="233" t="str">
        <f t="shared" si="2"/>
        <v/>
      </c>
      <c r="T24" s="228"/>
      <c r="U24" s="696" t="str">
        <f t="shared" si="3"/>
        <v/>
      </c>
      <c r="V24" s="680"/>
      <c r="W24" s="680"/>
      <c r="X24" s="680"/>
      <c r="Y24" s="792"/>
      <c r="Z24" s="232" t="str">
        <f t="shared" si="6"/>
        <v/>
      </c>
      <c r="AA24" s="228" t="str">
        <f t="shared" si="7"/>
        <v/>
      </c>
      <c r="AB24" s="228"/>
      <c r="AC24" s="230"/>
      <c r="AD24" s="229"/>
      <c r="AE24" s="232"/>
      <c r="AF24" s="228"/>
      <c r="AG24" s="230"/>
      <c r="AH24" s="232"/>
      <c r="AP24" s="17">
        <v>8</v>
      </c>
      <c r="AQ24" s="17">
        <f>INDEX(CHOOSE(VLOOKUP($A$10,くじ引き!$B$12:$G$22,4,FALSE),第1位,第2位,第3位),(VLOOKUP($A$10,くじ引き!$B$12:$G$22,5,FALSE)-1)*32+9+$AP24,AQ$35)</f>
        <v>8</v>
      </c>
      <c r="AR24" s="17" t="str">
        <f>INDEX(CHOOSE(VLOOKUP($A$10,くじ引き!$B$12:$G$22,4,FALSE),第1位,第2位,第3位),(VLOOKUP($A$10,くじ引き!$B$12:$G$22,5,FALSE)-1)*32+9+$AP24,AR$35)</f>
        <v>MF</v>
      </c>
      <c r="AS24" s="17" t="str">
        <f>INDEX(CHOOSE(VLOOKUP($A$10,くじ引き!$B$12:$G$22,4,FALSE),第1位,第2位,第3位),(VLOOKUP($A$10,くじ引き!$B$12:$G$22,5,FALSE)-1)*32+9+$AP24,AS$35)</f>
        <v xml:space="preserve"> 坂本　龍汰</v>
      </c>
      <c r="AU24" s="17">
        <f>INDEX(CHOOSE(VLOOKUP($A$10,くじ引き!$B$12:$G$22,4,FALSE),第1位,第2位,第3位),(VLOOKUP($A$10,くじ引き!$B$12:$G$22,5,FALSE)-1)*32+9+$AP24,AU$35)</f>
        <v>8</v>
      </c>
      <c r="AV24" s="17" t="str">
        <f>INDEX(CHOOSE(VLOOKUP($Z$10,くじ引き!$B$12:$G$22,4,FALSE),第1位,第2位,第3位),(VLOOKUP($Z$10,くじ引き!$B$12:$G$22,5,FALSE)-1)*32+9+$AP24,AV$35)</f>
        <v>MF</v>
      </c>
      <c r="AW24" s="17" t="str">
        <f>INDEX(CHOOSE(VLOOKUP($Z$10,くじ引き!$B$12:$G$22,4,FALSE),第1位,第2位,第3位),(VLOOKUP($Z$10,くじ引き!$B$12:$G$22,5,FALSE)-1)*32+9+$AP24,AW$35)</f>
        <v xml:space="preserve"> 坂本　龍汰</v>
      </c>
    </row>
    <row r="25" spans="1:49" ht="15" customHeight="1">
      <c r="A25" s="228"/>
      <c r="B25" s="229"/>
      <c r="C25" s="230"/>
      <c r="D25" s="231"/>
      <c r="E25" s="194"/>
      <c r="F25" s="229"/>
      <c r="G25" s="230"/>
      <c r="H25" s="232" t="str">
        <f t="shared" si="4"/>
        <v/>
      </c>
      <c r="I25" s="228" t="str">
        <f t="shared" si="5"/>
        <v/>
      </c>
      <c r="J25" s="696" t="str">
        <f t="shared" si="0"/>
        <v/>
      </c>
      <c r="K25" s="680"/>
      <c r="L25" s="680"/>
      <c r="M25" s="680"/>
      <c r="N25" s="680"/>
      <c r="O25" s="680"/>
      <c r="P25" s="792"/>
      <c r="Q25" s="228"/>
      <c r="R25" s="228" t="str">
        <f t="shared" si="1"/>
        <v/>
      </c>
      <c r="S25" s="233" t="str">
        <f t="shared" si="2"/>
        <v/>
      </c>
      <c r="T25" s="228"/>
      <c r="U25" s="696" t="str">
        <f t="shared" si="3"/>
        <v/>
      </c>
      <c r="V25" s="680"/>
      <c r="W25" s="680"/>
      <c r="X25" s="680"/>
      <c r="Y25" s="792"/>
      <c r="Z25" s="232" t="str">
        <f t="shared" si="6"/>
        <v/>
      </c>
      <c r="AA25" s="228" t="str">
        <f t="shared" si="7"/>
        <v/>
      </c>
      <c r="AB25" s="228"/>
      <c r="AC25" s="230"/>
      <c r="AD25" s="229"/>
      <c r="AE25" s="232"/>
      <c r="AF25" s="228"/>
      <c r="AG25" s="230"/>
      <c r="AH25" s="232"/>
      <c r="AP25" s="17">
        <v>9</v>
      </c>
      <c r="AQ25" s="17">
        <f>INDEX(CHOOSE(VLOOKUP($A$10,くじ引き!$B$12:$G$22,4,FALSE),第1位,第2位,第3位),(VLOOKUP($A$10,くじ引き!$B$12:$G$22,5,FALSE)-1)*32+9+$AP25,AQ$35)</f>
        <v>9</v>
      </c>
      <c r="AR25" s="17" t="str">
        <f>INDEX(CHOOSE(VLOOKUP($A$10,くじ引き!$B$12:$G$22,4,FALSE),第1位,第2位,第3位),(VLOOKUP($A$10,くじ引き!$B$12:$G$22,5,FALSE)-1)*32+9+$AP25,AR$35)</f>
        <v>MF</v>
      </c>
      <c r="AS25" s="17" t="str">
        <f>INDEX(CHOOSE(VLOOKUP($A$10,くじ引き!$B$12:$G$22,4,FALSE),第1位,第2位,第3位),(VLOOKUP($A$10,くじ引き!$B$12:$G$22,5,FALSE)-1)*32+9+$AP25,AS$35)</f>
        <v xml:space="preserve"> 中谷　拓斗</v>
      </c>
      <c r="AU25" s="17">
        <f>INDEX(CHOOSE(VLOOKUP($A$10,くじ引き!$B$12:$G$22,4,FALSE),第1位,第2位,第3位),(VLOOKUP($A$10,くじ引き!$B$12:$G$22,5,FALSE)-1)*32+9+$AP25,AU$35)</f>
        <v>9</v>
      </c>
      <c r="AV25" s="17" t="str">
        <f>INDEX(CHOOSE(VLOOKUP($Z$10,くじ引き!$B$12:$G$22,4,FALSE),第1位,第2位,第3位),(VLOOKUP($Z$10,くじ引き!$B$12:$G$22,5,FALSE)-1)*32+9+$AP25,AV$35)</f>
        <v>MF</v>
      </c>
      <c r="AW25" s="17" t="str">
        <f>INDEX(CHOOSE(VLOOKUP($Z$10,くじ引き!$B$12:$G$22,4,FALSE),第1位,第2位,第3位),(VLOOKUP($Z$10,くじ引き!$B$12:$G$22,5,FALSE)-1)*32+9+$AP25,AW$35)</f>
        <v xml:space="preserve"> 中谷　拓斗</v>
      </c>
    </row>
    <row r="26" spans="1:49" ht="15" customHeight="1">
      <c r="A26" s="228"/>
      <c r="B26" s="229"/>
      <c r="C26" s="230"/>
      <c r="D26" s="231"/>
      <c r="E26" s="194"/>
      <c r="F26" s="229"/>
      <c r="G26" s="230"/>
      <c r="H26" s="232" t="str">
        <f t="shared" si="4"/>
        <v/>
      </c>
      <c r="I26" s="228" t="str">
        <f t="shared" si="5"/>
        <v/>
      </c>
      <c r="J26" s="696" t="str">
        <f t="shared" si="0"/>
        <v/>
      </c>
      <c r="K26" s="680"/>
      <c r="L26" s="680"/>
      <c r="M26" s="680"/>
      <c r="N26" s="680"/>
      <c r="O26" s="680"/>
      <c r="P26" s="792"/>
      <c r="Q26" s="228"/>
      <c r="R26" s="228" t="str">
        <f t="shared" si="1"/>
        <v/>
      </c>
      <c r="S26" s="233" t="str">
        <f t="shared" si="2"/>
        <v/>
      </c>
      <c r="T26" s="228"/>
      <c r="U26" s="696" t="str">
        <f t="shared" si="3"/>
        <v/>
      </c>
      <c r="V26" s="680"/>
      <c r="W26" s="680"/>
      <c r="X26" s="680"/>
      <c r="Y26" s="792"/>
      <c r="Z26" s="232" t="str">
        <f t="shared" si="6"/>
        <v/>
      </c>
      <c r="AA26" s="228" t="str">
        <f t="shared" si="7"/>
        <v/>
      </c>
      <c r="AB26" s="228"/>
      <c r="AC26" s="230"/>
      <c r="AD26" s="229"/>
      <c r="AE26" s="232"/>
      <c r="AF26" s="228"/>
      <c r="AG26" s="230"/>
      <c r="AH26" s="232"/>
      <c r="AP26" s="17">
        <v>10</v>
      </c>
      <c r="AQ26" s="17">
        <f>INDEX(CHOOSE(VLOOKUP($A$10,くじ引き!$B$12:$G$22,4,FALSE),第1位,第2位,第3位),(VLOOKUP($A$10,くじ引き!$B$12:$G$22,5,FALSE)-1)*32+9+$AP26,AQ$35)</f>
        <v>11</v>
      </c>
      <c r="AR26" s="17" t="str">
        <f>INDEX(CHOOSE(VLOOKUP($A$10,くじ引き!$B$12:$G$22,4,FALSE),第1位,第2位,第3位),(VLOOKUP($A$10,くじ引き!$B$12:$G$22,5,FALSE)-1)*32+9+$AP26,AR$35)</f>
        <v>FW</v>
      </c>
      <c r="AS26" s="17" t="str">
        <f>INDEX(CHOOSE(VLOOKUP($A$10,くじ引き!$B$12:$G$22,4,FALSE),第1位,第2位,第3位),(VLOOKUP($A$10,くじ引き!$B$12:$G$22,5,FALSE)-1)*32+9+$AP26,AS$35)</f>
        <v xml:space="preserve"> 川合　詩音</v>
      </c>
      <c r="AU26" s="17">
        <f>INDEX(CHOOSE(VLOOKUP($A$10,くじ引き!$B$12:$G$22,4,FALSE),第1位,第2位,第3位),(VLOOKUP($A$10,くじ引き!$B$12:$G$22,5,FALSE)-1)*32+9+$AP26,AU$35)</f>
        <v>11</v>
      </c>
      <c r="AV26" s="17" t="str">
        <f>INDEX(CHOOSE(VLOOKUP($Z$10,くじ引き!$B$12:$G$22,4,FALSE),第1位,第2位,第3位),(VLOOKUP($Z$10,くじ引き!$B$12:$G$22,5,FALSE)-1)*32+9+$AP26,AV$35)</f>
        <v>FW</v>
      </c>
      <c r="AW26" s="17" t="str">
        <f>INDEX(CHOOSE(VLOOKUP($Z$10,くじ引き!$B$12:$G$22,4,FALSE),第1位,第2位,第3位),(VLOOKUP($Z$10,くじ引き!$B$12:$G$22,5,FALSE)-1)*32+9+$AP26,AW$35)</f>
        <v xml:space="preserve"> 川合　詩音</v>
      </c>
    </row>
    <row r="27" spans="1:49" ht="15" customHeight="1">
      <c r="A27" s="234"/>
      <c r="B27" s="235"/>
      <c r="C27" s="236"/>
      <c r="D27" s="237"/>
      <c r="E27" s="238"/>
      <c r="F27" s="235"/>
      <c r="G27" s="236"/>
      <c r="H27" s="239" t="str">
        <f t="shared" si="4"/>
        <v/>
      </c>
      <c r="I27" s="220" t="str">
        <f t="shared" si="5"/>
        <v/>
      </c>
      <c r="J27" s="699" t="str">
        <f t="shared" si="0"/>
        <v/>
      </c>
      <c r="K27" s="757"/>
      <c r="L27" s="757"/>
      <c r="M27" s="757"/>
      <c r="N27" s="757"/>
      <c r="O27" s="757"/>
      <c r="P27" s="746"/>
      <c r="Q27" s="220"/>
      <c r="R27" s="220" t="str">
        <f t="shared" si="1"/>
        <v/>
      </c>
      <c r="S27" s="240" t="str">
        <f t="shared" si="2"/>
        <v/>
      </c>
      <c r="T27" s="220"/>
      <c r="U27" s="699" t="str">
        <f t="shared" si="3"/>
        <v/>
      </c>
      <c r="V27" s="757"/>
      <c r="W27" s="757"/>
      <c r="X27" s="757"/>
      <c r="Y27" s="746"/>
      <c r="Z27" s="219" t="str">
        <f t="shared" si="6"/>
        <v/>
      </c>
      <c r="AA27" s="234" t="str">
        <f t="shared" si="7"/>
        <v/>
      </c>
      <c r="AB27" s="234"/>
      <c r="AC27" s="236"/>
      <c r="AD27" s="235"/>
      <c r="AE27" s="239"/>
      <c r="AF27" s="234"/>
      <c r="AG27" s="236"/>
      <c r="AH27" s="239"/>
      <c r="AP27" s="17">
        <v>11</v>
      </c>
      <c r="AQ27" s="17">
        <f>INDEX(CHOOSE(VLOOKUP($A$10,くじ引き!$B$12:$G$22,4,FALSE),第1位,第2位,第3位),(VLOOKUP($A$10,くじ引き!$B$12:$G$22,5,FALSE)-1)*32+9+$AP27,AQ$35)</f>
        <v>12</v>
      </c>
      <c r="AR27" s="17" t="str">
        <f>INDEX(CHOOSE(VLOOKUP($A$10,くじ引き!$B$12:$G$22,4,FALSE),第1位,第2位,第3位),(VLOOKUP($A$10,くじ引き!$B$12:$G$22,5,FALSE)-1)*32+9+$AP27,AR$35)</f>
        <v>FW</v>
      </c>
      <c r="AS27" s="17" t="str">
        <f>INDEX(CHOOSE(VLOOKUP($A$10,くじ引き!$B$12:$G$22,4,FALSE),第1位,第2位,第3位),(VLOOKUP($A$10,くじ引き!$B$12:$G$22,5,FALSE)-1)*32+9+$AP27,AS$35)</f>
        <v xml:space="preserve"> 浅賀　香太</v>
      </c>
      <c r="AU27" s="17">
        <f>INDEX(CHOOSE(VLOOKUP($A$10,くじ引き!$B$12:$G$22,4,FALSE),第1位,第2位,第3位),(VLOOKUP($A$10,くじ引き!$B$12:$G$22,5,FALSE)-1)*32+9+$AP27,AU$35)</f>
        <v>12</v>
      </c>
      <c r="AV27" s="17" t="str">
        <f>INDEX(CHOOSE(VLOOKUP($Z$10,くじ引き!$B$12:$G$22,4,FALSE),第1位,第2位,第3位),(VLOOKUP($Z$10,くじ引き!$B$12:$G$22,5,FALSE)-1)*32+9+$AP27,AV$35)</f>
        <v>FW</v>
      </c>
      <c r="AW27" s="17" t="str">
        <f>INDEX(CHOOSE(VLOOKUP($Z$10,くじ引き!$B$12:$G$22,4,FALSE),第1位,第2位,第3位),(VLOOKUP($Z$10,くじ引き!$B$12:$G$22,5,FALSE)-1)*32+9+$AP27,AW$35)</f>
        <v xml:space="preserve"> 浅賀　香太</v>
      </c>
    </row>
    <row r="28" spans="1:49" ht="15" customHeight="1">
      <c r="A28" s="222"/>
      <c r="B28" s="223"/>
      <c r="C28" s="224"/>
      <c r="D28" s="225"/>
      <c r="E28" s="193"/>
      <c r="F28" s="223"/>
      <c r="G28" s="224"/>
      <c r="H28" s="226" t="str">
        <f t="shared" si="4"/>
        <v/>
      </c>
      <c r="I28" s="222" t="str">
        <f t="shared" si="5"/>
        <v/>
      </c>
      <c r="J28" s="724" t="str">
        <f t="shared" si="0"/>
        <v/>
      </c>
      <c r="K28" s="725"/>
      <c r="L28" s="725"/>
      <c r="M28" s="725"/>
      <c r="N28" s="725"/>
      <c r="O28" s="725"/>
      <c r="P28" s="726"/>
      <c r="Q28" s="226"/>
      <c r="R28" s="222" t="str">
        <f t="shared" si="1"/>
        <v/>
      </c>
      <c r="S28" s="227" t="str">
        <f t="shared" si="2"/>
        <v/>
      </c>
      <c r="T28" s="226"/>
      <c r="U28" s="724" t="str">
        <f t="shared" si="3"/>
        <v/>
      </c>
      <c r="V28" s="725"/>
      <c r="W28" s="725"/>
      <c r="X28" s="725"/>
      <c r="Y28" s="726"/>
      <c r="Z28" s="226" t="str">
        <f t="shared" si="6"/>
        <v/>
      </c>
      <c r="AA28" s="222" t="str">
        <f t="shared" si="7"/>
        <v/>
      </c>
      <c r="AB28" s="222"/>
      <c r="AC28" s="224"/>
      <c r="AD28" s="223"/>
      <c r="AE28" s="226"/>
      <c r="AF28" s="222"/>
      <c r="AG28" s="224"/>
      <c r="AH28" s="226"/>
      <c r="AP28" s="17">
        <v>12</v>
      </c>
      <c r="AQ28" s="17">
        <f>INDEX(CHOOSE(VLOOKUP($A$10,くじ引き!$B$12:$G$22,4,FALSE),第1位,第2位,第3位),(VLOOKUP($A$10,くじ引き!$B$12:$G$22,5,FALSE)-1)*32+9+$AP28,AQ$35)</f>
        <v>13</v>
      </c>
      <c r="AR28" s="17" t="str">
        <f>INDEX(CHOOSE(VLOOKUP($A$10,くじ引き!$B$12:$G$22,4,FALSE),第1位,第2位,第3位),(VLOOKUP($A$10,くじ引き!$B$12:$G$22,5,FALSE)-1)*32+9+$AP28,AR$35)</f>
        <v>DF</v>
      </c>
      <c r="AS28" s="17" t="str">
        <f>INDEX(CHOOSE(VLOOKUP($A$10,くじ引き!$B$12:$G$22,4,FALSE),第1位,第2位,第3位),(VLOOKUP($A$10,くじ引き!$B$12:$G$22,5,FALSE)-1)*32+9+$AP28,AS$35)</f>
        <v xml:space="preserve"> 松原　有人夢</v>
      </c>
      <c r="AU28" s="17">
        <f>INDEX(CHOOSE(VLOOKUP($A$10,くじ引き!$B$12:$G$22,4,FALSE),第1位,第2位,第3位),(VLOOKUP($A$10,くじ引き!$B$12:$G$22,5,FALSE)-1)*32+9+$AP28,AU$35)</f>
        <v>13</v>
      </c>
      <c r="AV28" s="17" t="str">
        <f>INDEX(CHOOSE(VLOOKUP($Z$10,くじ引き!$B$12:$G$22,4,FALSE),第1位,第2位,第3位),(VLOOKUP($Z$10,くじ引き!$B$12:$G$22,5,FALSE)-1)*32+9+$AP28,AV$35)</f>
        <v>DF</v>
      </c>
      <c r="AW28" s="17" t="str">
        <f>INDEX(CHOOSE(VLOOKUP($Z$10,くじ引き!$B$12:$G$22,4,FALSE),第1位,第2位,第3位),(VLOOKUP($Z$10,くじ引き!$B$12:$G$22,5,FALSE)-1)*32+9+$AP28,AW$35)</f>
        <v xml:space="preserve"> 松原　有人夢</v>
      </c>
    </row>
    <row r="29" spans="1:49" ht="15" customHeight="1">
      <c r="A29" s="228"/>
      <c r="B29" s="229"/>
      <c r="C29" s="230"/>
      <c r="D29" s="231"/>
      <c r="E29" s="194"/>
      <c r="F29" s="229"/>
      <c r="G29" s="230"/>
      <c r="H29" s="232" t="str">
        <f t="shared" si="4"/>
        <v/>
      </c>
      <c r="I29" s="228" t="str">
        <f t="shared" si="5"/>
        <v/>
      </c>
      <c r="J29" s="696" t="str">
        <f t="shared" si="0"/>
        <v/>
      </c>
      <c r="K29" s="680"/>
      <c r="L29" s="680"/>
      <c r="M29" s="680"/>
      <c r="N29" s="680"/>
      <c r="O29" s="680"/>
      <c r="P29" s="792"/>
      <c r="Q29" s="232"/>
      <c r="R29" s="228" t="str">
        <f t="shared" si="1"/>
        <v/>
      </c>
      <c r="S29" s="233" t="str">
        <f t="shared" si="2"/>
        <v/>
      </c>
      <c r="T29" s="232"/>
      <c r="U29" s="696" t="str">
        <f t="shared" si="3"/>
        <v/>
      </c>
      <c r="V29" s="680"/>
      <c r="W29" s="680"/>
      <c r="X29" s="680"/>
      <c r="Y29" s="792"/>
      <c r="Z29" s="232" t="str">
        <f t="shared" si="6"/>
        <v/>
      </c>
      <c r="AA29" s="228" t="str">
        <f t="shared" si="7"/>
        <v/>
      </c>
      <c r="AB29" s="228"/>
      <c r="AC29" s="230"/>
      <c r="AD29" s="229"/>
      <c r="AE29" s="232"/>
      <c r="AF29" s="228"/>
      <c r="AG29" s="230"/>
      <c r="AH29" s="232"/>
      <c r="AP29" s="17">
        <v>13</v>
      </c>
      <c r="AQ29" s="17">
        <f>INDEX(CHOOSE(VLOOKUP($A$10,くじ引き!$B$12:$G$22,4,FALSE),第1位,第2位,第3位),(VLOOKUP($A$10,くじ引き!$B$12:$G$22,5,FALSE)-1)*32+9+$AP29,AQ$35)</f>
        <v>14</v>
      </c>
      <c r="AR29" s="17" t="str">
        <f>INDEX(CHOOSE(VLOOKUP($A$10,くじ引き!$B$12:$G$22,4,FALSE),第1位,第2位,第3位),(VLOOKUP($A$10,くじ引き!$B$12:$G$22,5,FALSE)-1)*32+9+$AP29,AR$35)</f>
        <v>MF</v>
      </c>
      <c r="AS29" s="17" t="str">
        <f>INDEX(CHOOSE(VLOOKUP($A$10,くじ引き!$B$12:$G$22,4,FALSE),第1位,第2位,第3位),(VLOOKUP($A$10,くじ引き!$B$12:$G$22,5,FALSE)-1)*32+9+$AP29,AS$35)</f>
        <v xml:space="preserve"> 堀口　悠人</v>
      </c>
      <c r="AU29" s="17">
        <f>INDEX(CHOOSE(VLOOKUP($A$10,くじ引き!$B$12:$G$22,4,FALSE),第1位,第2位,第3位),(VLOOKUP($A$10,くじ引き!$B$12:$G$22,5,FALSE)-1)*32+9+$AP29,AU$35)</f>
        <v>14</v>
      </c>
      <c r="AV29" s="17" t="str">
        <f>INDEX(CHOOSE(VLOOKUP($Z$10,くじ引き!$B$12:$G$22,4,FALSE),第1位,第2位,第3位),(VLOOKUP($Z$10,くじ引き!$B$12:$G$22,5,FALSE)-1)*32+9+$AP29,AV$35)</f>
        <v>MF</v>
      </c>
      <c r="AW29" s="17" t="str">
        <f>INDEX(CHOOSE(VLOOKUP($Z$10,くじ引き!$B$12:$G$22,4,FALSE),第1位,第2位,第3位),(VLOOKUP($Z$10,くじ引き!$B$12:$G$22,5,FALSE)-1)*32+9+$AP29,AW$35)</f>
        <v xml:space="preserve"> 堀口　悠人</v>
      </c>
    </row>
    <row r="30" spans="1:49" ht="15" customHeight="1">
      <c r="A30" s="228"/>
      <c r="B30" s="229"/>
      <c r="C30" s="230"/>
      <c r="D30" s="231"/>
      <c r="E30" s="194"/>
      <c r="F30" s="229"/>
      <c r="G30" s="230"/>
      <c r="H30" s="232" t="str">
        <f t="shared" si="4"/>
        <v/>
      </c>
      <c r="I30" s="228" t="str">
        <f t="shared" si="5"/>
        <v/>
      </c>
      <c r="J30" s="696" t="str">
        <f t="shared" si="0"/>
        <v/>
      </c>
      <c r="K30" s="680"/>
      <c r="L30" s="680"/>
      <c r="M30" s="680"/>
      <c r="N30" s="680"/>
      <c r="O30" s="680"/>
      <c r="P30" s="792"/>
      <c r="Q30" s="232"/>
      <c r="R30" s="228" t="str">
        <f t="shared" si="1"/>
        <v/>
      </c>
      <c r="S30" s="233" t="str">
        <f t="shared" si="2"/>
        <v/>
      </c>
      <c r="T30" s="232"/>
      <c r="U30" s="696" t="str">
        <f t="shared" si="3"/>
        <v/>
      </c>
      <c r="V30" s="680"/>
      <c r="W30" s="680"/>
      <c r="X30" s="680"/>
      <c r="Y30" s="792"/>
      <c r="Z30" s="232" t="str">
        <f t="shared" si="6"/>
        <v/>
      </c>
      <c r="AA30" s="228" t="str">
        <f t="shared" si="7"/>
        <v/>
      </c>
      <c r="AB30" s="228"/>
      <c r="AC30" s="230"/>
      <c r="AD30" s="229"/>
      <c r="AE30" s="232"/>
      <c r="AF30" s="228"/>
      <c r="AG30" s="230"/>
      <c r="AH30" s="232"/>
      <c r="AP30" s="17">
        <v>14</v>
      </c>
      <c r="AQ30" s="17">
        <f>INDEX(CHOOSE(VLOOKUP($A$10,くじ引き!$B$12:$G$22,4,FALSE),第1位,第2位,第3位),(VLOOKUP($A$10,くじ引き!$B$12:$G$22,5,FALSE)-1)*32+9+$AP30,AQ$35)</f>
        <v>15</v>
      </c>
      <c r="AR30" s="17" t="str">
        <f>INDEX(CHOOSE(VLOOKUP($A$10,くじ引き!$B$12:$G$22,4,FALSE),第1位,第2位,第3位),(VLOOKUP($A$10,くじ引き!$B$12:$G$22,5,FALSE)-1)*32+9+$AP30,AR$35)</f>
        <v>DF</v>
      </c>
      <c r="AS30" s="17" t="str">
        <f>INDEX(CHOOSE(VLOOKUP($A$10,くじ引き!$B$12:$G$22,4,FALSE),第1位,第2位,第3位),(VLOOKUP($A$10,くじ引き!$B$12:$G$22,5,FALSE)-1)*32+9+$AP30,AS$35)</f>
        <v xml:space="preserve"> 上谷内　伶斗</v>
      </c>
      <c r="AU30" s="17">
        <f>INDEX(CHOOSE(VLOOKUP($A$10,くじ引き!$B$12:$G$22,4,FALSE),第1位,第2位,第3位),(VLOOKUP($A$10,くじ引き!$B$12:$G$22,5,FALSE)-1)*32+9+$AP30,AU$35)</f>
        <v>15</v>
      </c>
      <c r="AV30" s="17" t="str">
        <f>INDEX(CHOOSE(VLOOKUP($Z$10,くじ引き!$B$12:$G$22,4,FALSE),第1位,第2位,第3位),(VLOOKUP($Z$10,くじ引き!$B$12:$G$22,5,FALSE)-1)*32+9+$AP30,AV$35)</f>
        <v>DF</v>
      </c>
      <c r="AW30" s="17" t="str">
        <f>INDEX(CHOOSE(VLOOKUP($Z$10,くじ引き!$B$12:$G$22,4,FALSE),第1位,第2位,第3位),(VLOOKUP($Z$10,くじ引き!$B$12:$G$22,5,FALSE)-1)*32+9+$AP30,AW$35)</f>
        <v xml:space="preserve"> 上谷内　伶斗</v>
      </c>
    </row>
    <row r="31" spans="1:49" ht="15" customHeight="1">
      <c r="A31" s="228"/>
      <c r="B31" s="229"/>
      <c r="C31" s="230"/>
      <c r="D31" s="231"/>
      <c r="E31" s="194"/>
      <c r="F31" s="229"/>
      <c r="G31" s="230"/>
      <c r="H31" s="232" t="str">
        <f t="shared" si="4"/>
        <v/>
      </c>
      <c r="I31" s="228" t="str">
        <f t="shared" si="5"/>
        <v/>
      </c>
      <c r="J31" s="696" t="str">
        <f t="shared" si="0"/>
        <v/>
      </c>
      <c r="K31" s="680"/>
      <c r="L31" s="680"/>
      <c r="M31" s="680"/>
      <c r="N31" s="680"/>
      <c r="O31" s="680"/>
      <c r="P31" s="792"/>
      <c r="Q31" s="241"/>
      <c r="R31" s="228" t="str">
        <f t="shared" si="1"/>
        <v/>
      </c>
      <c r="S31" s="233" t="str">
        <f t="shared" si="2"/>
        <v/>
      </c>
      <c r="T31" s="241"/>
      <c r="U31" s="696" t="str">
        <f t="shared" si="3"/>
        <v/>
      </c>
      <c r="V31" s="680"/>
      <c r="W31" s="680"/>
      <c r="X31" s="680"/>
      <c r="Y31" s="792"/>
      <c r="Z31" s="232" t="str">
        <f t="shared" si="6"/>
        <v/>
      </c>
      <c r="AA31" s="228" t="str">
        <f t="shared" si="7"/>
        <v/>
      </c>
      <c r="AB31" s="228"/>
      <c r="AC31" s="230"/>
      <c r="AD31" s="229"/>
      <c r="AE31" s="232"/>
      <c r="AF31" s="228"/>
      <c r="AG31" s="230"/>
      <c r="AH31" s="232"/>
      <c r="AP31" s="17">
        <v>15</v>
      </c>
      <c r="AQ31" s="17">
        <f>INDEX(CHOOSE(VLOOKUP($A$10,くじ引き!$B$12:$G$22,4,FALSE),第1位,第2位,第3位),(VLOOKUP($A$10,くじ引き!$B$12:$G$22,5,FALSE)-1)*32+9+$AP31,AQ$35)</f>
        <v>16</v>
      </c>
      <c r="AR31" s="17" t="str">
        <f>INDEX(CHOOSE(VLOOKUP($A$10,くじ引き!$B$12:$G$22,4,FALSE),第1位,第2位,第3位),(VLOOKUP($A$10,くじ引き!$B$12:$G$22,5,FALSE)-1)*32+9+$AP31,AR$35)</f>
        <v>FW</v>
      </c>
      <c r="AS31" s="17" t="str">
        <f>INDEX(CHOOSE(VLOOKUP($A$10,くじ引き!$B$12:$G$22,4,FALSE),第1位,第2位,第3位),(VLOOKUP($A$10,くじ引き!$B$12:$G$22,5,FALSE)-1)*32+9+$AP31,AS$35)</f>
        <v xml:space="preserve"> 山下　真虎</v>
      </c>
      <c r="AU31" s="17">
        <f>INDEX(CHOOSE(VLOOKUP($A$10,くじ引き!$B$12:$G$22,4,FALSE),第1位,第2位,第3位),(VLOOKUP($A$10,くじ引き!$B$12:$G$22,5,FALSE)-1)*32+9+$AP31,AU$35)</f>
        <v>16</v>
      </c>
      <c r="AV31" s="17" t="str">
        <f>INDEX(CHOOSE(VLOOKUP($Z$10,くじ引き!$B$12:$G$22,4,FALSE),第1位,第2位,第3位),(VLOOKUP($Z$10,くじ引き!$B$12:$G$22,5,FALSE)-1)*32+9+$AP31,AV$35)</f>
        <v>FW</v>
      </c>
      <c r="AW31" s="17" t="str">
        <f>INDEX(CHOOSE(VLOOKUP($Z$10,くじ引き!$B$12:$G$22,4,FALSE),第1位,第2位,第3位),(VLOOKUP($Z$10,くじ引き!$B$12:$G$22,5,FALSE)-1)*32+9+$AP31,AW$35)</f>
        <v xml:space="preserve"> 山下　真虎</v>
      </c>
    </row>
    <row r="32" spans="1:49" ht="15" customHeight="1">
      <c r="A32" s="228"/>
      <c r="B32" s="229"/>
      <c r="C32" s="230"/>
      <c r="D32" s="231"/>
      <c r="E32" s="194"/>
      <c r="F32" s="229"/>
      <c r="G32" s="230"/>
      <c r="H32" s="232" t="str">
        <f t="shared" si="4"/>
        <v/>
      </c>
      <c r="I32" s="228" t="str">
        <f t="shared" si="5"/>
        <v/>
      </c>
      <c r="J32" s="696" t="str">
        <f t="shared" si="0"/>
        <v/>
      </c>
      <c r="K32" s="680"/>
      <c r="L32" s="680"/>
      <c r="M32" s="680"/>
      <c r="N32" s="680"/>
      <c r="O32" s="680"/>
      <c r="P32" s="792"/>
      <c r="Q32" s="233"/>
      <c r="R32" s="228" t="str">
        <f t="shared" si="1"/>
        <v/>
      </c>
      <c r="S32" s="233" t="str">
        <f t="shared" si="2"/>
        <v/>
      </c>
      <c r="T32" s="233"/>
      <c r="U32" s="696" t="str">
        <f t="shared" si="3"/>
        <v/>
      </c>
      <c r="V32" s="680"/>
      <c r="W32" s="680"/>
      <c r="X32" s="680"/>
      <c r="Y32" s="792"/>
      <c r="Z32" s="232" t="str">
        <f t="shared" si="6"/>
        <v/>
      </c>
      <c r="AA32" s="228" t="str">
        <f t="shared" si="7"/>
        <v/>
      </c>
      <c r="AB32" s="228"/>
      <c r="AC32" s="230"/>
      <c r="AD32" s="229"/>
      <c r="AE32" s="232"/>
      <c r="AF32" s="228"/>
      <c r="AG32" s="230"/>
      <c r="AH32" s="232"/>
      <c r="AP32" s="17">
        <v>16</v>
      </c>
      <c r="AQ32" s="17">
        <f>INDEX(CHOOSE(VLOOKUP($A$10,くじ引き!$B$12:$G$22,4,FALSE),第1位,第2位,第3位),(VLOOKUP($A$10,くじ引き!$B$12:$G$22,5,FALSE)-1)*32+9+$AP32,AQ$35)</f>
        <v>17</v>
      </c>
      <c r="AR32" s="17" t="str">
        <f>INDEX(CHOOSE(VLOOKUP($A$10,くじ引き!$B$12:$G$22,4,FALSE),第1位,第2位,第3位),(VLOOKUP($A$10,くじ引き!$B$12:$G$22,5,FALSE)-1)*32+9+$AP32,AR$35)</f>
        <v>GK</v>
      </c>
      <c r="AS32" s="17" t="str">
        <f>INDEX(CHOOSE(VLOOKUP($A$10,くじ引き!$B$12:$G$22,4,FALSE),第1位,第2位,第3位),(VLOOKUP($A$10,くじ引き!$B$12:$G$22,5,FALSE)-1)*32+9+$AP32,AS$35)</f>
        <v xml:space="preserve"> 山田　夏也</v>
      </c>
      <c r="AU32" s="17">
        <f>INDEX(CHOOSE(VLOOKUP($A$10,くじ引き!$B$12:$G$22,4,FALSE),第1位,第2位,第3位),(VLOOKUP($A$10,くじ引き!$B$12:$G$22,5,FALSE)-1)*32+9+$AP32,AU$35)</f>
        <v>17</v>
      </c>
      <c r="AV32" s="17" t="str">
        <f>INDEX(CHOOSE(VLOOKUP($Z$10,くじ引き!$B$12:$G$22,4,FALSE),第1位,第2位,第3位),(VLOOKUP($Z$10,くじ引き!$B$12:$G$22,5,FALSE)-1)*32+9+$AP32,AV$35)</f>
        <v>GK</v>
      </c>
      <c r="AW32" s="17" t="str">
        <f>INDEX(CHOOSE(VLOOKUP($Z$10,くじ引き!$B$12:$G$22,4,FALSE),第1位,第2位,第3位),(VLOOKUP($Z$10,くじ引き!$B$12:$G$22,5,FALSE)-1)*32+9+$AP32,AW$35)</f>
        <v xml:space="preserve"> 山田　夏也</v>
      </c>
    </row>
    <row r="33" spans="1:49" ht="15" customHeight="1">
      <c r="A33" s="228"/>
      <c r="B33" s="229"/>
      <c r="C33" s="230"/>
      <c r="D33" s="231"/>
      <c r="E33" s="194"/>
      <c r="F33" s="229"/>
      <c r="G33" s="230"/>
      <c r="H33" s="232" t="str">
        <f t="shared" si="4"/>
        <v/>
      </c>
      <c r="I33" s="228" t="str">
        <f t="shared" si="5"/>
        <v/>
      </c>
      <c r="J33" s="696" t="str">
        <f t="shared" si="0"/>
        <v/>
      </c>
      <c r="K33" s="680"/>
      <c r="L33" s="680"/>
      <c r="M33" s="680"/>
      <c r="N33" s="680"/>
      <c r="O33" s="680"/>
      <c r="P33" s="792"/>
      <c r="Q33" s="232"/>
      <c r="R33" s="228" t="str">
        <f t="shared" si="1"/>
        <v/>
      </c>
      <c r="S33" s="233" t="str">
        <f t="shared" si="2"/>
        <v/>
      </c>
      <c r="T33" s="232"/>
      <c r="U33" s="696" t="str">
        <f t="shared" si="3"/>
        <v/>
      </c>
      <c r="V33" s="680"/>
      <c r="W33" s="680"/>
      <c r="X33" s="680"/>
      <c r="Y33" s="792"/>
      <c r="Z33" s="232" t="str">
        <f t="shared" si="6"/>
        <v/>
      </c>
      <c r="AA33" s="228" t="str">
        <f t="shared" si="7"/>
        <v/>
      </c>
      <c r="AB33" s="228"/>
      <c r="AC33" s="230"/>
      <c r="AD33" s="229"/>
      <c r="AE33" s="232"/>
      <c r="AF33" s="228"/>
      <c r="AG33" s="230"/>
      <c r="AH33" s="232"/>
      <c r="AP33" s="17">
        <v>17</v>
      </c>
      <c r="AQ33" s="17">
        <f>INDEX(CHOOSE(VLOOKUP($A$10,くじ引き!$B$12:$G$22,4,FALSE),第1位,第2位,第3位),(VLOOKUP($A$10,くじ引き!$B$12:$G$22,5,FALSE)-1)*32+9+$AP33,AQ$35)</f>
        <v>18</v>
      </c>
      <c r="AR33" s="17" t="str">
        <f>INDEX(CHOOSE(VLOOKUP($A$10,くじ引き!$B$12:$G$22,4,FALSE),第1位,第2位,第3位),(VLOOKUP($A$10,くじ引き!$B$12:$G$22,5,FALSE)-1)*32+9+$AP33,AR$35)</f>
        <v>FW</v>
      </c>
      <c r="AS33" s="17" t="str">
        <f>INDEX(CHOOSE(VLOOKUP($A$10,くじ引き!$B$12:$G$22,4,FALSE),第1位,第2位,第3位),(VLOOKUP($A$10,くじ引き!$B$12:$G$22,5,FALSE)-1)*32+9+$AP33,AS$35)</f>
        <v xml:space="preserve"> 友影　相太</v>
      </c>
      <c r="AU33" s="17">
        <f>INDEX(CHOOSE(VLOOKUP($A$10,くじ引き!$B$12:$G$22,4,FALSE),第1位,第2位,第3位),(VLOOKUP($A$10,くじ引き!$B$12:$G$22,5,FALSE)-1)*32+9+$AP33,AU$35)</f>
        <v>18</v>
      </c>
      <c r="AV33" s="17" t="str">
        <f>INDEX(CHOOSE(VLOOKUP($Z$10,くじ引き!$B$12:$G$22,4,FALSE),第1位,第2位,第3位),(VLOOKUP($Z$10,くじ引き!$B$12:$G$22,5,FALSE)-1)*32+9+$AP33,AV$35)</f>
        <v>FW</v>
      </c>
      <c r="AW33" s="17" t="str">
        <f>INDEX(CHOOSE(VLOOKUP($Z$10,くじ引き!$B$12:$G$22,4,FALSE),第1位,第2位,第3位),(VLOOKUP($Z$10,くじ引き!$B$12:$G$22,5,FALSE)-1)*32+9+$AP33,AW$35)</f>
        <v xml:space="preserve"> 友影　相太</v>
      </c>
    </row>
    <row r="34" spans="1:49" ht="15" customHeight="1">
      <c r="A34" s="220"/>
      <c r="B34" s="217"/>
      <c r="C34" s="218"/>
      <c r="D34" s="216"/>
      <c r="E34" s="195"/>
      <c r="F34" s="217"/>
      <c r="G34" s="218"/>
      <c r="H34" s="219" t="str">
        <f t="shared" si="4"/>
        <v/>
      </c>
      <c r="I34" s="220" t="str">
        <f t="shared" si="5"/>
        <v/>
      </c>
      <c r="J34" s="699" t="str">
        <f t="shared" si="0"/>
        <v/>
      </c>
      <c r="K34" s="757"/>
      <c r="L34" s="757"/>
      <c r="M34" s="757"/>
      <c r="N34" s="757"/>
      <c r="O34" s="757"/>
      <c r="P34" s="746"/>
      <c r="Q34" s="242"/>
      <c r="R34" s="220" t="str">
        <f t="shared" si="1"/>
        <v/>
      </c>
      <c r="S34" s="240" t="str">
        <f t="shared" si="2"/>
        <v/>
      </c>
      <c r="T34" s="242"/>
      <c r="U34" s="699" t="str">
        <f t="shared" si="3"/>
        <v/>
      </c>
      <c r="V34" s="757"/>
      <c r="W34" s="757"/>
      <c r="X34" s="757"/>
      <c r="Y34" s="746"/>
      <c r="Z34" s="219" t="str">
        <f t="shared" si="6"/>
        <v/>
      </c>
      <c r="AA34" s="220" t="str">
        <f t="shared" si="7"/>
        <v/>
      </c>
      <c r="AB34" s="220"/>
      <c r="AC34" s="218"/>
      <c r="AD34" s="217"/>
      <c r="AE34" s="219"/>
      <c r="AF34" s="220"/>
      <c r="AG34" s="218"/>
      <c r="AH34" s="219"/>
      <c r="AP34" s="17">
        <v>18</v>
      </c>
      <c r="AQ34" s="17">
        <f>INDEX(CHOOSE(VLOOKUP($A$10,くじ引き!$B$12:$G$22,4,FALSE),第1位,第2位,第3位),(VLOOKUP($A$10,くじ引き!$B$12:$G$22,5,FALSE)-1)*32+9+$AP34,AQ$35)</f>
        <v>19</v>
      </c>
      <c r="AR34" s="17" t="str">
        <f>INDEX(CHOOSE(VLOOKUP($A$10,くじ引き!$B$12:$G$22,4,FALSE),第1位,第2位,第3位),(VLOOKUP($A$10,くじ引き!$B$12:$G$22,5,FALSE)-1)*32+9+$AP34,AR$35)</f>
        <v>MF</v>
      </c>
      <c r="AS34" s="17" t="str">
        <f>INDEX(CHOOSE(VLOOKUP($A$10,くじ引き!$B$12:$G$22,4,FALSE),第1位,第2位,第3位),(VLOOKUP($A$10,くじ引き!$B$12:$G$22,5,FALSE)-1)*32+9+$AP34,AS$35)</f>
        <v xml:space="preserve"> 松村　有祐</v>
      </c>
      <c r="AU34" s="17">
        <f>INDEX(CHOOSE(VLOOKUP($A$10,くじ引き!$B$12:$G$22,4,FALSE),第1位,第2位,第3位),(VLOOKUP($A$10,くじ引き!$B$12:$G$22,5,FALSE)-1)*32+9+$AP34,AU$35)</f>
        <v>19</v>
      </c>
      <c r="AV34" s="17" t="str">
        <f>INDEX(CHOOSE(VLOOKUP($Z$10,くじ引き!$B$12:$G$22,4,FALSE),第1位,第2位,第3位),(VLOOKUP($Z$10,くじ引き!$B$12:$G$22,5,FALSE)-1)*32+9+$AP34,AV$35)</f>
        <v>MF</v>
      </c>
      <c r="AW34" s="17" t="str">
        <f>INDEX(CHOOSE(VLOOKUP($Z$10,くじ引き!$B$12:$G$22,4,FALSE),第1位,第2位,第3位),(VLOOKUP($Z$10,くじ引き!$B$12:$G$22,5,FALSE)-1)*32+9+$AP34,AW$35)</f>
        <v xml:space="preserve"> 松村　有祐</v>
      </c>
    </row>
    <row r="35" spans="1:49" ht="15" customHeight="1">
      <c r="A35" s="685" t="s">
        <v>53</v>
      </c>
      <c r="B35" s="686"/>
      <c r="C35" s="721" t="s">
        <v>54</v>
      </c>
      <c r="D35" s="722"/>
      <c r="E35" s="722"/>
      <c r="F35" s="723"/>
      <c r="G35" s="686" t="s">
        <v>55</v>
      </c>
      <c r="H35" s="686"/>
      <c r="I35" s="686"/>
      <c r="J35" s="687"/>
      <c r="K35" s="682" t="s">
        <v>24</v>
      </c>
      <c r="L35" s="719"/>
      <c r="M35" s="719"/>
      <c r="N35" s="719"/>
      <c r="O35" s="719"/>
      <c r="P35" s="719"/>
      <c r="Q35" s="719"/>
      <c r="R35" s="720"/>
      <c r="S35" s="682" t="s">
        <v>24</v>
      </c>
      <c r="T35" s="719"/>
      <c r="U35" s="719"/>
      <c r="V35" s="719"/>
      <c r="W35" s="719"/>
      <c r="X35" s="720"/>
      <c r="Y35" s="685" t="s">
        <v>53</v>
      </c>
      <c r="Z35" s="686"/>
      <c r="AA35" s="721" t="s">
        <v>54</v>
      </c>
      <c r="AB35" s="722"/>
      <c r="AC35" s="722"/>
      <c r="AD35" s="723"/>
      <c r="AE35" s="686" t="s">
        <v>55</v>
      </c>
      <c r="AF35" s="686"/>
      <c r="AG35" s="686"/>
      <c r="AH35" s="687"/>
      <c r="AQ35" s="17">
        <v>2</v>
      </c>
      <c r="AR35" s="17">
        <v>3</v>
      </c>
      <c r="AS35" s="17">
        <v>4</v>
      </c>
      <c r="AU35" s="17">
        <v>2</v>
      </c>
      <c r="AV35" s="17">
        <v>3</v>
      </c>
      <c r="AW35" s="17">
        <v>4</v>
      </c>
    </row>
    <row r="36" spans="1:49" ht="15" customHeight="1">
      <c r="A36" s="807"/>
      <c r="B36" s="717"/>
      <c r="C36" s="243"/>
      <c r="D36" s="693" t="str">
        <f t="shared" ref="D36:D45" si="8">IF(C36="","",INDEX($J$17:$P$34,MATCH(C36,$Q$17:$Q$34,0),1))</f>
        <v/>
      </c>
      <c r="E36" s="693"/>
      <c r="F36" s="694"/>
      <c r="G36" s="244"/>
      <c r="H36" s="704" t="str">
        <f t="shared" ref="H36:H45" si="9">IF(G36="","",INDEX($J$17:$P$34,MATCH(G36,$Q$17:$Q$34,0),1))</f>
        <v/>
      </c>
      <c r="I36" s="704"/>
      <c r="J36" s="717"/>
      <c r="K36" s="707" t="str">
        <f>AS16</f>
        <v>河合　伸幸</v>
      </c>
      <c r="L36" s="703"/>
      <c r="M36" s="703"/>
      <c r="N36" s="714"/>
      <c r="O36" s="714"/>
      <c r="P36" s="714"/>
      <c r="Q36" s="714"/>
      <c r="R36" s="715"/>
      <c r="S36" s="707" t="str">
        <f>AW16</f>
        <v>河合　伸幸</v>
      </c>
      <c r="T36" s="714"/>
      <c r="U36" s="714"/>
      <c r="V36" s="714"/>
      <c r="W36" s="714"/>
      <c r="X36" s="715"/>
      <c r="Y36" s="716"/>
      <c r="Z36" s="717"/>
      <c r="AA36" s="243"/>
      <c r="AB36" s="704" t="str">
        <f>IF(AA36="","",INDEX($U$17:$Y$34,MATCH(AA36,$T$17:$T$34,0),1))</f>
        <v/>
      </c>
      <c r="AC36" s="704"/>
      <c r="AD36" s="718"/>
      <c r="AE36" s="244"/>
      <c r="AF36" s="704" t="str">
        <f t="shared" ref="AF36:AF45" si="10">IF(AE36="","",INDEX($U$17:$Y$34,MATCH(AE36,$T$17:$T$34,0),1))</f>
        <v/>
      </c>
      <c r="AG36" s="704"/>
      <c r="AH36" s="718"/>
    </row>
    <row r="37" spans="1:49" ht="15" customHeight="1">
      <c r="A37" s="793"/>
      <c r="B37" s="679"/>
      <c r="C37" s="229"/>
      <c r="D37" s="704" t="str">
        <f t="shared" si="8"/>
        <v/>
      </c>
      <c r="E37" s="704"/>
      <c r="F37" s="718"/>
      <c r="G37" s="231"/>
      <c r="H37" s="704" t="str">
        <f t="shared" si="9"/>
        <v/>
      </c>
      <c r="I37" s="704"/>
      <c r="J37" s="717"/>
      <c r="K37" s="799" t="s">
        <v>462</v>
      </c>
      <c r="L37" s="800"/>
      <c r="M37" s="803" t="s">
        <v>463</v>
      </c>
      <c r="N37" s="804"/>
      <c r="O37" s="712" t="s">
        <v>56</v>
      </c>
      <c r="P37" s="705" t="s">
        <v>57</v>
      </c>
      <c r="Q37" s="695" t="s">
        <v>58</v>
      </c>
      <c r="R37" s="693"/>
      <c r="S37" s="693"/>
      <c r="T37" s="694"/>
      <c r="U37" s="712" t="s">
        <v>57</v>
      </c>
      <c r="V37" s="705" t="s">
        <v>56</v>
      </c>
      <c r="W37" s="708" t="s">
        <v>463</v>
      </c>
      <c r="X37" s="710" t="s">
        <v>462</v>
      </c>
      <c r="Y37" s="681"/>
      <c r="Z37" s="679"/>
      <c r="AA37" s="229"/>
      <c r="AB37" s="688" t="str">
        <f t="shared" ref="AB37:AB45" si="11">IF(AA37="","",INDEX($U$17:$Y$34,MATCH(AA37,$T$17:$T$34,0),1))</f>
        <v/>
      </c>
      <c r="AC37" s="688"/>
      <c r="AD37" s="689"/>
      <c r="AE37" s="231"/>
      <c r="AF37" s="688" t="str">
        <f t="shared" si="10"/>
        <v/>
      </c>
      <c r="AG37" s="688"/>
      <c r="AH37" s="689"/>
    </row>
    <row r="38" spans="1:49" ht="15" customHeight="1">
      <c r="A38" s="793"/>
      <c r="B38" s="679"/>
      <c r="C38" s="229"/>
      <c r="D38" s="704" t="str">
        <f t="shared" si="8"/>
        <v/>
      </c>
      <c r="E38" s="704"/>
      <c r="F38" s="718"/>
      <c r="G38" s="231"/>
      <c r="H38" s="704" t="str">
        <f t="shared" si="9"/>
        <v/>
      </c>
      <c r="I38" s="704"/>
      <c r="J38" s="717"/>
      <c r="K38" s="801"/>
      <c r="L38" s="802"/>
      <c r="M38" s="805"/>
      <c r="N38" s="806"/>
      <c r="O38" s="713"/>
      <c r="P38" s="706"/>
      <c r="Q38" s="707"/>
      <c r="R38" s="684"/>
      <c r="S38" s="684"/>
      <c r="T38" s="691"/>
      <c r="U38" s="713"/>
      <c r="V38" s="706"/>
      <c r="W38" s="709"/>
      <c r="X38" s="711"/>
      <c r="Y38" s="681"/>
      <c r="Z38" s="679"/>
      <c r="AA38" s="229"/>
      <c r="AB38" s="688" t="str">
        <f t="shared" si="11"/>
        <v/>
      </c>
      <c r="AC38" s="688"/>
      <c r="AD38" s="689"/>
      <c r="AE38" s="231"/>
      <c r="AF38" s="688" t="str">
        <f t="shared" si="10"/>
        <v/>
      </c>
      <c r="AG38" s="688"/>
      <c r="AH38" s="689"/>
    </row>
    <row r="39" spans="1:49" ht="15" customHeight="1">
      <c r="A39" s="793"/>
      <c r="B39" s="679"/>
      <c r="C39" s="229"/>
      <c r="D39" s="704" t="str">
        <f t="shared" si="8"/>
        <v/>
      </c>
      <c r="E39" s="704"/>
      <c r="F39" s="718"/>
      <c r="G39" s="231"/>
      <c r="H39" s="704" t="str">
        <f t="shared" si="9"/>
        <v/>
      </c>
      <c r="I39" s="704"/>
      <c r="J39" s="717"/>
      <c r="K39" s="724" t="str">
        <f>IF(SUM(D17:D34)=0,"",SUM(D17:D34))</f>
        <v/>
      </c>
      <c r="L39" s="753"/>
      <c r="M39" s="752" t="str">
        <f>IF(SUM(E17:E34)=0,"",SUM(E17:E34))</f>
        <v/>
      </c>
      <c r="N39" s="773"/>
      <c r="O39" s="244" t="str">
        <f>IF(SUM(F17:F34)=0,"",SUM(F17:F34))</f>
        <v/>
      </c>
      <c r="P39" s="245" t="str">
        <f>IF(SUM(G17:G34)=0,"",SUM(G17:G34))</f>
        <v/>
      </c>
      <c r="Q39" s="243" t="str">
        <f>IF(SUM(K39:P39)=0,"",SUM(K39:P39))</f>
        <v/>
      </c>
      <c r="R39" s="704" t="s">
        <v>19</v>
      </c>
      <c r="S39" s="704"/>
      <c r="T39" s="246" t="str">
        <f>IF(SUM(U39:X39)=0,"",SUM(U39:X39))</f>
        <v/>
      </c>
      <c r="U39" s="244" t="str">
        <f>IF(SUM(AB17:AB34)=0,"",SUM(AB17:AB34))</f>
        <v/>
      </c>
      <c r="V39" s="245" t="str">
        <f>IF(SUM(AC17:AC34)=0,"",SUM(AC17:AC34))</f>
        <v/>
      </c>
      <c r="W39" s="223" t="str">
        <f>IF(SUM(AD17:AD34)=0,"",SUM(AD17:AD34))</f>
        <v/>
      </c>
      <c r="X39" s="224" t="str">
        <f>IF(SUM(AE17:AE34)=0,"",SUM(AE17:AE34))</f>
        <v/>
      </c>
      <c r="Y39" s="681"/>
      <c r="Z39" s="679"/>
      <c r="AA39" s="229"/>
      <c r="AB39" s="688" t="str">
        <f t="shared" si="11"/>
        <v/>
      </c>
      <c r="AC39" s="688"/>
      <c r="AD39" s="689"/>
      <c r="AE39" s="231"/>
      <c r="AF39" s="688" t="str">
        <f t="shared" si="10"/>
        <v/>
      </c>
      <c r="AG39" s="688"/>
      <c r="AH39" s="689"/>
    </row>
    <row r="40" spans="1:49" ht="15" customHeight="1">
      <c r="A40" s="793" t="s">
        <v>52</v>
      </c>
      <c r="B40" s="679"/>
      <c r="C40" s="229"/>
      <c r="D40" s="704" t="str">
        <f t="shared" si="8"/>
        <v/>
      </c>
      <c r="E40" s="704"/>
      <c r="F40" s="718"/>
      <c r="G40" s="231"/>
      <c r="H40" s="704" t="str">
        <f t="shared" si="9"/>
        <v/>
      </c>
      <c r="I40" s="704"/>
      <c r="J40" s="717"/>
      <c r="K40" s="696"/>
      <c r="L40" s="697"/>
      <c r="M40" s="679"/>
      <c r="N40" s="698"/>
      <c r="O40" s="231"/>
      <c r="P40" s="194"/>
      <c r="Q40" s="229" t="str">
        <f t="shared" ref="Q40:Q45" si="12">IF(SUM(K40:P40)=0,"",SUM(K40:P40))</f>
        <v/>
      </c>
      <c r="R40" s="688" t="s">
        <v>25</v>
      </c>
      <c r="S40" s="688"/>
      <c r="T40" s="230" t="str">
        <f t="shared" ref="T40:T45" si="13">IF(SUM(U40:X40)=0,"",SUM(U40:X40))</f>
        <v/>
      </c>
      <c r="U40" s="231"/>
      <c r="V40" s="194"/>
      <c r="W40" s="229"/>
      <c r="X40" s="230"/>
      <c r="Y40" s="681"/>
      <c r="Z40" s="679"/>
      <c r="AA40" s="229"/>
      <c r="AB40" s="688" t="str">
        <f t="shared" si="11"/>
        <v/>
      </c>
      <c r="AC40" s="688"/>
      <c r="AD40" s="689"/>
      <c r="AE40" s="231"/>
      <c r="AF40" s="688" t="str">
        <f t="shared" si="10"/>
        <v/>
      </c>
      <c r="AG40" s="688"/>
      <c r="AH40" s="689"/>
    </row>
    <row r="41" spans="1:49" ht="15" customHeight="1">
      <c r="A41" s="793" t="s">
        <v>52</v>
      </c>
      <c r="B41" s="679"/>
      <c r="C41" s="229"/>
      <c r="D41" s="704" t="str">
        <f t="shared" si="8"/>
        <v/>
      </c>
      <c r="E41" s="704"/>
      <c r="F41" s="718"/>
      <c r="G41" s="231"/>
      <c r="H41" s="704" t="str">
        <f t="shared" si="9"/>
        <v/>
      </c>
      <c r="I41" s="704"/>
      <c r="J41" s="717"/>
      <c r="K41" s="696"/>
      <c r="L41" s="697"/>
      <c r="M41" s="679"/>
      <c r="N41" s="698"/>
      <c r="O41" s="231"/>
      <c r="P41" s="194"/>
      <c r="Q41" s="229" t="str">
        <f t="shared" si="12"/>
        <v/>
      </c>
      <c r="R41" s="688" t="s">
        <v>26</v>
      </c>
      <c r="S41" s="688"/>
      <c r="T41" s="230" t="str">
        <f t="shared" si="13"/>
        <v/>
      </c>
      <c r="U41" s="231"/>
      <c r="V41" s="194"/>
      <c r="W41" s="229"/>
      <c r="X41" s="230"/>
      <c r="Y41" s="681"/>
      <c r="Z41" s="679"/>
      <c r="AA41" s="229"/>
      <c r="AB41" s="688" t="str">
        <f t="shared" si="11"/>
        <v/>
      </c>
      <c r="AC41" s="688"/>
      <c r="AD41" s="689"/>
      <c r="AE41" s="231"/>
      <c r="AF41" s="688" t="str">
        <f t="shared" si="10"/>
        <v/>
      </c>
      <c r="AG41" s="688"/>
      <c r="AH41" s="689"/>
    </row>
    <row r="42" spans="1:49" ht="15" customHeight="1">
      <c r="A42" s="793" t="s">
        <v>52</v>
      </c>
      <c r="B42" s="679"/>
      <c r="C42" s="229"/>
      <c r="D42" s="704" t="str">
        <f t="shared" si="8"/>
        <v/>
      </c>
      <c r="E42" s="704"/>
      <c r="F42" s="718"/>
      <c r="G42" s="231"/>
      <c r="H42" s="704" t="str">
        <f t="shared" si="9"/>
        <v/>
      </c>
      <c r="I42" s="704"/>
      <c r="J42" s="717"/>
      <c r="K42" s="696"/>
      <c r="L42" s="697"/>
      <c r="M42" s="679"/>
      <c r="N42" s="698"/>
      <c r="O42" s="231"/>
      <c r="P42" s="194"/>
      <c r="Q42" s="229" t="str">
        <f t="shared" si="12"/>
        <v/>
      </c>
      <c r="R42" s="688" t="s">
        <v>27</v>
      </c>
      <c r="S42" s="688"/>
      <c r="T42" s="230" t="str">
        <f t="shared" si="13"/>
        <v/>
      </c>
      <c r="U42" s="231"/>
      <c r="V42" s="194"/>
      <c r="W42" s="229"/>
      <c r="X42" s="230"/>
      <c r="Y42" s="681"/>
      <c r="Z42" s="679"/>
      <c r="AA42" s="229"/>
      <c r="AB42" s="688" t="str">
        <f t="shared" si="11"/>
        <v/>
      </c>
      <c r="AC42" s="688"/>
      <c r="AD42" s="689"/>
      <c r="AE42" s="231"/>
      <c r="AF42" s="688" t="str">
        <f t="shared" si="10"/>
        <v/>
      </c>
      <c r="AG42" s="688"/>
      <c r="AH42" s="689"/>
    </row>
    <row r="43" spans="1:49" ht="15" customHeight="1">
      <c r="A43" s="793" t="s">
        <v>52</v>
      </c>
      <c r="B43" s="679"/>
      <c r="C43" s="229"/>
      <c r="D43" s="704" t="str">
        <f t="shared" si="8"/>
        <v/>
      </c>
      <c r="E43" s="704"/>
      <c r="F43" s="718"/>
      <c r="G43" s="231"/>
      <c r="H43" s="704" t="str">
        <f t="shared" si="9"/>
        <v/>
      </c>
      <c r="I43" s="704"/>
      <c r="J43" s="717"/>
      <c r="K43" s="696"/>
      <c r="L43" s="697"/>
      <c r="M43" s="679"/>
      <c r="N43" s="698"/>
      <c r="O43" s="231"/>
      <c r="P43" s="194"/>
      <c r="Q43" s="229" t="str">
        <f t="shared" si="12"/>
        <v/>
      </c>
      <c r="R43" s="688" t="s">
        <v>28</v>
      </c>
      <c r="S43" s="688"/>
      <c r="T43" s="230" t="str">
        <f t="shared" si="13"/>
        <v/>
      </c>
      <c r="U43" s="231"/>
      <c r="V43" s="194"/>
      <c r="W43" s="229"/>
      <c r="X43" s="230"/>
      <c r="Y43" s="681"/>
      <c r="Z43" s="679"/>
      <c r="AA43" s="229"/>
      <c r="AB43" s="688" t="str">
        <f t="shared" si="11"/>
        <v/>
      </c>
      <c r="AC43" s="688"/>
      <c r="AD43" s="689"/>
      <c r="AE43" s="231"/>
      <c r="AF43" s="688" t="str">
        <f t="shared" si="10"/>
        <v/>
      </c>
      <c r="AG43" s="688"/>
      <c r="AH43" s="689"/>
    </row>
    <row r="44" spans="1:49" ht="15" customHeight="1">
      <c r="A44" s="793" t="s">
        <v>52</v>
      </c>
      <c r="B44" s="679"/>
      <c r="C44" s="229"/>
      <c r="D44" s="704" t="str">
        <f t="shared" si="8"/>
        <v/>
      </c>
      <c r="E44" s="704"/>
      <c r="F44" s="718"/>
      <c r="G44" s="231"/>
      <c r="H44" s="704" t="str">
        <f t="shared" si="9"/>
        <v/>
      </c>
      <c r="I44" s="704"/>
      <c r="J44" s="717"/>
      <c r="K44" s="696"/>
      <c r="L44" s="697"/>
      <c r="M44" s="679"/>
      <c r="N44" s="698"/>
      <c r="O44" s="231"/>
      <c r="P44" s="194"/>
      <c r="Q44" s="229" t="str">
        <f t="shared" si="12"/>
        <v/>
      </c>
      <c r="R44" s="688" t="s">
        <v>29</v>
      </c>
      <c r="S44" s="688"/>
      <c r="T44" s="230" t="str">
        <f t="shared" si="13"/>
        <v/>
      </c>
      <c r="U44" s="231"/>
      <c r="V44" s="194"/>
      <c r="W44" s="229"/>
      <c r="X44" s="230"/>
      <c r="Y44" s="681"/>
      <c r="Z44" s="679"/>
      <c r="AA44" s="229"/>
      <c r="AB44" s="688" t="str">
        <f t="shared" si="11"/>
        <v/>
      </c>
      <c r="AC44" s="688"/>
      <c r="AD44" s="689"/>
      <c r="AE44" s="231"/>
      <c r="AF44" s="688" t="str">
        <f t="shared" si="10"/>
        <v/>
      </c>
      <c r="AG44" s="688"/>
      <c r="AH44" s="689"/>
    </row>
    <row r="45" spans="1:49" ht="15" customHeight="1">
      <c r="A45" s="707"/>
      <c r="B45" s="701"/>
      <c r="C45" s="217"/>
      <c r="D45" s="795" t="str">
        <f t="shared" si="8"/>
        <v/>
      </c>
      <c r="E45" s="795"/>
      <c r="F45" s="796"/>
      <c r="G45" s="216"/>
      <c r="H45" s="704" t="str">
        <f t="shared" si="9"/>
        <v/>
      </c>
      <c r="I45" s="704"/>
      <c r="J45" s="717"/>
      <c r="K45" s="699"/>
      <c r="L45" s="700"/>
      <c r="M45" s="701"/>
      <c r="N45" s="702"/>
      <c r="O45" s="216"/>
      <c r="P45" s="195"/>
      <c r="Q45" s="217" t="str">
        <f t="shared" si="12"/>
        <v/>
      </c>
      <c r="R45" s="684" t="s">
        <v>30</v>
      </c>
      <c r="S45" s="684"/>
      <c r="T45" s="218" t="str">
        <f t="shared" si="13"/>
        <v/>
      </c>
      <c r="U45" s="216"/>
      <c r="V45" s="195"/>
      <c r="W45" s="217"/>
      <c r="X45" s="218"/>
      <c r="Y45" s="703"/>
      <c r="Z45" s="701"/>
      <c r="AA45" s="217"/>
      <c r="AB45" s="684" t="str">
        <f t="shared" si="11"/>
        <v/>
      </c>
      <c r="AC45" s="684"/>
      <c r="AD45" s="691"/>
      <c r="AE45" s="216"/>
      <c r="AF45" s="684" t="str">
        <f t="shared" si="10"/>
        <v/>
      </c>
      <c r="AG45" s="684"/>
      <c r="AH45" s="691"/>
    </row>
    <row r="46" spans="1:49" ht="15" customHeight="1">
      <c r="A46" s="797" t="s">
        <v>31</v>
      </c>
      <c r="B46" s="798"/>
      <c r="C46" s="685" t="s">
        <v>32</v>
      </c>
      <c r="D46" s="686"/>
      <c r="E46" s="687"/>
      <c r="F46" s="247" t="s">
        <v>33</v>
      </c>
      <c r="G46" s="749" t="s">
        <v>34</v>
      </c>
      <c r="H46" s="686"/>
      <c r="I46" s="686"/>
      <c r="J46" s="687"/>
      <c r="K46" s="685" t="s">
        <v>35</v>
      </c>
      <c r="L46" s="686"/>
      <c r="M46" s="686"/>
      <c r="N46" s="687"/>
      <c r="O46" s="685" t="s">
        <v>59</v>
      </c>
      <c r="P46" s="686"/>
      <c r="Q46" s="686"/>
      <c r="R46" s="686"/>
      <c r="S46" s="686"/>
      <c r="T46" s="686"/>
      <c r="U46" s="686"/>
      <c r="V46" s="686"/>
      <c r="W46" s="686"/>
      <c r="X46" s="686"/>
      <c r="Y46" s="686"/>
      <c r="Z46" s="686"/>
      <c r="AA46" s="686"/>
      <c r="AB46" s="686"/>
      <c r="AC46" s="686"/>
      <c r="AD46" s="686"/>
      <c r="AE46" s="686"/>
      <c r="AF46" s="686"/>
      <c r="AG46" s="686"/>
      <c r="AH46" s="687"/>
    </row>
    <row r="47" spans="1:49" ht="15" customHeight="1">
      <c r="A47" s="696"/>
      <c r="B47" s="792"/>
      <c r="C47" s="724"/>
      <c r="D47" s="725"/>
      <c r="E47" s="726"/>
      <c r="F47" s="222"/>
      <c r="G47" s="752" t="str">
        <f>IF(C47="","",IF(F47="","オウンゴール",IF(C47=$A$10,INDEX($J$17:$P$34,MATCH(F47,$Q$17:$Q$34,0),1),INDEX($U$17:$Y$34,MATCH(F47,$T$17:$T$34,0),1))))</f>
        <v/>
      </c>
      <c r="H47" s="725"/>
      <c r="I47" s="725"/>
      <c r="J47" s="726"/>
      <c r="K47" s="248" t="str">
        <f>IF(C47="","",IF(C47=$A$10,1,0))</f>
        <v/>
      </c>
      <c r="L47" s="794" t="str">
        <f t="shared" ref="L47:L57" si="14">IF(C47="","","-")</f>
        <v/>
      </c>
      <c r="M47" s="794"/>
      <c r="N47" s="249" t="str">
        <f>IF(C47="","",IF(C47=$Z$10,1,0))</f>
        <v/>
      </c>
      <c r="O47" s="695"/>
      <c r="P47" s="693"/>
      <c r="Q47" s="693"/>
      <c r="R47" s="693"/>
      <c r="S47" s="693"/>
      <c r="T47" s="693"/>
      <c r="U47" s="693"/>
      <c r="V47" s="693"/>
      <c r="W47" s="693"/>
      <c r="X47" s="693"/>
      <c r="Y47" s="693"/>
      <c r="Z47" s="693"/>
      <c r="AA47" s="693"/>
      <c r="AB47" s="693"/>
      <c r="AC47" s="693"/>
      <c r="AD47" s="693"/>
      <c r="AE47" s="693"/>
      <c r="AF47" s="693"/>
      <c r="AG47" s="693"/>
      <c r="AH47" s="694"/>
      <c r="AI47" s="17" t="str">
        <f>IF(C47="","",C47&amp;F47&amp;G47)</f>
        <v/>
      </c>
    </row>
    <row r="48" spans="1:49" ht="15" customHeight="1">
      <c r="A48" s="696"/>
      <c r="B48" s="792"/>
      <c r="C48" s="696"/>
      <c r="D48" s="680"/>
      <c r="E48" s="792"/>
      <c r="F48" s="228"/>
      <c r="G48" s="679" t="str">
        <f t="shared" ref="G48:G57" si="15">IF(AND(C48="",F48="")=TRUE,"",IF(F48="","オウンゴール",IF(C48=$A$10,INDEX($J$17:$P$34,MATCH(F48,$Q$17:$Q$34,0),1),INDEX($U$17:$Y$34,MATCH(F48,$T$17:$T$34,0),1))))</f>
        <v/>
      </c>
      <c r="H48" s="680"/>
      <c r="I48" s="680"/>
      <c r="J48" s="792"/>
      <c r="K48" s="250" t="str">
        <f t="shared" ref="K48:K57" si="16">IF(C48="","",IF(C48=$A$10,K47+1,K47))</f>
        <v/>
      </c>
      <c r="L48" s="692" t="str">
        <f t="shared" si="14"/>
        <v/>
      </c>
      <c r="M48" s="692"/>
      <c r="N48" s="251" t="str">
        <f>IF(C48="","",IF(C48=$Z$10,N47+1,N47))</f>
        <v/>
      </c>
      <c r="O48" s="793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688"/>
      <c r="AA48" s="688"/>
      <c r="AB48" s="688"/>
      <c r="AC48" s="688"/>
      <c r="AD48" s="688"/>
      <c r="AE48" s="688"/>
      <c r="AF48" s="688"/>
      <c r="AG48" s="688"/>
      <c r="AH48" s="689"/>
      <c r="AI48" s="17" t="str">
        <f t="shared" ref="AI48:AI57" si="17">IF(C48="","",C48&amp;F48&amp;G48)</f>
        <v/>
      </c>
    </row>
    <row r="49" spans="1:35" ht="15" customHeight="1">
      <c r="A49" s="696"/>
      <c r="B49" s="792"/>
      <c r="C49" s="696"/>
      <c r="D49" s="680"/>
      <c r="E49" s="792"/>
      <c r="F49" s="228"/>
      <c r="G49" s="679" t="str">
        <f t="shared" si="15"/>
        <v/>
      </c>
      <c r="H49" s="680"/>
      <c r="I49" s="680"/>
      <c r="J49" s="792"/>
      <c r="K49" s="250" t="str">
        <f t="shared" si="16"/>
        <v/>
      </c>
      <c r="L49" s="692" t="str">
        <f t="shared" si="14"/>
        <v/>
      </c>
      <c r="M49" s="692"/>
      <c r="N49" s="251" t="str">
        <f t="shared" ref="N49:N57" si="18">IF(C49="","",IF(C49=$Z$10,N48+1,N48))</f>
        <v/>
      </c>
      <c r="O49" s="793"/>
      <c r="P49" s="688"/>
      <c r="Q49" s="688"/>
      <c r="R49" s="688"/>
      <c r="S49" s="688"/>
      <c r="T49" s="688"/>
      <c r="U49" s="688"/>
      <c r="V49" s="688"/>
      <c r="W49" s="688"/>
      <c r="X49" s="688"/>
      <c r="Y49" s="688"/>
      <c r="Z49" s="688"/>
      <c r="AA49" s="688"/>
      <c r="AB49" s="688"/>
      <c r="AC49" s="688"/>
      <c r="AD49" s="688"/>
      <c r="AE49" s="688"/>
      <c r="AF49" s="688"/>
      <c r="AG49" s="688"/>
      <c r="AH49" s="689"/>
      <c r="AI49" s="17" t="str">
        <f t="shared" si="17"/>
        <v/>
      </c>
    </row>
    <row r="50" spans="1:35" ht="15" customHeight="1">
      <c r="A50" s="696"/>
      <c r="B50" s="792"/>
      <c r="C50" s="696"/>
      <c r="D50" s="680"/>
      <c r="E50" s="792"/>
      <c r="F50" s="228"/>
      <c r="G50" s="679" t="str">
        <f t="shared" si="15"/>
        <v/>
      </c>
      <c r="H50" s="680"/>
      <c r="I50" s="680"/>
      <c r="J50" s="792"/>
      <c r="K50" s="250" t="str">
        <f t="shared" si="16"/>
        <v/>
      </c>
      <c r="L50" s="692" t="str">
        <f t="shared" si="14"/>
        <v/>
      </c>
      <c r="M50" s="692"/>
      <c r="N50" s="251" t="str">
        <f t="shared" si="18"/>
        <v/>
      </c>
      <c r="O50" s="793"/>
      <c r="P50" s="688"/>
      <c r="Q50" s="688"/>
      <c r="R50" s="688"/>
      <c r="S50" s="688"/>
      <c r="T50" s="688"/>
      <c r="U50" s="688"/>
      <c r="V50" s="688"/>
      <c r="W50" s="688"/>
      <c r="X50" s="688"/>
      <c r="Y50" s="688"/>
      <c r="Z50" s="688"/>
      <c r="AA50" s="688"/>
      <c r="AB50" s="688"/>
      <c r="AC50" s="688"/>
      <c r="AD50" s="688"/>
      <c r="AE50" s="688"/>
      <c r="AF50" s="688"/>
      <c r="AG50" s="688"/>
      <c r="AH50" s="689"/>
      <c r="AI50" s="17" t="str">
        <f t="shared" si="17"/>
        <v/>
      </c>
    </row>
    <row r="51" spans="1:35" ht="15" customHeight="1">
      <c r="A51" s="696"/>
      <c r="B51" s="792"/>
      <c r="C51" s="696"/>
      <c r="D51" s="680"/>
      <c r="E51" s="792"/>
      <c r="F51" s="228"/>
      <c r="G51" s="679" t="str">
        <f t="shared" si="15"/>
        <v/>
      </c>
      <c r="H51" s="680"/>
      <c r="I51" s="680"/>
      <c r="J51" s="792"/>
      <c r="K51" s="250" t="str">
        <f t="shared" si="16"/>
        <v/>
      </c>
      <c r="L51" s="692" t="str">
        <f t="shared" si="14"/>
        <v/>
      </c>
      <c r="M51" s="692"/>
      <c r="N51" s="251" t="str">
        <f t="shared" si="18"/>
        <v/>
      </c>
      <c r="O51" s="793"/>
      <c r="P51" s="688"/>
      <c r="Q51" s="688"/>
      <c r="R51" s="688"/>
      <c r="S51" s="688"/>
      <c r="T51" s="688"/>
      <c r="U51" s="688"/>
      <c r="V51" s="688"/>
      <c r="W51" s="688"/>
      <c r="X51" s="688"/>
      <c r="Y51" s="688"/>
      <c r="Z51" s="688"/>
      <c r="AA51" s="688"/>
      <c r="AB51" s="688"/>
      <c r="AC51" s="688"/>
      <c r="AD51" s="688"/>
      <c r="AE51" s="688"/>
      <c r="AF51" s="688"/>
      <c r="AG51" s="688"/>
      <c r="AH51" s="689"/>
      <c r="AI51" s="17" t="str">
        <f t="shared" si="17"/>
        <v/>
      </c>
    </row>
    <row r="52" spans="1:35" ht="15" customHeight="1">
      <c r="A52" s="696"/>
      <c r="B52" s="792"/>
      <c r="C52" s="696"/>
      <c r="D52" s="680"/>
      <c r="E52" s="792"/>
      <c r="F52" s="228"/>
      <c r="G52" s="679" t="str">
        <f t="shared" si="15"/>
        <v/>
      </c>
      <c r="H52" s="680"/>
      <c r="I52" s="680"/>
      <c r="J52" s="792"/>
      <c r="K52" s="250" t="str">
        <f t="shared" si="16"/>
        <v/>
      </c>
      <c r="L52" s="692" t="str">
        <f t="shared" si="14"/>
        <v/>
      </c>
      <c r="M52" s="692"/>
      <c r="N52" s="251" t="str">
        <f t="shared" si="18"/>
        <v/>
      </c>
      <c r="O52" s="793"/>
      <c r="P52" s="688"/>
      <c r="Q52" s="688"/>
      <c r="R52" s="688"/>
      <c r="S52" s="688"/>
      <c r="T52" s="688"/>
      <c r="U52" s="688"/>
      <c r="V52" s="688"/>
      <c r="W52" s="688"/>
      <c r="X52" s="688"/>
      <c r="Y52" s="688"/>
      <c r="Z52" s="688"/>
      <c r="AA52" s="688"/>
      <c r="AB52" s="688"/>
      <c r="AC52" s="688"/>
      <c r="AD52" s="688"/>
      <c r="AE52" s="688"/>
      <c r="AF52" s="688"/>
      <c r="AG52" s="688"/>
      <c r="AH52" s="689"/>
      <c r="AI52" s="17" t="str">
        <f t="shared" si="17"/>
        <v/>
      </c>
    </row>
    <row r="53" spans="1:35" ht="15" customHeight="1">
      <c r="A53" s="696"/>
      <c r="B53" s="792"/>
      <c r="C53" s="696"/>
      <c r="D53" s="680"/>
      <c r="E53" s="792"/>
      <c r="F53" s="228"/>
      <c r="G53" s="679" t="str">
        <f t="shared" si="15"/>
        <v/>
      </c>
      <c r="H53" s="680"/>
      <c r="I53" s="680"/>
      <c r="J53" s="792"/>
      <c r="K53" s="250" t="str">
        <f t="shared" si="16"/>
        <v/>
      </c>
      <c r="L53" s="692" t="str">
        <f t="shared" si="14"/>
        <v/>
      </c>
      <c r="M53" s="692"/>
      <c r="N53" s="251" t="str">
        <f t="shared" si="18"/>
        <v/>
      </c>
      <c r="O53" s="793"/>
      <c r="P53" s="688"/>
      <c r="Q53" s="688"/>
      <c r="R53" s="688"/>
      <c r="S53" s="688"/>
      <c r="T53" s="688"/>
      <c r="U53" s="688"/>
      <c r="V53" s="688"/>
      <c r="W53" s="688"/>
      <c r="X53" s="688"/>
      <c r="Y53" s="688"/>
      <c r="Z53" s="688"/>
      <c r="AA53" s="688"/>
      <c r="AB53" s="688"/>
      <c r="AC53" s="688"/>
      <c r="AD53" s="688"/>
      <c r="AE53" s="688"/>
      <c r="AF53" s="688"/>
      <c r="AG53" s="688"/>
      <c r="AH53" s="689"/>
      <c r="AI53" s="17" t="str">
        <f t="shared" si="17"/>
        <v/>
      </c>
    </row>
    <row r="54" spans="1:35" ht="15" customHeight="1">
      <c r="A54" s="696"/>
      <c r="B54" s="792"/>
      <c r="C54" s="696"/>
      <c r="D54" s="680"/>
      <c r="E54" s="792"/>
      <c r="F54" s="228"/>
      <c r="G54" s="679" t="str">
        <f t="shared" si="15"/>
        <v/>
      </c>
      <c r="H54" s="680"/>
      <c r="I54" s="680"/>
      <c r="J54" s="792"/>
      <c r="K54" s="250" t="str">
        <f t="shared" si="16"/>
        <v/>
      </c>
      <c r="L54" s="692" t="str">
        <f t="shared" si="14"/>
        <v/>
      </c>
      <c r="M54" s="692"/>
      <c r="N54" s="251" t="str">
        <f t="shared" si="18"/>
        <v/>
      </c>
      <c r="O54" s="793"/>
      <c r="P54" s="688"/>
      <c r="Q54" s="688"/>
      <c r="R54" s="688"/>
      <c r="S54" s="688"/>
      <c r="T54" s="688"/>
      <c r="U54" s="688"/>
      <c r="V54" s="688"/>
      <c r="W54" s="688"/>
      <c r="X54" s="688"/>
      <c r="Y54" s="688"/>
      <c r="Z54" s="688"/>
      <c r="AA54" s="688"/>
      <c r="AB54" s="688"/>
      <c r="AC54" s="688"/>
      <c r="AD54" s="688"/>
      <c r="AE54" s="688"/>
      <c r="AF54" s="688"/>
      <c r="AG54" s="688"/>
      <c r="AH54" s="689"/>
      <c r="AI54" s="17" t="str">
        <f t="shared" si="17"/>
        <v/>
      </c>
    </row>
    <row r="55" spans="1:35" ht="15" customHeight="1">
      <c r="A55" s="696"/>
      <c r="B55" s="792"/>
      <c r="C55" s="696"/>
      <c r="D55" s="680"/>
      <c r="E55" s="792"/>
      <c r="F55" s="228"/>
      <c r="G55" s="679" t="str">
        <f t="shared" si="15"/>
        <v/>
      </c>
      <c r="H55" s="680"/>
      <c r="I55" s="680"/>
      <c r="J55" s="792"/>
      <c r="K55" s="250" t="str">
        <f t="shared" si="16"/>
        <v/>
      </c>
      <c r="L55" s="692" t="str">
        <f t="shared" si="14"/>
        <v/>
      </c>
      <c r="M55" s="692"/>
      <c r="N55" s="251" t="str">
        <f t="shared" si="18"/>
        <v/>
      </c>
      <c r="O55" s="793"/>
      <c r="P55" s="688"/>
      <c r="Q55" s="688"/>
      <c r="R55" s="688"/>
      <c r="S55" s="688"/>
      <c r="T55" s="688"/>
      <c r="U55" s="688"/>
      <c r="V55" s="688"/>
      <c r="W55" s="688"/>
      <c r="X55" s="688"/>
      <c r="Y55" s="688"/>
      <c r="Z55" s="688"/>
      <c r="AA55" s="688"/>
      <c r="AB55" s="688"/>
      <c r="AC55" s="688"/>
      <c r="AD55" s="688"/>
      <c r="AE55" s="688"/>
      <c r="AF55" s="688"/>
      <c r="AG55" s="688"/>
      <c r="AH55" s="689"/>
      <c r="AI55" s="17" t="str">
        <f t="shared" si="17"/>
        <v/>
      </c>
    </row>
    <row r="56" spans="1:35" ht="15" customHeight="1">
      <c r="A56" s="696"/>
      <c r="B56" s="792"/>
      <c r="C56" s="696"/>
      <c r="D56" s="680"/>
      <c r="E56" s="792"/>
      <c r="F56" s="228"/>
      <c r="G56" s="679" t="str">
        <f t="shared" si="15"/>
        <v/>
      </c>
      <c r="H56" s="680"/>
      <c r="I56" s="680"/>
      <c r="J56" s="792"/>
      <c r="K56" s="250" t="str">
        <f t="shared" si="16"/>
        <v/>
      </c>
      <c r="L56" s="692" t="str">
        <f t="shared" si="14"/>
        <v/>
      </c>
      <c r="M56" s="692"/>
      <c r="N56" s="251" t="str">
        <f t="shared" si="18"/>
        <v/>
      </c>
      <c r="O56" s="793"/>
      <c r="P56" s="688"/>
      <c r="Q56" s="688"/>
      <c r="R56" s="688"/>
      <c r="S56" s="688"/>
      <c r="T56" s="688"/>
      <c r="U56" s="688"/>
      <c r="V56" s="688"/>
      <c r="W56" s="688"/>
      <c r="X56" s="688"/>
      <c r="Y56" s="688"/>
      <c r="Z56" s="688"/>
      <c r="AA56" s="688"/>
      <c r="AB56" s="688"/>
      <c r="AC56" s="688"/>
      <c r="AD56" s="688"/>
      <c r="AE56" s="688"/>
      <c r="AF56" s="688"/>
      <c r="AG56" s="688"/>
      <c r="AH56" s="689"/>
      <c r="AI56" s="17" t="str">
        <f t="shared" si="17"/>
        <v/>
      </c>
    </row>
    <row r="57" spans="1:35" ht="15" customHeight="1">
      <c r="A57" s="699"/>
      <c r="B57" s="746"/>
      <c r="C57" s="699"/>
      <c r="D57" s="757"/>
      <c r="E57" s="746"/>
      <c r="F57" s="220"/>
      <c r="G57" s="701" t="str">
        <f t="shared" si="15"/>
        <v/>
      </c>
      <c r="H57" s="757"/>
      <c r="I57" s="757"/>
      <c r="J57" s="746"/>
      <c r="K57" s="252" t="str">
        <f t="shared" si="16"/>
        <v/>
      </c>
      <c r="L57" s="690" t="str">
        <f t="shared" si="14"/>
        <v/>
      </c>
      <c r="M57" s="690"/>
      <c r="N57" s="251" t="str">
        <f t="shared" si="18"/>
        <v/>
      </c>
      <c r="O57" s="707"/>
      <c r="P57" s="684"/>
      <c r="Q57" s="684"/>
      <c r="R57" s="684"/>
      <c r="S57" s="684"/>
      <c r="T57" s="684"/>
      <c r="U57" s="684"/>
      <c r="V57" s="684"/>
      <c r="W57" s="684"/>
      <c r="X57" s="684"/>
      <c r="Y57" s="684"/>
      <c r="Z57" s="684"/>
      <c r="AA57" s="684"/>
      <c r="AB57" s="684"/>
      <c r="AC57" s="684"/>
      <c r="AD57" s="684"/>
      <c r="AE57" s="684"/>
      <c r="AF57" s="684"/>
      <c r="AG57" s="684"/>
      <c r="AH57" s="691"/>
      <c r="AI57" s="17" t="str">
        <f t="shared" si="17"/>
        <v/>
      </c>
    </row>
    <row r="58" spans="1:35" ht="15" customHeight="1">
      <c r="A58" s="685" t="s">
        <v>36</v>
      </c>
      <c r="B58" s="686"/>
      <c r="C58" s="686"/>
      <c r="D58" s="687"/>
      <c r="E58" s="685">
        <v>1</v>
      </c>
      <c r="F58" s="687"/>
      <c r="G58" s="685">
        <v>2</v>
      </c>
      <c r="H58" s="687"/>
      <c r="I58" s="685">
        <v>3</v>
      </c>
      <c r="J58" s="687"/>
      <c r="K58" s="685">
        <v>4</v>
      </c>
      <c r="L58" s="686"/>
      <c r="M58" s="686"/>
      <c r="N58" s="687"/>
      <c r="O58" s="685">
        <v>5</v>
      </c>
      <c r="P58" s="687"/>
      <c r="Q58" s="685">
        <v>6</v>
      </c>
      <c r="R58" s="687"/>
      <c r="S58" s="685">
        <v>7</v>
      </c>
      <c r="T58" s="687"/>
      <c r="U58" s="685">
        <v>8</v>
      </c>
      <c r="V58" s="687"/>
      <c r="W58" s="685">
        <v>9</v>
      </c>
      <c r="X58" s="687"/>
      <c r="Y58" s="685">
        <v>10</v>
      </c>
      <c r="Z58" s="687"/>
      <c r="AA58" s="685">
        <v>11</v>
      </c>
      <c r="AB58" s="687"/>
      <c r="AC58" s="685">
        <v>12</v>
      </c>
      <c r="AD58" s="687"/>
      <c r="AE58" s="685">
        <v>13</v>
      </c>
      <c r="AF58" s="687"/>
      <c r="AG58" s="685">
        <v>14</v>
      </c>
      <c r="AH58" s="687"/>
    </row>
    <row r="59" spans="1:35" ht="15" customHeight="1">
      <c r="A59" s="724"/>
      <c r="B59" s="725"/>
      <c r="C59" s="726"/>
      <c r="D59" s="253"/>
      <c r="E59" s="254"/>
      <c r="F59" s="255"/>
      <c r="G59" s="254"/>
      <c r="H59" s="255"/>
      <c r="I59" s="254"/>
      <c r="J59" s="255"/>
      <c r="K59" s="724"/>
      <c r="L59" s="772"/>
      <c r="M59" s="725"/>
      <c r="N59" s="773"/>
      <c r="O59" s="254"/>
      <c r="P59" s="255"/>
      <c r="Q59" s="254"/>
      <c r="R59" s="255"/>
      <c r="S59" s="254"/>
      <c r="T59" s="255"/>
      <c r="U59" s="254"/>
      <c r="V59" s="255"/>
      <c r="W59" s="254"/>
      <c r="X59" s="255"/>
      <c r="Y59" s="254"/>
      <c r="Z59" s="255"/>
      <c r="AA59" s="254"/>
      <c r="AB59" s="255"/>
      <c r="AC59" s="256"/>
      <c r="AD59" s="256"/>
      <c r="AE59" s="254"/>
      <c r="AF59" s="255"/>
      <c r="AG59" s="254"/>
      <c r="AH59" s="255"/>
    </row>
    <row r="60" spans="1:35" ht="15" customHeight="1">
      <c r="A60" s="699" t="str">
        <f>IF(A59="","",IF(A59=A10,Z10,A10))</f>
        <v/>
      </c>
      <c r="B60" s="757"/>
      <c r="C60" s="746"/>
      <c r="D60" s="240"/>
      <c r="E60" s="220"/>
      <c r="F60" s="219"/>
      <c r="G60" s="220"/>
      <c r="H60" s="219"/>
      <c r="I60" s="220"/>
      <c r="J60" s="219"/>
      <c r="K60" s="699"/>
      <c r="L60" s="700"/>
      <c r="M60" s="757"/>
      <c r="N60" s="702"/>
      <c r="O60" s="220"/>
      <c r="P60" s="219"/>
      <c r="Q60" s="220"/>
      <c r="R60" s="219"/>
      <c r="S60" s="220"/>
      <c r="T60" s="219"/>
      <c r="U60" s="220"/>
      <c r="V60" s="219"/>
      <c r="W60" s="220"/>
      <c r="X60" s="219"/>
      <c r="Y60" s="220"/>
      <c r="Z60" s="219"/>
      <c r="AA60" s="220"/>
      <c r="AB60" s="219"/>
      <c r="AC60" s="242"/>
      <c r="AD60" s="242"/>
      <c r="AE60" s="220"/>
      <c r="AF60" s="219"/>
      <c r="AG60" s="220"/>
      <c r="AH60" s="219"/>
    </row>
    <row r="61" spans="1:35" ht="15" customHeight="1">
      <c r="A61" s="789" t="s">
        <v>60</v>
      </c>
      <c r="B61" s="789"/>
      <c r="C61" s="789"/>
      <c r="D61" s="789"/>
      <c r="E61" s="789" t="s">
        <v>52</v>
      </c>
      <c r="F61" s="790"/>
      <c r="G61" s="790"/>
      <c r="H61" s="790"/>
      <c r="I61" s="790"/>
      <c r="J61" s="790"/>
      <c r="K61" s="790"/>
      <c r="L61" s="790"/>
      <c r="M61" s="790"/>
      <c r="N61" s="790"/>
      <c r="O61" s="790"/>
      <c r="P61" s="790"/>
      <c r="Q61" s="790"/>
      <c r="R61" s="790"/>
      <c r="S61" s="790"/>
      <c r="T61" s="790"/>
      <c r="U61" s="790"/>
      <c r="V61" s="790"/>
      <c r="W61" s="790"/>
      <c r="X61" s="790"/>
      <c r="Y61" s="790"/>
      <c r="Z61" s="790"/>
      <c r="AA61" s="790"/>
      <c r="AB61" s="790"/>
      <c r="AC61" s="790"/>
      <c r="AD61" s="790"/>
      <c r="AE61" s="790"/>
      <c r="AF61" s="790"/>
      <c r="AG61" s="790"/>
      <c r="AH61" s="790"/>
    </row>
    <row r="62" spans="1:35" ht="15" customHeight="1">
      <c r="A62" s="791" t="s">
        <v>37</v>
      </c>
      <c r="B62" s="791"/>
      <c r="C62" s="791"/>
      <c r="D62" s="791"/>
      <c r="E62" s="791"/>
      <c r="F62" s="791"/>
      <c r="G62" s="791"/>
      <c r="H62" s="791"/>
      <c r="I62" s="791"/>
      <c r="J62" s="791"/>
      <c r="K62" s="791"/>
      <c r="L62" s="791"/>
      <c r="M62" s="791"/>
      <c r="N62" s="791"/>
      <c r="O62" s="791"/>
      <c r="P62" s="791"/>
      <c r="Q62" s="791"/>
      <c r="R62" s="791"/>
      <c r="S62" s="791"/>
      <c r="T62" s="791"/>
      <c r="U62" s="791"/>
      <c r="V62" s="791"/>
      <c r="W62" s="791"/>
      <c r="X62" s="791"/>
      <c r="Y62" s="791"/>
      <c r="Z62" s="791"/>
      <c r="AA62" s="791"/>
      <c r="AB62" s="791"/>
      <c r="AC62" s="791"/>
      <c r="AD62" s="791"/>
      <c r="AE62" s="791"/>
      <c r="AF62" s="791"/>
      <c r="AG62" s="791"/>
      <c r="AH62" s="791"/>
    </row>
    <row r="63" spans="1:35" ht="15" customHeight="1">
      <c r="A63" s="257"/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</row>
    <row r="64" spans="1:35" ht="15" customHeight="1">
      <c r="A64" s="779" t="s">
        <v>447</v>
      </c>
      <c r="B64" s="779"/>
      <c r="C64" s="779"/>
      <c r="D64" s="779"/>
      <c r="E64" s="779"/>
      <c r="F64" s="779"/>
      <c r="G64" s="779"/>
      <c r="H64" s="779"/>
      <c r="I64" s="779"/>
      <c r="J64" s="779"/>
      <c r="K64" s="779"/>
      <c r="L64" s="779"/>
      <c r="M64" s="779"/>
      <c r="N64" s="779"/>
      <c r="O64" s="779"/>
      <c r="P64" s="779"/>
      <c r="Q64" s="779"/>
      <c r="R64" s="779"/>
      <c r="S64" s="779"/>
      <c r="T64" s="779"/>
      <c r="U64" s="779"/>
      <c r="V64" s="779"/>
      <c r="W64" s="779"/>
      <c r="X64" s="779"/>
      <c r="Y64" s="779"/>
      <c r="Z64" s="779"/>
      <c r="AA64" s="779"/>
      <c r="AB64" s="779"/>
      <c r="AC64" s="779"/>
      <c r="AD64" s="779"/>
      <c r="AE64" s="779"/>
      <c r="AF64" s="779"/>
      <c r="AG64" s="779"/>
      <c r="AH64" s="779"/>
    </row>
    <row r="65" spans="1:34" ht="15" customHeight="1">
      <c r="A65" s="779" t="s">
        <v>446</v>
      </c>
      <c r="B65" s="779"/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779"/>
      <c r="O65" s="779"/>
      <c r="P65" s="779"/>
      <c r="Q65" s="779"/>
      <c r="R65" s="779"/>
      <c r="S65" s="779"/>
      <c r="T65" s="779"/>
      <c r="U65" s="779"/>
      <c r="V65" s="779"/>
      <c r="W65" s="779"/>
      <c r="X65" s="779"/>
      <c r="Y65" s="779"/>
      <c r="Z65" s="779"/>
      <c r="AA65" s="779"/>
      <c r="AB65" s="779"/>
      <c r="AC65" s="779"/>
      <c r="AD65" s="779"/>
      <c r="AE65" s="779"/>
      <c r="AF65" s="779"/>
      <c r="AG65" s="779"/>
      <c r="AH65" s="779"/>
    </row>
    <row r="66" spans="1:34" ht="11.25" customHeight="1">
      <c r="A66" s="197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258"/>
      <c r="V66" s="258"/>
      <c r="W66" s="258"/>
      <c r="X66" s="258"/>
      <c r="Y66" s="258"/>
      <c r="Z66" s="258"/>
      <c r="AA66" s="258"/>
      <c r="AB66" s="258"/>
      <c r="AC66" s="197"/>
      <c r="AD66" s="197"/>
      <c r="AE66" s="197"/>
      <c r="AF66" s="197"/>
      <c r="AG66" s="197"/>
      <c r="AH66" s="197"/>
    </row>
    <row r="67" spans="1:34" ht="11.25" hidden="1" customHeight="1">
      <c r="A67" s="771" t="s">
        <v>62</v>
      </c>
      <c r="B67" s="771"/>
      <c r="C67" s="771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</row>
    <row r="68" spans="1:34" ht="11.25" hidden="1" customHeight="1">
      <c r="A68" s="780"/>
      <c r="B68" s="781"/>
      <c r="C68" s="781"/>
      <c r="D68" s="781"/>
      <c r="E68" s="781"/>
      <c r="F68" s="781"/>
      <c r="G68" s="781"/>
      <c r="H68" s="781"/>
      <c r="I68" s="781"/>
      <c r="J68" s="781"/>
      <c r="K68" s="781"/>
      <c r="L68" s="781"/>
      <c r="M68" s="781"/>
      <c r="N68" s="781"/>
      <c r="O68" s="781"/>
      <c r="P68" s="781"/>
      <c r="Q68" s="781"/>
      <c r="R68" s="781"/>
      <c r="S68" s="781"/>
      <c r="T68" s="781"/>
      <c r="U68" s="781"/>
      <c r="V68" s="781"/>
      <c r="W68" s="781"/>
      <c r="X68" s="781"/>
      <c r="Y68" s="781"/>
      <c r="Z68" s="781"/>
      <c r="AA68" s="781"/>
      <c r="AB68" s="781"/>
      <c r="AC68" s="781"/>
      <c r="AD68" s="781"/>
      <c r="AE68" s="781"/>
      <c r="AF68" s="781"/>
      <c r="AG68" s="781"/>
      <c r="AH68" s="782"/>
    </row>
    <row r="69" spans="1:34" ht="11.25" hidden="1" customHeight="1">
      <c r="A69" s="783"/>
      <c r="B69" s="784"/>
      <c r="C69" s="784"/>
      <c r="D69" s="784"/>
      <c r="E69" s="784"/>
      <c r="F69" s="784"/>
      <c r="G69" s="784"/>
      <c r="H69" s="784"/>
      <c r="I69" s="784"/>
      <c r="J69" s="784"/>
      <c r="K69" s="784"/>
      <c r="L69" s="784"/>
      <c r="M69" s="784"/>
      <c r="N69" s="784"/>
      <c r="O69" s="784"/>
      <c r="P69" s="784"/>
      <c r="Q69" s="784"/>
      <c r="R69" s="784"/>
      <c r="S69" s="784"/>
      <c r="T69" s="784"/>
      <c r="U69" s="784"/>
      <c r="V69" s="784"/>
      <c r="W69" s="784"/>
      <c r="X69" s="784"/>
      <c r="Y69" s="784"/>
      <c r="Z69" s="784"/>
      <c r="AA69" s="784"/>
      <c r="AB69" s="784"/>
      <c r="AC69" s="784"/>
      <c r="AD69" s="784"/>
      <c r="AE69" s="784"/>
      <c r="AF69" s="784"/>
      <c r="AG69" s="784"/>
      <c r="AH69" s="785"/>
    </row>
    <row r="70" spans="1:34" ht="11.25" hidden="1" customHeight="1">
      <c r="A70" s="783"/>
      <c r="B70" s="784"/>
      <c r="C70" s="784"/>
      <c r="D70" s="784"/>
      <c r="E70" s="784"/>
      <c r="F70" s="784"/>
      <c r="G70" s="784"/>
      <c r="H70" s="784"/>
      <c r="I70" s="784"/>
      <c r="J70" s="784"/>
      <c r="K70" s="784"/>
      <c r="L70" s="784"/>
      <c r="M70" s="784"/>
      <c r="N70" s="784"/>
      <c r="O70" s="784"/>
      <c r="P70" s="784"/>
      <c r="Q70" s="784"/>
      <c r="R70" s="784"/>
      <c r="S70" s="784"/>
      <c r="T70" s="784"/>
      <c r="U70" s="784"/>
      <c r="V70" s="784"/>
      <c r="W70" s="784"/>
      <c r="X70" s="784"/>
      <c r="Y70" s="784"/>
      <c r="Z70" s="784"/>
      <c r="AA70" s="784"/>
      <c r="AB70" s="784"/>
      <c r="AC70" s="784"/>
      <c r="AD70" s="784"/>
      <c r="AE70" s="784"/>
      <c r="AF70" s="784"/>
      <c r="AG70" s="784"/>
      <c r="AH70" s="785"/>
    </row>
    <row r="71" spans="1:34" ht="11.25" hidden="1" customHeight="1">
      <c r="A71" s="783"/>
      <c r="B71" s="784"/>
      <c r="C71" s="784"/>
      <c r="D71" s="784"/>
      <c r="E71" s="784"/>
      <c r="F71" s="784"/>
      <c r="G71" s="784"/>
      <c r="H71" s="784"/>
      <c r="I71" s="784"/>
      <c r="J71" s="784"/>
      <c r="K71" s="784"/>
      <c r="L71" s="784"/>
      <c r="M71" s="784"/>
      <c r="N71" s="784"/>
      <c r="O71" s="784"/>
      <c r="P71" s="784"/>
      <c r="Q71" s="784"/>
      <c r="R71" s="784"/>
      <c r="S71" s="784"/>
      <c r="T71" s="784"/>
      <c r="U71" s="784"/>
      <c r="V71" s="784"/>
      <c r="W71" s="784"/>
      <c r="X71" s="784"/>
      <c r="Y71" s="784"/>
      <c r="Z71" s="784"/>
      <c r="AA71" s="784"/>
      <c r="AB71" s="784"/>
      <c r="AC71" s="784"/>
      <c r="AD71" s="784"/>
      <c r="AE71" s="784"/>
      <c r="AF71" s="784"/>
      <c r="AG71" s="784"/>
      <c r="AH71" s="785"/>
    </row>
    <row r="72" spans="1:34" ht="11.25" hidden="1" customHeight="1">
      <c r="A72" s="783"/>
      <c r="B72" s="784"/>
      <c r="C72" s="784"/>
      <c r="D72" s="784"/>
      <c r="E72" s="784"/>
      <c r="F72" s="784"/>
      <c r="G72" s="784"/>
      <c r="H72" s="784"/>
      <c r="I72" s="784"/>
      <c r="J72" s="784"/>
      <c r="K72" s="784"/>
      <c r="L72" s="784"/>
      <c r="M72" s="784"/>
      <c r="N72" s="784"/>
      <c r="O72" s="784"/>
      <c r="P72" s="784"/>
      <c r="Q72" s="784"/>
      <c r="R72" s="784"/>
      <c r="S72" s="784"/>
      <c r="T72" s="784"/>
      <c r="U72" s="784"/>
      <c r="V72" s="784"/>
      <c r="W72" s="784"/>
      <c r="X72" s="784"/>
      <c r="Y72" s="784"/>
      <c r="Z72" s="784"/>
      <c r="AA72" s="784"/>
      <c r="AB72" s="784"/>
      <c r="AC72" s="784"/>
      <c r="AD72" s="784"/>
      <c r="AE72" s="784"/>
      <c r="AF72" s="784"/>
      <c r="AG72" s="784"/>
      <c r="AH72" s="785"/>
    </row>
    <row r="73" spans="1:34" ht="11.25" hidden="1" customHeight="1">
      <c r="A73" s="783"/>
      <c r="B73" s="784"/>
      <c r="C73" s="784"/>
      <c r="D73" s="784"/>
      <c r="E73" s="784"/>
      <c r="F73" s="784"/>
      <c r="G73" s="784"/>
      <c r="H73" s="784"/>
      <c r="I73" s="784"/>
      <c r="J73" s="784"/>
      <c r="K73" s="784"/>
      <c r="L73" s="784"/>
      <c r="M73" s="784"/>
      <c r="N73" s="784"/>
      <c r="O73" s="784"/>
      <c r="P73" s="784"/>
      <c r="Q73" s="784"/>
      <c r="R73" s="784"/>
      <c r="S73" s="784"/>
      <c r="T73" s="784"/>
      <c r="U73" s="784"/>
      <c r="V73" s="784"/>
      <c r="W73" s="784"/>
      <c r="X73" s="784"/>
      <c r="Y73" s="784"/>
      <c r="Z73" s="784"/>
      <c r="AA73" s="784"/>
      <c r="AB73" s="784"/>
      <c r="AC73" s="784"/>
      <c r="AD73" s="784"/>
      <c r="AE73" s="784"/>
      <c r="AF73" s="784"/>
      <c r="AG73" s="784"/>
      <c r="AH73" s="785"/>
    </row>
    <row r="74" spans="1:34" ht="11.25" hidden="1" customHeight="1">
      <c r="A74" s="783"/>
      <c r="B74" s="784"/>
      <c r="C74" s="784"/>
      <c r="D74" s="784"/>
      <c r="E74" s="784"/>
      <c r="F74" s="784"/>
      <c r="G74" s="784"/>
      <c r="H74" s="784"/>
      <c r="I74" s="784"/>
      <c r="J74" s="784"/>
      <c r="K74" s="784"/>
      <c r="L74" s="784"/>
      <c r="M74" s="784"/>
      <c r="N74" s="784"/>
      <c r="O74" s="784"/>
      <c r="P74" s="784"/>
      <c r="Q74" s="784"/>
      <c r="R74" s="784"/>
      <c r="S74" s="784"/>
      <c r="T74" s="784"/>
      <c r="U74" s="784"/>
      <c r="V74" s="784"/>
      <c r="W74" s="784"/>
      <c r="X74" s="784"/>
      <c r="Y74" s="784"/>
      <c r="Z74" s="784"/>
      <c r="AA74" s="784"/>
      <c r="AB74" s="784"/>
      <c r="AC74" s="784"/>
      <c r="AD74" s="784"/>
      <c r="AE74" s="784"/>
      <c r="AF74" s="784"/>
      <c r="AG74" s="784"/>
      <c r="AH74" s="785"/>
    </row>
    <row r="75" spans="1:34" ht="11.25" hidden="1" customHeight="1">
      <c r="A75" s="783"/>
      <c r="B75" s="784"/>
      <c r="C75" s="784"/>
      <c r="D75" s="784"/>
      <c r="E75" s="784"/>
      <c r="F75" s="784"/>
      <c r="G75" s="784"/>
      <c r="H75" s="784"/>
      <c r="I75" s="784"/>
      <c r="J75" s="784"/>
      <c r="K75" s="784"/>
      <c r="L75" s="784"/>
      <c r="M75" s="784"/>
      <c r="N75" s="784"/>
      <c r="O75" s="784"/>
      <c r="P75" s="784"/>
      <c r="Q75" s="784"/>
      <c r="R75" s="784"/>
      <c r="S75" s="784"/>
      <c r="T75" s="784"/>
      <c r="U75" s="784"/>
      <c r="V75" s="784"/>
      <c r="W75" s="784"/>
      <c r="X75" s="784"/>
      <c r="Y75" s="784"/>
      <c r="Z75" s="784"/>
      <c r="AA75" s="784"/>
      <c r="AB75" s="784"/>
      <c r="AC75" s="784"/>
      <c r="AD75" s="784"/>
      <c r="AE75" s="784"/>
      <c r="AF75" s="784"/>
      <c r="AG75" s="784"/>
      <c r="AH75" s="785"/>
    </row>
    <row r="76" spans="1:34" ht="11.25" hidden="1" customHeight="1">
      <c r="A76" s="783"/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784"/>
      <c r="O76" s="784"/>
      <c r="P76" s="784"/>
      <c r="Q76" s="784"/>
      <c r="R76" s="784"/>
      <c r="S76" s="784"/>
      <c r="T76" s="784"/>
      <c r="U76" s="784"/>
      <c r="V76" s="784"/>
      <c r="W76" s="784"/>
      <c r="X76" s="784"/>
      <c r="Y76" s="784"/>
      <c r="Z76" s="784"/>
      <c r="AA76" s="784"/>
      <c r="AB76" s="784"/>
      <c r="AC76" s="784"/>
      <c r="AD76" s="784"/>
      <c r="AE76" s="784"/>
      <c r="AF76" s="784"/>
      <c r="AG76" s="784"/>
      <c r="AH76" s="785"/>
    </row>
    <row r="77" spans="1:34" ht="11.25" hidden="1" customHeight="1">
      <c r="A77" s="783"/>
      <c r="B77" s="784"/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784"/>
      <c r="O77" s="784"/>
      <c r="P77" s="784"/>
      <c r="Q77" s="784"/>
      <c r="R77" s="784"/>
      <c r="S77" s="784"/>
      <c r="T77" s="784"/>
      <c r="U77" s="784"/>
      <c r="V77" s="784"/>
      <c r="W77" s="784"/>
      <c r="X77" s="784"/>
      <c r="Y77" s="784"/>
      <c r="Z77" s="784"/>
      <c r="AA77" s="784"/>
      <c r="AB77" s="784"/>
      <c r="AC77" s="784"/>
      <c r="AD77" s="784"/>
      <c r="AE77" s="784"/>
      <c r="AF77" s="784"/>
      <c r="AG77" s="784"/>
      <c r="AH77" s="785"/>
    </row>
    <row r="78" spans="1:34" ht="11.25" hidden="1" customHeight="1">
      <c r="A78" s="783"/>
      <c r="B78" s="784"/>
      <c r="C78" s="784"/>
      <c r="D78" s="784"/>
      <c r="E78" s="784"/>
      <c r="F78" s="784"/>
      <c r="G78" s="784"/>
      <c r="H78" s="784"/>
      <c r="I78" s="784"/>
      <c r="J78" s="784"/>
      <c r="K78" s="784"/>
      <c r="L78" s="784"/>
      <c r="M78" s="784"/>
      <c r="N78" s="784"/>
      <c r="O78" s="784"/>
      <c r="P78" s="784"/>
      <c r="Q78" s="784"/>
      <c r="R78" s="784"/>
      <c r="S78" s="784"/>
      <c r="T78" s="784"/>
      <c r="U78" s="784"/>
      <c r="V78" s="784"/>
      <c r="W78" s="784"/>
      <c r="X78" s="784"/>
      <c r="Y78" s="784"/>
      <c r="Z78" s="784"/>
      <c r="AA78" s="784"/>
      <c r="AB78" s="784"/>
      <c r="AC78" s="784"/>
      <c r="AD78" s="784"/>
      <c r="AE78" s="784"/>
      <c r="AF78" s="784"/>
      <c r="AG78" s="784"/>
      <c r="AH78" s="785"/>
    </row>
    <row r="79" spans="1:34" ht="11.25" hidden="1" customHeight="1">
      <c r="A79" s="786"/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N79" s="787"/>
      <c r="O79" s="787"/>
      <c r="P79" s="787"/>
      <c r="Q79" s="787"/>
      <c r="R79" s="787"/>
      <c r="S79" s="787"/>
      <c r="T79" s="787"/>
      <c r="U79" s="787"/>
      <c r="V79" s="787"/>
      <c r="W79" s="787"/>
      <c r="X79" s="787"/>
      <c r="Y79" s="787"/>
      <c r="Z79" s="787"/>
      <c r="AA79" s="787"/>
      <c r="AB79" s="787"/>
      <c r="AC79" s="787"/>
      <c r="AD79" s="787"/>
      <c r="AE79" s="787"/>
      <c r="AF79" s="787"/>
      <c r="AG79" s="787"/>
      <c r="AH79" s="788"/>
    </row>
    <row r="80" spans="1:34" hidden="1"/>
  </sheetData>
  <mergeCells count="406">
    <mergeCell ref="A1:P1"/>
    <mergeCell ref="W1:AB1"/>
    <mergeCell ref="AC1:AH1"/>
    <mergeCell ref="I5:J5"/>
    <mergeCell ref="A4:AH4"/>
    <mergeCell ref="K5:N5"/>
    <mergeCell ref="B2:N3"/>
    <mergeCell ref="W2:AB3"/>
    <mergeCell ref="AC2:AH3"/>
    <mergeCell ref="O3:P3"/>
    <mergeCell ref="O5:T5"/>
    <mergeCell ref="U5:V5"/>
    <mergeCell ref="W5:AH5"/>
    <mergeCell ref="A5:C5"/>
    <mergeCell ref="D5:H5"/>
    <mergeCell ref="A8:E8"/>
    <mergeCell ref="F8:J8"/>
    <mergeCell ref="A7:E7"/>
    <mergeCell ref="F7:J7"/>
    <mergeCell ref="T8:U8"/>
    <mergeCell ref="O8:S8"/>
    <mergeCell ref="A6:C6"/>
    <mergeCell ref="D6:J6"/>
    <mergeCell ref="K6:N6"/>
    <mergeCell ref="O6:P6"/>
    <mergeCell ref="Q6:R6"/>
    <mergeCell ref="S6:T6"/>
    <mergeCell ref="U6:V6"/>
    <mergeCell ref="G13:H13"/>
    <mergeCell ref="A12:I12"/>
    <mergeCell ref="A11:I11"/>
    <mergeCell ref="O12:P12"/>
    <mergeCell ref="O11:P11"/>
    <mergeCell ref="A15:A16"/>
    <mergeCell ref="B15:C16"/>
    <mergeCell ref="D15:H15"/>
    <mergeCell ref="I15:I16"/>
    <mergeCell ref="O13:P13"/>
    <mergeCell ref="J18:P18"/>
    <mergeCell ref="U18:Y18"/>
    <mergeCell ref="J19:P19"/>
    <mergeCell ref="U19:Y19"/>
    <mergeCell ref="J20:P20"/>
    <mergeCell ref="U20:Y20"/>
    <mergeCell ref="J21:P21"/>
    <mergeCell ref="U21:Y21"/>
    <mergeCell ref="J22:P22"/>
    <mergeCell ref="U22:Y22"/>
    <mergeCell ref="J23:P23"/>
    <mergeCell ref="U23:Y23"/>
    <mergeCell ref="J24:P24"/>
    <mergeCell ref="U24:Y24"/>
    <mergeCell ref="J25:P25"/>
    <mergeCell ref="U25:Y25"/>
    <mergeCell ref="J26:P26"/>
    <mergeCell ref="U26:Y26"/>
    <mergeCell ref="J27:P27"/>
    <mergeCell ref="U27:Y27"/>
    <mergeCell ref="J28:P28"/>
    <mergeCell ref="U28:Y28"/>
    <mergeCell ref="J29:P29"/>
    <mergeCell ref="U29:Y29"/>
    <mergeCell ref="J30:P30"/>
    <mergeCell ref="U30:Y30"/>
    <mergeCell ref="J31:P31"/>
    <mergeCell ref="U31:Y31"/>
    <mergeCell ref="J34:P34"/>
    <mergeCell ref="U34:Y34"/>
    <mergeCell ref="J32:P32"/>
    <mergeCell ref="U32:Y32"/>
    <mergeCell ref="J33:P33"/>
    <mergeCell ref="U33:Y33"/>
    <mergeCell ref="A36:B36"/>
    <mergeCell ref="D36:F36"/>
    <mergeCell ref="H36:J36"/>
    <mergeCell ref="A35:B35"/>
    <mergeCell ref="C35:F35"/>
    <mergeCell ref="G35:J35"/>
    <mergeCell ref="O37:O38"/>
    <mergeCell ref="A37:B37"/>
    <mergeCell ref="D37:F37"/>
    <mergeCell ref="H37:J37"/>
    <mergeCell ref="K39:L39"/>
    <mergeCell ref="M39:N39"/>
    <mergeCell ref="A38:B38"/>
    <mergeCell ref="D38:F38"/>
    <mergeCell ref="H38:J38"/>
    <mergeCell ref="K37:L38"/>
    <mergeCell ref="M37:N38"/>
    <mergeCell ref="A40:B40"/>
    <mergeCell ref="D40:F40"/>
    <mergeCell ref="H40:J40"/>
    <mergeCell ref="A39:B39"/>
    <mergeCell ref="D39:F39"/>
    <mergeCell ref="H39:J39"/>
    <mergeCell ref="K40:L40"/>
    <mergeCell ref="M40:N40"/>
    <mergeCell ref="A43:B43"/>
    <mergeCell ref="D43:F43"/>
    <mergeCell ref="H41:J41"/>
    <mergeCell ref="H43:J43"/>
    <mergeCell ref="A42:B42"/>
    <mergeCell ref="D42:F42"/>
    <mergeCell ref="H42:J42"/>
    <mergeCell ref="A41:B41"/>
    <mergeCell ref="D41:F41"/>
    <mergeCell ref="A45:B45"/>
    <mergeCell ref="D45:F45"/>
    <mergeCell ref="H45:J45"/>
    <mergeCell ref="A44:B44"/>
    <mergeCell ref="D44:F44"/>
    <mergeCell ref="H44:J44"/>
    <mergeCell ref="A47:B47"/>
    <mergeCell ref="C47:E47"/>
    <mergeCell ref="G47:J47"/>
    <mergeCell ref="A46:B46"/>
    <mergeCell ref="C46:E46"/>
    <mergeCell ref="G46:J46"/>
    <mergeCell ref="A48:B48"/>
    <mergeCell ref="C48:E48"/>
    <mergeCell ref="G48:J48"/>
    <mergeCell ref="O48:P48"/>
    <mergeCell ref="Q48:R48"/>
    <mergeCell ref="S48:T48"/>
    <mergeCell ref="U47:V47"/>
    <mergeCell ref="W47:X47"/>
    <mergeCell ref="Q47:R47"/>
    <mergeCell ref="S47:T47"/>
    <mergeCell ref="U48:V48"/>
    <mergeCell ref="W48:X48"/>
    <mergeCell ref="L47:M47"/>
    <mergeCell ref="A50:B50"/>
    <mergeCell ref="C50:E50"/>
    <mergeCell ref="G50:J50"/>
    <mergeCell ref="O50:P50"/>
    <mergeCell ref="Q50:R50"/>
    <mergeCell ref="S50:T50"/>
    <mergeCell ref="U49:V49"/>
    <mergeCell ref="W49:X49"/>
    <mergeCell ref="Q49:R49"/>
    <mergeCell ref="S49:T49"/>
    <mergeCell ref="U50:V50"/>
    <mergeCell ref="W50:X50"/>
    <mergeCell ref="A49:B49"/>
    <mergeCell ref="C49:E49"/>
    <mergeCell ref="G49:J49"/>
    <mergeCell ref="O49:P49"/>
    <mergeCell ref="A52:B52"/>
    <mergeCell ref="C52:E52"/>
    <mergeCell ref="G52:J52"/>
    <mergeCell ref="O52:P52"/>
    <mergeCell ref="Q52:R52"/>
    <mergeCell ref="S52:T52"/>
    <mergeCell ref="U51:V51"/>
    <mergeCell ref="W51:X51"/>
    <mergeCell ref="Q51:R51"/>
    <mergeCell ref="S51:T51"/>
    <mergeCell ref="U52:V52"/>
    <mergeCell ref="W52:X52"/>
    <mergeCell ref="A51:B51"/>
    <mergeCell ref="C51:E51"/>
    <mergeCell ref="G51:J51"/>
    <mergeCell ref="O51:P51"/>
    <mergeCell ref="A54:B54"/>
    <mergeCell ref="C54:E54"/>
    <mergeCell ref="G54:J54"/>
    <mergeCell ref="O54:P54"/>
    <mergeCell ref="L54:M54"/>
    <mergeCell ref="A53:B53"/>
    <mergeCell ref="C53:E53"/>
    <mergeCell ref="G53:J53"/>
    <mergeCell ref="O53:P53"/>
    <mergeCell ref="G56:J56"/>
    <mergeCell ref="O56:P56"/>
    <mergeCell ref="L56:M56"/>
    <mergeCell ref="Q54:R54"/>
    <mergeCell ref="S54:T54"/>
    <mergeCell ref="U53:V53"/>
    <mergeCell ref="W53:X53"/>
    <mergeCell ref="Q53:R53"/>
    <mergeCell ref="S53:T53"/>
    <mergeCell ref="AA56:AB56"/>
    <mergeCell ref="AC55:AD55"/>
    <mergeCell ref="AE55:AF55"/>
    <mergeCell ref="Y55:Z55"/>
    <mergeCell ref="AA55:AB55"/>
    <mergeCell ref="AC56:AD56"/>
    <mergeCell ref="AE56:AF56"/>
    <mergeCell ref="A57:B57"/>
    <mergeCell ref="C57:E57"/>
    <mergeCell ref="G57:J57"/>
    <mergeCell ref="O57:P57"/>
    <mergeCell ref="U56:V56"/>
    <mergeCell ref="W56:X56"/>
    <mergeCell ref="Q56:R56"/>
    <mergeCell ref="S56:T56"/>
    <mergeCell ref="W55:X55"/>
    <mergeCell ref="Q55:R55"/>
    <mergeCell ref="S55:T55"/>
    <mergeCell ref="A55:B55"/>
    <mergeCell ref="C55:E55"/>
    <mergeCell ref="G55:J55"/>
    <mergeCell ref="O55:P55"/>
    <mergeCell ref="A56:B56"/>
    <mergeCell ref="C56:E56"/>
    <mergeCell ref="A68:AH79"/>
    <mergeCell ref="W58:X58"/>
    <mergeCell ref="Y58:Z58"/>
    <mergeCell ref="A58:D58"/>
    <mergeCell ref="E58:F58"/>
    <mergeCell ref="G58:H58"/>
    <mergeCell ref="I58:J58"/>
    <mergeCell ref="O58:P58"/>
    <mergeCell ref="A60:C60"/>
    <mergeCell ref="E61:AH61"/>
    <mergeCell ref="A64:AH64"/>
    <mergeCell ref="M60:N60"/>
    <mergeCell ref="AG58:AH58"/>
    <mergeCell ref="Q58:R58"/>
    <mergeCell ref="K58:N58"/>
    <mergeCell ref="A61:D61"/>
    <mergeCell ref="A62:D62"/>
    <mergeCell ref="E62:AH62"/>
    <mergeCell ref="AA6:AE6"/>
    <mergeCell ref="AF6:AH6"/>
    <mergeCell ref="K7:N7"/>
    <mergeCell ref="O7:S7"/>
    <mergeCell ref="T7:U7"/>
    <mergeCell ref="K8:N8"/>
    <mergeCell ref="A67:C67"/>
    <mergeCell ref="AA58:AB58"/>
    <mergeCell ref="AC58:AD58"/>
    <mergeCell ref="AE58:AF58"/>
    <mergeCell ref="A59:C59"/>
    <mergeCell ref="S58:T58"/>
    <mergeCell ref="U58:V58"/>
    <mergeCell ref="K59:L59"/>
    <mergeCell ref="M59:N59"/>
    <mergeCell ref="K60:L60"/>
    <mergeCell ref="V7:Z7"/>
    <mergeCell ref="AB7:AE7"/>
    <mergeCell ref="AF7:AH8"/>
    <mergeCell ref="AB8:AE8"/>
    <mergeCell ref="V8:Z8"/>
    <mergeCell ref="O9:P9"/>
    <mergeCell ref="A65:AH65"/>
    <mergeCell ref="Y56:Z56"/>
    <mergeCell ref="W14:Y14"/>
    <mergeCell ref="J9:N13"/>
    <mergeCell ref="AA15:AE15"/>
    <mergeCell ref="AF15:AG16"/>
    <mergeCell ref="J14:N14"/>
    <mergeCell ref="O14:P14"/>
    <mergeCell ref="Q14:T14"/>
    <mergeCell ref="U14:V14"/>
    <mergeCell ref="Q12:T12"/>
    <mergeCell ref="U12:V12"/>
    <mergeCell ref="Q9:T9"/>
    <mergeCell ref="U11:V11"/>
    <mergeCell ref="U9:V9"/>
    <mergeCell ref="Q13:T13"/>
    <mergeCell ref="U13:V13"/>
    <mergeCell ref="Q11:T11"/>
    <mergeCell ref="Z12:AH12"/>
    <mergeCell ref="AA13:AB13"/>
    <mergeCell ref="AG13:AH13"/>
    <mergeCell ref="W9:Y13"/>
    <mergeCell ref="Z11:AH11"/>
    <mergeCell ref="AH15:AH16"/>
    <mergeCell ref="J17:P17"/>
    <mergeCell ref="U17:Y17"/>
    <mergeCell ref="S15:S16"/>
    <mergeCell ref="T15:T16"/>
    <mergeCell ref="U15:Y16"/>
    <mergeCell ref="Z15:Z16"/>
    <mergeCell ref="R15:R16"/>
    <mergeCell ref="Q15:Q16"/>
    <mergeCell ref="J15:P16"/>
    <mergeCell ref="AE35:AH35"/>
    <mergeCell ref="K36:R36"/>
    <mergeCell ref="S36:X36"/>
    <mergeCell ref="Y36:Z36"/>
    <mergeCell ref="AB36:AD36"/>
    <mergeCell ref="AF36:AH36"/>
    <mergeCell ref="K35:R35"/>
    <mergeCell ref="S35:X35"/>
    <mergeCell ref="Y35:Z35"/>
    <mergeCell ref="AA35:AD35"/>
    <mergeCell ref="P37:P38"/>
    <mergeCell ref="Q37:T38"/>
    <mergeCell ref="W37:W38"/>
    <mergeCell ref="X37:X38"/>
    <mergeCell ref="U37:U38"/>
    <mergeCell ref="V37:V38"/>
    <mergeCell ref="Y37:Z37"/>
    <mergeCell ref="AB37:AD37"/>
    <mergeCell ref="AF37:AH37"/>
    <mergeCell ref="Y38:Z38"/>
    <mergeCell ref="AB38:AD38"/>
    <mergeCell ref="AF38:AH38"/>
    <mergeCell ref="AB39:AD39"/>
    <mergeCell ref="AF39:AH39"/>
    <mergeCell ref="R40:S40"/>
    <mergeCell ref="Y40:Z40"/>
    <mergeCell ref="R39:S39"/>
    <mergeCell ref="Y39:Z39"/>
    <mergeCell ref="R41:S41"/>
    <mergeCell ref="Y41:Z41"/>
    <mergeCell ref="AB40:AD40"/>
    <mergeCell ref="AF40:AH40"/>
    <mergeCell ref="AB41:AD41"/>
    <mergeCell ref="AF41:AH41"/>
    <mergeCell ref="K42:L42"/>
    <mergeCell ref="M42:N42"/>
    <mergeCell ref="R42:S42"/>
    <mergeCell ref="Y42:Z42"/>
    <mergeCell ref="AB42:AD42"/>
    <mergeCell ref="AF42:AH42"/>
    <mergeCell ref="K41:L41"/>
    <mergeCell ref="M41:N41"/>
    <mergeCell ref="AB44:AD44"/>
    <mergeCell ref="AF44:AH44"/>
    <mergeCell ref="K43:L43"/>
    <mergeCell ref="M43:N43"/>
    <mergeCell ref="R43:S43"/>
    <mergeCell ref="Y43:Z43"/>
    <mergeCell ref="AB43:AD43"/>
    <mergeCell ref="AF43:AH43"/>
    <mergeCell ref="AB45:AD45"/>
    <mergeCell ref="AF45:AH45"/>
    <mergeCell ref="K44:L44"/>
    <mergeCell ref="M44:N44"/>
    <mergeCell ref="K45:L45"/>
    <mergeCell ref="M45:N45"/>
    <mergeCell ref="R45:S45"/>
    <mergeCell ref="Y45:Z45"/>
    <mergeCell ref="R44:S44"/>
    <mergeCell ref="Y44:Z44"/>
    <mergeCell ref="AG47:AH47"/>
    <mergeCell ref="AC47:AD47"/>
    <mergeCell ref="AE47:AF47"/>
    <mergeCell ref="Y47:Z47"/>
    <mergeCell ref="AA47:AB47"/>
    <mergeCell ref="O47:P47"/>
    <mergeCell ref="AG48:AH48"/>
    <mergeCell ref="L49:M49"/>
    <mergeCell ref="AG49:AH49"/>
    <mergeCell ref="AC49:AD49"/>
    <mergeCell ref="AE49:AF49"/>
    <mergeCell ref="Y49:Z49"/>
    <mergeCell ref="AA49:AB49"/>
    <mergeCell ref="AC48:AD48"/>
    <mergeCell ref="AE48:AF48"/>
    <mergeCell ref="Y48:Z48"/>
    <mergeCell ref="L48:M48"/>
    <mergeCell ref="AA48:AB48"/>
    <mergeCell ref="AG50:AH50"/>
    <mergeCell ref="L51:M51"/>
    <mergeCell ref="AG51:AH51"/>
    <mergeCell ref="AC51:AD51"/>
    <mergeCell ref="AE51:AF51"/>
    <mergeCell ref="Y51:Z51"/>
    <mergeCell ref="AA51:AB51"/>
    <mergeCell ref="AC50:AD50"/>
    <mergeCell ref="AE50:AF50"/>
    <mergeCell ref="Y50:Z50"/>
    <mergeCell ref="L50:M50"/>
    <mergeCell ref="AA50:AB50"/>
    <mergeCell ref="AA54:AB54"/>
    <mergeCell ref="U55:V55"/>
    <mergeCell ref="AG52:AH52"/>
    <mergeCell ref="L53:M53"/>
    <mergeCell ref="AG53:AH53"/>
    <mergeCell ref="AC53:AD53"/>
    <mergeCell ref="AE53:AF53"/>
    <mergeCell ref="Y53:Z53"/>
    <mergeCell ref="AA53:AB53"/>
    <mergeCell ref="AC52:AD52"/>
    <mergeCell ref="AE52:AF52"/>
    <mergeCell ref="Y52:Z52"/>
    <mergeCell ref="L52:M52"/>
    <mergeCell ref="AA52:AB52"/>
    <mergeCell ref="W6:Z6"/>
    <mergeCell ref="A9:D9"/>
    <mergeCell ref="Z9:AC9"/>
    <mergeCell ref="U57:V57"/>
    <mergeCell ref="W57:X57"/>
    <mergeCell ref="Y57:Z57"/>
    <mergeCell ref="AA57:AB57"/>
    <mergeCell ref="K46:N46"/>
    <mergeCell ref="O46:AH46"/>
    <mergeCell ref="AG56:AH56"/>
    <mergeCell ref="L57:M57"/>
    <mergeCell ref="AG57:AH57"/>
    <mergeCell ref="AC57:AD57"/>
    <mergeCell ref="AE57:AF57"/>
    <mergeCell ref="Q57:R57"/>
    <mergeCell ref="S57:T57"/>
    <mergeCell ref="AG54:AH54"/>
    <mergeCell ref="L55:M55"/>
    <mergeCell ref="AG55:AH55"/>
    <mergeCell ref="AC54:AD54"/>
    <mergeCell ref="AE54:AF54"/>
    <mergeCell ref="U54:V54"/>
    <mergeCell ref="W54:X54"/>
    <mergeCell ref="Y54:Z54"/>
  </mergeCells>
  <phoneticPr fontId="3"/>
  <dataValidations count="1">
    <dataValidation type="list" allowBlank="1" showInputMessage="1" showErrorMessage="1" sqref="C47:E57 A59:C59">
      <formula1>$A$10:$B$10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8" orientation="portrait" horizontalDpi="4294967293" verticalDpi="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データ!$H$2:$H$21</xm:f>
          </x14:formula1>
          <xm:sqref>AB8:AE8</xm:sqref>
        </x14:dataValidation>
        <x14:dataValidation type="list" allowBlank="1" showInputMessage="1" showErrorMessage="1">
          <x14:formula1>
            <xm:f>データ!$G$2:$G$21</xm:f>
          </x14:formula1>
          <xm:sqref>AB7:AE7</xm:sqref>
        </x14:dataValidation>
        <x14:dataValidation type="list" allowBlank="1" showInputMessage="1" showErrorMessage="1">
          <x14:formula1>
            <xm:f>データ!$P$2:$P$21</xm:f>
          </x14:formula1>
          <xm:sqref>W6</xm:sqref>
        </x14:dataValidation>
        <x14:dataValidation type="list" allowBlank="1" showInputMessage="1" showErrorMessage="1">
          <x14:formula1>
            <xm:f>データ!$N$2:$N$67</xm:f>
          </x14:formula1>
          <xm:sqref>O6</xm:sqref>
        </x14:dataValidation>
        <x14:dataValidation type="list" allowBlank="1" showInputMessage="1" showErrorMessage="1">
          <x14:formula1>
            <xm:f>データ!$J$2:$J$21</xm:f>
          </x14:formula1>
          <xm:sqref>D6</xm:sqref>
        </x14:dataValidation>
        <x14:dataValidation type="list" allowBlank="1" showInputMessage="1" showErrorMessage="1">
          <x14:formula1>
            <xm:f>データ!$L$2:$L$21</xm:f>
          </x14:formula1>
          <xm:sqref>S6</xm:sqref>
        </x14:dataValidation>
        <x14:dataValidation type="list" allowBlank="1" showInputMessage="1" showErrorMessage="1">
          <x14:formula1>
            <xm:f>データ!$E$2:$E$21</xm:f>
          </x14:formula1>
          <xm:sqref>V8:Z8</xm:sqref>
        </x14:dataValidation>
        <x14:dataValidation type="list" allowBlank="1" showInputMessage="1" showErrorMessage="1">
          <x14:formula1>
            <xm:f>データ!$C$2:$C$21</xm:f>
          </x14:formula1>
          <xm:sqref>F7:J7</xm:sqref>
        </x14:dataValidation>
        <x14:dataValidation type="list" allowBlank="1" showInputMessage="1" showErrorMessage="1">
          <x14:formula1>
            <xm:f>データ!$A$2:$A$21</xm:f>
          </x14:formula1>
          <xm:sqref>F8:J8 O7:S8 V7:Z7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0"/>
  <sheetViews>
    <sheetView zoomScaleNormal="100" workbookViewId="0">
      <selection activeCell="AU16" sqref="AU16"/>
    </sheetView>
  </sheetViews>
  <sheetFormatPr defaultRowHeight="13.5"/>
  <cols>
    <col min="1" max="10" width="3.125" style="17" customWidth="1"/>
    <col min="11" max="11" width="2.25" style="17" customWidth="1"/>
    <col min="12" max="13" width="0.875" style="17" customWidth="1"/>
    <col min="14" max="14" width="2.25" style="17" customWidth="1"/>
    <col min="15" max="34" width="3.125" style="17" customWidth="1"/>
    <col min="35" max="35" width="2.875" style="17" customWidth="1"/>
    <col min="36" max="42" width="2.625" style="17" customWidth="1"/>
    <col min="43" max="16384" width="9" style="17"/>
  </cols>
  <sheetData>
    <row r="1" spans="1:49" ht="15" customHeight="1">
      <c r="A1" s="816" t="s">
        <v>270</v>
      </c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197"/>
      <c r="R1" s="197"/>
      <c r="S1" s="197"/>
      <c r="T1" s="197"/>
      <c r="U1" s="197"/>
      <c r="V1" s="197"/>
      <c r="W1" s="817" t="s">
        <v>6</v>
      </c>
      <c r="X1" s="817"/>
      <c r="Y1" s="817"/>
      <c r="Z1" s="817"/>
      <c r="AA1" s="817"/>
      <c r="AB1" s="817"/>
      <c r="AC1" s="817" t="s">
        <v>7</v>
      </c>
      <c r="AD1" s="817"/>
      <c r="AE1" s="817"/>
      <c r="AF1" s="817"/>
      <c r="AG1" s="817"/>
      <c r="AH1" s="817"/>
    </row>
    <row r="2" spans="1:49" ht="15" customHeight="1">
      <c r="A2" s="197"/>
      <c r="B2" s="821" t="s">
        <v>445</v>
      </c>
      <c r="C2" s="821"/>
      <c r="D2" s="821"/>
      <c r="E2" s="821"/>
      <c r="F2" s="821"/>
      <c r="G2" s="821"/>
      <c r="H2" s="821"/>
      <c r="I2" s="821"/>
      <c r="J2" s="822"/>
      <c r="K2" s="822"/>
      <c r="L2" s="822"/>
      <c r="M2" s="822"/>
      <c r="N2" s="822"/>
      <c r="O2" s="198"/>
      <c r="P2" s="198"/>
      <c r="Q2" s="198"/>
      <c r="R2" s="198"/>
      <c r="S2" s="198"/>
      <c r="T2" s="198"/>
      <c r="U2" s="198"/>
      <c r="V2" s="198"/>
      <c r="W2" s="823" t="str">
        <f>IF(F7="","",F7)</f>
        <v/>
      </c>
      <c r="X2" s="823"/>
      <c r="Y2" s="823"/>
      <c r="Z2" s="823"/>
      <c r="AA2" s="823"/>
      <c r="AB2" s="823"/>
      <c r="AC2" s="823" t="str">
        <f>IF(F8="","",F8)</f>
        <v/>
      </c>
      <c r="AD2" s="823"/>
      <c r="AE2" s="823"/>
      <c r="AF2" s="823"/>
      <c r="AG2" s="823"/>
      <c r="AH2" s="823"/>
    </row>
    <row r="3" spans="1:49" ht="15" customHeight="1">
      <c r="A3" s="197"/>
      <c r="B3" s="821"/>
      <c r="C3" s="821"/>
      <c r="D3" s="821"/>
      <c r="E3" s="821"/>
      <c r="F3" s="821"/>
      <c r="G3" s="821"/>
      <c r="H3" s="821"/>
      <c r="I3" s="821"/>
      <c r="J3" s="822"/>
      <c r="K3" s="822"/>
      <c r="L3" s="822"/>
      <c r="M3" s="822"/>
      <c r="N3" s="822"/>
      <c r="O3" s="825"/>
      <c r="P3" s="825"/>
      <c r="Q3" s="198"/>
      <c r="R3" s="198"/>
      <c r="S3" s="198"/>
      <c r="T3" s="198"/>
      <c r="U3" s="198"/>
      <c r="V3" s="198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</row>
    <row r="4" spans="1:49" ht="15" customHeight="1">
      <c r="A4" s="820" t="s">
        <v>38</v>
      </c>
      <c r="B4" s="820"/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  <c r="R4" s="820"/>
      <c r="S4" s="820"/>
      <c r="T4" s="820"/>
      <c r="U4" s="820"/>
      <c r="V4" s="820"/>
      <c r="W4" s="820"/>
      <c r="X4" s="820"/>
      <c r="Y4" s="820"/>
      <c r="Z4" s="820"/>
      <c r="AA4" s="820"/>
      <c r="AB4" s="820"/>
      <c r="AC4" s="820"/>
      <c r="AD4" s="820"/>
      <c r="AE4" s="820"/>
      <c r="AF4" s="820"/>
      <c r="AG4" s="820"/>
      <c r="AH4" s="820"/>
    </row>
    <row r="5" spans="1:49" ht="15" customHeight="1">
      <c r="A5" s="724" t="s">
        <v>8</v>
      </c>
      <c r="B5" s="725"/>
      <c r="C5" s="753"/>
      <c r="D5" s="826" t="str">
        <f>表紙裏!A9</f>
        <v>平成30年8月7日(火)</v>
      </c>
      <c r="E5" s="827"/>
      <c r="F5" s="827"/>
      <c r="G5" s="827"/>
      <c r="H5" s="827"/>
      <c r="I5" s="818">
        <v>0.39583333333333331</v>
      </c>
      <c r="J5" s="819"/>
      <c r="K5" s="693" t="s">
        <v>9</v>
      </c>
      <c r="L5" s="693"/>
      <c r="M5" s="693"/>
      <c r="N5" s="693"/>
      <c r="O5" s="693" t="s">
        <v>261</v>
      </c>
      <c r="P5" s="693"/>
      <c r="Q5" s="693"/>
      <c r="R5" s="693"/>
      <c r="S5" s="693"/>
      <c r="T5" s="693"/>
      <c r="U5" s="693" t="s">
        <v>10</v>
      </c>
      <c r="V5" s="693"/>
      <c r="W5" s="693" t="str">
        <f>トーナメント!O59</f>
        <v>七尾市城山陸上競技場</v>
      </c>
      <c r="X5" s="693"/>
      <c r="Y5" s="693"/>
      <c r="Z5" s="693"/>
      <c r="AA5" s="693"/>
      <c r="AB5" s="693"/>
      <c r="AC5" s="693"/>
      <c r="AD5" s="693"/>
      <c r="AE5" s="693"/>
      <c r="AF5" s="693"/>
      <c r="AG5" s="693"/>
      <c r="AH5" s="694"/>
    </row>
    <row r="6" spans="1:49" ht="15" customHeight="1">
      <c r="A6" s="696" t="s">
        <v>11</v>
      </c>
      <c r="B6" s="680"/>
      <c r="C6" s="680"/>
      <c r="D6" s="680"/>
      <c r="E6" s="680"/>
      <c r="F6" s="680"/>
      <c r="G6" s="680"/>
      <c r="H6" s="680"/>
      <c r="I6" s="680"/>
      <c r="J6" s="680"/>
      <c r="K6" s="680" t="s">
        <v>12</v>
      </c>
      <c r="L6" s="680"/>
      <c r="M6" s="680"/>
      <c r="N6" s="681"/>
      <c r="O6" s="828"/>
      <c r="P6" s="829"/>
      <c r="Q6" s="679" t="s">
        <v>13</v>
      </c>
      <c r="R6" s="681"/>
      <c r="S6" s="814"/>
      <c r="T6" s="815"/>
      <c r="U6" s="679" t="s">
        <v>39</v>
      </c>
      <c r="V6" s="681"/>
      <c r="W6" s="679"/>
      <c r="X6" s="680"/>
      <c r="Y6" s="680"/>
      <c r="Z6" s="681"/>
      <c r="AA6" s="688" t="s">
        <v>14</v>
      </c>
      <c r="AB6" s="688"/>
      <c r="AC6" s="688"/>
      <c r="AD6" s="688"/>
      <c r="AE6" s="688"/>
      <c r="AF6" s="688" t="s">
        <v>15</v>
      </c>
      <c r="AG6" s="688"/>
      <c r="AH6" s="689"/>
    </row>
    <row r="7" spans="1:49" ht="15" customHeight="1">
      <c r="A7" s="793" t="s">
        <v>6</v>
      </c>
      <c r="B7" s="688"/>
      <c r="C7" s="688"/>
      <c r="D7" s="688"/>
      <c r="E7" s="688"/>
      <c r="F7" s="770"/>
      <c r="G7" s="770"/>
      <c r="H7" s="770"/>
      <c r="I7" s="770"/>
      <c r="J7" s="770"/>
      <c r="K7" s="688" t="s">
        <v>40</v>
      </c>
      <c r="L7" s="688"/>
      <c r="M7" s="688"/>
      <c r="N7" s="688"/>
      <c r="O7" s="770"/>
      <c r="P7" s="770"/>
      <c r="Q7" s="770"/>
      <c r="R7" s="770"/>
      <c r="S7" s="770"/>
      <c r="T7" s="688" t="s">
        <v>41</v>
      </c>
      <c r="U7" s="688"/>
      <c r="V7" s="770"/>
      <c r="W7" s="770"/>
      <c r="X7" s="770"/>
      <c r="Y7" s="770"/>
      <c r="Z7" s="770"/>
      <c r="AA7" s="199" t="s">
        <v>16</v>
      </c>
      <c r="AB7" s="688"/>
      <c r="AC7" s="688"/>
      <c r="AD7" s="688"/>
      <c r="AE7" s="688"/>
      <c r="AF7" s="774"/>
      <c r="AG7" s="774"/>
      <c r="AH7" s="775"/>
    </row>
    <row r="8" spans="1:49" ht="15" customHeight="1">
      <c r="A8" s="707" t="s">
        <v>7</v>
      </c>
      <c r="B8" s="684"/>
      <c r="C8" s="684"/>
      <c r="D8" s="684"/>
      <c r="E8" s="684"/>
      <c r="F8" s="770"/>
      <c r="G8" s="770"/>
      <c r="H8" s="770"/>
      <c r="I8" s="770"/>
      <c r="J8" s="770"/>
      <c r="K8" s="684" t="s">
        <v>42</v>
      </c>
      <c r="L8" s="684"/>
      <c r="M8" s="684"/>
      <c r="N8" s="684"/>
      <c r="O8" s="770"/>
      <c r="P8" s="770"/>
      <c r="Q8" s="770"/>
      <c r="R8" s="770"/>
      <c r="S8" s="770"/>
      <c r="T8" s="684" t="s">
        <v>17</v>
      </c>
      <c r="U8" s="684"/>
      <c r="V8" s="770"/>
      <c r="W8" s="770"/>
      <c r="X8" s="770"/>
      <c r="Y8" s="770"/>
      <c r="Z8" s="770"/>
      <c r="AA8" s="200" t="s">
        <v>18</v>
      </c>
      <c r="AB8" s="684"/>
      <c r="AC8" s="684"/>
      <c r="AD8" s="684"/>
      <c r="AE8" s="684"/>
      <c r="AF8" s="776"/>
      <c r="AG8" s="776"/>
      <c r="AH8" s="777"/>
    </row>
    <row r="9" spans="1:49" ht="15" customHeight="1">
      <c r="A9" s="682"/>
      <c r="B9" s="683"/>
      <c r="C9" s="683"/>
      <c r="D9" s="683"/>
      <c r="E9" s="201"/>
      <c r="F9" s="201"/>
      <c r="G9" s="201"/>
      <c r="H9" s="201"/>
      <c r="I9" s="202"/>
      <c r="J9" s="734" t="str">
        <f>IF(O9="","",O9+O11+O12+O13)</f>
        <v/>
      </c>
      <c r="K9" s="735"/>
      <c r="L9" s="735"/>
      <c r="M9" s="735"/>
      <c r="N9" s="736"/>
      <c r="O9" s="734"/>
      <c r="P9" s="778"/>
      <c r="Q9" s="752" t="s">
        <v>43</v>
      </c>
      <c r="R9" s="725"/>
      <c r="S9" s="725"/>
      <c r="T9" s="753"/>
      <c r="U9" s="754"/>
      <c r="V9" s="736"/>
      <c r="W9" s="734" t="str">
        <f>IF(U9="","",U9+U11+U12+U13)</f>
        <v/>
      </c>
      <c r="X9" s="735"/>
      <c r="Y9" s="736"/>
      <c r="Z9" s="682"/>
      <c r="AA9" s="683"/>
      <c r="AB9" s="683"/>
      <c r="AC9" s="683"/>
      <c r="AD9" s="201"/>
      <c r="AE9" s="201"/>
      <c r="AF9" s="201"/>
      <c r="AG9" s="201"/>
      <c r="AH9" s="202"/>
    </row>
    <row r="10" spans="1:49" ht="15" hidden="1" customHeight="1">
      <c r="A10" s="203" t="str">
        <f>トーナメント!AI51</f>
        <v/>
      </c>
      <c r="B10" s="183" t="str">
        <f>Z10</f>
        <v/>
      </c>
      <c r="C10" s="183"/>
      <c r="D10" s="183"/>
      <c r="E10" s="204"/>
      <c r="F10" s="204"/>
      <c r="G10" s="204"/>
      <c r="H10" s="204"/>
      <c r="I10" s="205"/>
      <c r="J10" s="737"/>
      <c r="K10" s="738"/>
      <c r="L10" s="738"/>
      <c r="M10" s="738"/>
      <c r="N10" s="739"/>
      <c r="O10" s="206"/>
      <c r="P10" s="207"/>
      <c r="Q10" s="208"/>
      <c r="R10" s="204"/>
      <c r="S10" s="204"/>
      <c r="T10" s="209"/>
      <c r="U10" s="210"/>
      <c r="V10" s="211"/>
      <c r="W10" s="737"/>
      <c r="X10" s="738"/>
      <c r="Y10" s="739"/>
      <c r="Z10" s="203" t="str">
        <f>トーナメント!AP51</f>
        <v/>
      </c>
      <c r="AA10" s="183"/>
      <c r="AB10" s="183"/>
      <c r="AC10" s="183"/>
      <c r="AD10" s="204"/>
      <c r="AE10" s="204"/>
      <c r="AF10" s="204"/>
      <c r="AG10" s="204"/>
      <c r="AH10" s="205"/>
    </row>
    <row r="11" spans="1:49" ht="15" customHeight="1">
      <c r="A11" s="767" t="str">
        <f>AQ15</f>
        <v>星稜中学校</v>
      </c>
      <c r="B11" s="768"/>
      <c r="C11" s="768"/>
      <c r="D11" s="768"/>
      <c r="E11" s="768"/>
      <c r="F11" s="768"/>
      <c r="G11" s="768"/>
      <c r="H11" s="768"/>
      <c r="I11" s="769"/>
      <c r="J11" s="740"/>
      <c r="K11" s="741"/>
      <c r="L11" s="741"/>
      <c r="M11" s="741"/>
      <c r="N11" s="742"/>
      <c r="O11" s="809"/>
      <c r="P11" s="810"/>
      <c r="Q11" s="759" t="s">
        <v>44</v>
      </c>
      <c r="R11" s="729"/>
      <c r="S11" s="729"/>
      <c r="T11" s="760"/>
      <c r="U11" s="755"/>
      <c r="V11" s="756"/>
      <c r="W11" s="740"/>
      <c r="X11" s="741"/>
      <c r="Y11" s="742"/>
      <c r="Z11" s="767" t="str">
        <f>AU15</f>
        <v>星稜中学校</v>
      </c>
      <c r="AA11" s="768"/>
      <c r="AB11" s="768"/>
      <c r="AC11" s="768"/>
      <c r="AD11" s="768"/>
      <c r="AE11" s="768"/>
      <c r="AF11" s="768"/>
      <c r="AG11" s="768"/>
      <c r="AH11" s="769"/>
    </row>
    <row r="12" spans="1:49" ht="15" customHeight="1">
      <c r="A12" s="761" t="str">
        <f>AQ16</f>
        <v>(石川１位)</v>
      </c>
      <c r="B12" s="762"/>
      <c r="C12" s="762"/>
      <c r="D12" s="762"/>
      <c r="E12" s="762"/>
      <c r="F12" s="762"/>
      <c r="G12" s="762"/>
      <c r="H12" s="763"/>
      <c r="I12" s="764"/>
      <c r="J12" s="740"/>
      <c r="K12" s="741"/>
      <c r="L12" s="741"/>
      <c r="M12" s="741"/>
      <c r="N12" s="742"/>
      <c r="O12" s="734"/>
      <c r="P12" s="778"/>
      <c r="Q12" s="752" t="s">
        <v>45</v>
      </c>
      <c r="R12" s="725"/>
      <c r="S12" s="725"/>
      <c r="T12" s="753"/>
      <c r="U12" s="754"/>
      <c r="V12" s="736"/>
      <c r="W12" s="740"/>
      <c r="X12" s="741"/>
      <c r="Y12" s="742"/>
      <c r="Z12" s="761" t="str">
        <f>AU16</f>
        <v>(石川１位)</v>
      </c>
      <c r="AA12" s="762"/>
      <c r="AB12" s="762"/>
      <c r="AC12" s="762"/>
      <c r="AD12" s="762"/>
      <c r="AE12" s="762"/>
      <c r="AF12" s="762"/>
      <c r="AG12" s="763"/>
      <c r="AH12" s="764"/>
    </row>
    <row r="13" spans="1:49" ht="15" customHeight="1">
      <c r="A13" s="203"/>
      <c r="B13" s="204"/>
      <c r="C13" s="204"/>
      <c r="D13" s="204"/>
      <c r="E13" s="204"/>
      <c r="F13" s="204"/>
      <c r="G13" s="765" t="s">
        <v>46</v>
      </c>
      <c r="H13" s="808"/>
      <c r="I13" s="212"/>
      <c r="J13" s="743"/>
      <c r="K13" s="744"/>
      <c r="L13" s="744"/>
      <c r="M13" s="744"/>
      <c r="N13" s="745"/>
      <c r="O13" s="743"/>
      <c r="P13" s="811"/>
      <c r="Q13" s="701" t="s">
        <v>47</v>
      </c>
      <c r="R13" s="757"/>
      <c r="S13" s="757"/>
      <c r="T13" s="703"/>
      <c r="U13" s="758"/>
      <c r="V13" s="745"/>
      <c r="W13" s="743"/>
      <c r="X13" s="744"/>
      <c r="Y13" s="745"/>
      <c r="Z13" s="204"/>
      <c r="AA13" s="765" t="s">
        <v>48</v>
      </c>
      <c r="AB13" s="765"/>
      <c r="AC13" s="204"/>
      <c r="AD13" s="204"/>
      <c r="AE13" s="204"/>
      <c r="AF13" s="204"/>
      <c r="AG13" s="765"/>
      <c r="AH13" s="766"/>
    </row>
    <row r="14" spans="1:49" ht="15" customHeight="1">
      <c r="A14" s="213"/>
      <c r="B14" s="214"/>
      <c r="C14" s="214"/>
      <c r="D14" s="214"/>
      <c r="E14" s="214"/>
      <c r="F14" s="214"/>
      <c r="G14" s="214"/>
      <c r="H14" s="214"/>
      <c r="I14" s="215"/>
      <c r="J14" s="685"/>
      <c r="K14" s="686"/>
      <c r="L14" s="686"/>
      <c r="M14" s="686"/>
      <c r="N14" s="686"/>
      <c r="O14" s="747"/>
      <c r="P14" s="748"/>
      <c r="Q14" s="749" t="str">
        <f>IF(O14="","","PK")</f>
        <v/>
      </c>
      <c r="R14" s="686"/>
      <c r="S14" s="686"/>
      <c r="T14" s="750"/>
      <c r="U14" s="751"/>
      <c r="V14" s="747"/>
      <c r="W14" s="686"/>
      <c r="X14" s="686"/>
      <c r="Y14" s="687"/>
      <c r="Z14" s="213"/>
      <c r="AA14" s="214"/>
      <c r="AB14" s="214"/>
      <c r="AC14" s="214"/>
      <c r="AD14" s="214"/>
      <c r="AE14" s="214"/>
      <c r="AF14" s="214"/>
      <c r="AG14" s="214"/>
      <c r="AH14" s="215"/>
    </row>
    <row r="15" spans="1:49" ht="15" customHeight="1">
      <c r="A15" s="724" t="s">
        <v>49</v>
      </c>
      <c r="B15" s="695" t="s">
        <v>50</v>
      </c>
      <c r="C15" s="694"/>
      <c r="D15" s="753" t="s">
        <v>19</v>
      </c>
      <c r="E15" s="693"/>
      <c r="F15" s="693"/>
      <c r="G15" s="693"/>
      <c r="H15" s="694"/>
      <c r="I15" s="727" t="s">
        <v>20</v>
      </c>
      <c r="J15" s="724" t="s">
        <v>51</v>
      </c>
      <c r="K15" s="725"/>
      <c r="L15" s="725"/>
      <c r="M15" s="725"/>
      <c r="N15" s="725"/>
      <c r="O15" s="725"/>
      <c r="P15" s="725"/>
      <c r="Q15" s="727" t="s">
        <v>160</v>
      </c>
      <c r="R15" s="731" t="s">
        <v>165</v>
      </c>
      <c r="S15" s="727" t="s">
        <v>165</v>
      </c>
      <c r="T15" s="727" t="s">
        <v>160</v>
      </c>
      <c r="U15" s="725" t="s">
        <v>51</v>
      </c>
      <c r="V15" s="725"/>
      <c r="W15" s="725"/>
      <c r="X15" s="725"/>
      <c r="Y15" s="726"/>
      <c r="Z15" s="727" t="s">
        <v>20</v>
      </c>
      <c r="AA15" s="724" t="s">
        <v>19</v>
      </c>
      <c r="AB15" s="725"/>
      <c r="AC15" s="725"/>
      <c r="AD15" s="725"/>
      <c r="AE15" s="726"/>
      <c r="AF15" s="724" t="s">
        <v>50</v>
      </c>
      <c r="AG15" s="726"/>
      <c r="AH15" s="726" t="s">
        <v>49</v>
      </c>
      <c r="AQ15" s="17" t="str">
        <f>INDEX(CHOOSE(VLOOKUP(A10,くじ引き!$B$12:$G$22,4,FALSE),第1位,第2位,第3位),(VLOOKUP(A10,くじ引き!$B$12:$G$22,5,FALSE)-1)*32+2,2)</f>
        <v>星稜中学校</v>
      </c>
      <c r="AU15" s="17" t="str">
        <f>INDEX(CHOOSE(VLOOKUP(Z10,くじ引き!$B$12:$G$22,4,FALSE),第1位,第2位,第3位),(VLOOKUP(Z10,くじ引き!$B$12:$G$22,5,FALSE)-1)*32+2,2)</f>
        <v>星稜中学校</v>
      </c>
    </row>
    <row r="16" spans="1:49" ht="15" customHeight="1">
      <c r="A16" s="699"/>
      <c r="B16" s="707"/>
      <c r="C16" s="691"/>
      <c r="D16" s="216" t="s">
        <v>462</v>
      </c>
      <c r="E16" s="195" t="s">
        <v>463</v>
      </c>
      <c r="F16" s="217" t="s">
        <v>21</v>
      </c>
      <c r="G16" s="218" t="s">
        <v>22</v>
      </c>
      <c r="H16" s="219" t="s">
        <v>23</v>
      </c>
      <c r="I16" s="728"/>
      <c r="J16" s="733"/>
      <c r="K16" s="729"/>
      <c r="L16" s="729"/>
      <c r="M16" s="729"/>
      <c r="N16" s="729"/>
      <c r="O16" s="729"/>
      <c r="P16" s="729"/>
      <c r="Q16" s="728"/>
      <c r="R16" s="732"/>
      <c r="S16" s="728"/>
      <c r="T16" s="728"/>
      <c r="U16" s="729"/>
      <c r="V16" s="729"/>
      <c r="W16" s="729"/>
      <c r="X16" s="729"/>
      <c r="Y16" s="730"/>
      <c r="Z16" s="728"/>
      <c r="AA16" s="220" t="s">
        <v>23</v>
      </c>
      <c r="AB16" s="220" t="s">
        <v>22</v>
      </c>
      <c r="AC16" s="218" t="s">
        <v>21</v>
      </c>
      <c r="AD16" s="217" t="s">
        <v>463</v>
      </c>
      <c r="AE16" s="219" t="s">
        <v>462</v>
      </c>
      <c r="AF16" s="699"/>
      <c r="AG16" s="746"/>
      <c r="AH16" s="746"/>
      <c r="AQ16" s="17" t="str">
        <f>"("&amp;VLOOKUP(A10,くじ引き!$B$12:$F$22,2,FALSE)&amp;")"</f>
        <v>(石川１位)</v>
      </c>
      <c r="AR16" s="221" t="s">
        <v>163</v>
      </c>
      <c r="AS16" s="17" t="str">
        <f>INDEX(CHOOSE(VLOOKUP(A10,くじ引き!$B$12:$G$22,4,FALSE),第1位,第2位,第3位),(VLOOKUP(A10,くじ引き!$B$12:$G$22,5,FALSE)-1)*32+4,4)</f>
        <v>河合　伸幸</v>
      </c>
      <c r="AU16" s="17" t="str">
        <f>"("&amp;VLOOKUP(Z10,くじ引き!$B$12:$F$22,2,FALSE)&amp;")"</f>
        <v>(石川１位)</v>
      </c>
      <c r="AV16" s="221" t="s">
        <v>163</v>
      </c>
      <c r="AW16" s="17" t="str">
        <f>INDEX(CHOOSE(VLOOKUP(Z10,くじ引き!$B$12:$G$22,4,FALSE),第1位,第2位,第3位),(VLOOKUP(Z10,くじ引き!$B$12:$G$22,5,FALSE)-1)*32+4,4)</f>
        <v>河合　伸幸</v>
      </c>
    </row>
    <row r="17" spans="1:49" ht="15" customHeight="1">
      <c r="A17" s="222"/>
      <c r="B17" s="223"/>
      <c r="C17" s="224"/>
      <c r="D17" s="225"/>
      <c r="E17" s="193"/>
      <c r="F17" s="223"/>
      <c r="G17" s="224"/>
      <c r="H17" s="226" t="str">
        <f>IF(SUM(D17:G17)=0,"",SUM(D17:G17))</f>
        <v/>
      </c>
      <c r="I17" s="222" t="str">
        <f>IF(OR($A$10="",COUNTIF($AI$47:$AI$57,$A$10&amp;Q17&amp;J17)=0),"",COUNTIF($AI$47:$AI$57,$A$10&amp;Q17&amp;J17))</f>
        <v/>
      </c>
      <c r="J17" s="724" t="str">
        <f t="shared" ref="J17:J34" si="0">IF(Q17="","",VLOOKUP(Q17,$AQ$17:$AS$34,3,FALSE))</f>
        <v/>
      </c>
      <c r="K17" s="725"/>
      <c r="L17" s="725"/>
      <c r="M17" s="725"/>
      <c r="N17" s="725"/>
      <c r="O17" s="725"/>
      <c r="P17" s="726"/>
      <c r="Q17" s="222"/>
      <c r="R17" s="222" t="str">
        <f t="shared" ref="R17:R34" si="1">IF(Q17="","",VLOOKUP(Q17,$AQ$17:$AS$34,2,FALSE))</f>
        <v/>
      </c>
      <c r="S17" s="227" t="str">
        <f t="shared" ref="S17:S34" si="2">IF(T17="","",VLOOKUP(T17,$AU$17:$AW$34,2,FALSE))</f>
        <v/>
      </c>
      <c r="T17" s="222"/>
      <c r="U17" s="724" t="str">
        <f t="shared" ref="U17:U34" si="3">IF(T17="","",VLOOKUP(T17,$AU$17:$AW$34,3,FALSE))</f>
        <v/>
      </c>
      <c r="V17" s="725"/>
      <c r="W17" s="725"/>
      <c r="X17" s="725"/>
      <c r="Y17" s="726"/>
      <c r="Z17" s="226" t="str">
        <f>IF(OR($Z$10="",COUNTIF($AI$47:$AI$57,$Z$10&amp;T17&amp;U17)=0),"",COUNTIF($AI$47:$AI$57,$Z$10&amp;T17&amp;U17))</f>
        <v/>
      </c>
      <c r="AA17" s="222" t="str">
        <f>IF(SUM(AB17:AE17)=0,"",SUM(AB17:AE17))</f>
        <v/>
      </c>
      <c r="AB17" s="222"/>
      <c r="AC17" s="224"/>
      <c r="AD17" s="223"/>
      <c r="AE17" s="226"/>
      <c r="AF17" s="222"/>
      <c r="AG17" s="224"/>
      <c r="AH17" s="226"/>
      <c r="AP17" s="17">
        <v>1</v>
      </c>
      <c r="AQ17" s="17">
        <f>INDEX(CHOOSE(VLOOKUP($A$10,くじ引き!$B$12:$G$22,4,FALSE),第1位,第2位,第3位),(VLOOKUP($A$10,くじ引き!$B$12:$G$22,5,FALSE)-1)*32+9+$AP17,AQ$35)</f>
        <v>1</v>
      </c>
      <c r="AR17" s="17" t="str">
        <f>INDEX(CHOOSE(VLOOKUP($A$10,くじ引き!$B$12:$G$22,4,FALSE),第1位,第2位,第3位),(VLOOKUP($A$10,くじ引き!$B$12:$G$22,5,FALSE)-1)*32+9+$AP17,AR$35)</f>
        <v>GK</v>
      </c>
      <c r="AS17" s="17" t="str">
        <f>INDEX(CHOOSE(VLOOKUP($A$10,くじ引き!$B$12:$G$22,4,FALSE),第1位,第2位,第3位),(VLOOKUP($A$10,くじ引き!$B$12:$G$22,5,FALSE)-1)*32+9+$AP17,AS$35)</f>
        <v xml:space="preserve"> 西野　敬穂</v>
      </c>
      <c r="AU17" s="17">
        <f>INDEX(CHOOSE(VLOOKUP($Z$10,くじ引き!$B$12:$G$22,4,FALSE),第1位,第2位,第3位),(VLOOKUP($Z$10,くじ引き!$B$12:$G$22,5,FALSE)-1)*32+9+$AP17,AU$35)</f>
        <v>1</v>
      </c>
      <c r="AV17" s="17" t="str">
        <f>INDEX(CHOOSE(VLOOKUP($Z$10,くじ引き!$B$12:$G$22,4,FALSE),第1位,第2位,第3位),(VLOOKUP($Z$10,くじ引き!$B$12:$G$22,5,FALSE)-1)*32+9+$AP17,AV$35)</f>
        <v>GK</v>
      </c>
      <c r="AW17" s="17" t="str">
        <f>INDEX(CHOOSE(VLOOKUP($Z$10,くじ引き!$B$12:$G$22,4,FALSE),第1位,第2位,第3位),(VLOOKUP($Z$10,くじ引き!$B$12:$G$22,5,FALSE)-1)*32+9+$AP17,AW$35)</f>
        <v xml:space="preserve"> 西野　敬穂</v>
      </c>
    </row>
    <row r="18" spans="1:49" ht="15" customHeight="1">
      <c r="A18" s="228"/>
      <c r="B18" s="229"/>
      <c r="C18" s="230"/>
      <c r="D18" s="231"/>
      <c r="E18" s="194"/>
      <c r="F18" s="229"/>
      <c r="G18" s="230"/>
      <c r="H18" s="232" t="str">
        <f t="shared" ref="H18:H34" si="4">IF(SUM(D18:G18)=0,"",SUM(D18:G18))</f>
        <v/>
      </c>
      <c r="I18" s="228" t="str">
        <f t="shared" ref="I18:I34" si="5">IF(OR($A$10="",COUNTIF($AI$47:$AI$57,$A$10&amp;Q18&amp;J18)=0),"",COUNTIF($AI$47:$AI$57,$A$10&amp;Q18&amp;J18))</f>
        <v/>
      </c>
      <c r="J18" s="696" t="str">
        <f t="shared" si="0"/>
        <v/>
      </c>
      <c r="K18" s="680"/>
      <c r="L18" s="680"/>
      <c r="M18" s="680"/>
      <c r="N18" s="680"/>
      <c r="O18" s="680"/>
      <c r="P18" s="792"/>
      <c r="Q18" s="228"/>
      <c r="R18" s="228" t="str">
        <f t="shared" si="1"/>
        <v/>
      </c>
      <c r="S18" s="233" t="str">
        <f t="shared" si="2"/>
        <v/>
      </c>
      <c r="T18" s="228"/>
      <c r="U18" s="696" t="str">
        <f t="shared" si="3"/>
        <v/>
      </c>
      <c r="V18" s="680"/>
      <c r="W18" s="680"/>
      <c r="X18" s="680"/>
      <c r="Y18" s="792"/>
      <c r="Z18" s="232" t="str">
        <f t="shared" ref="Z18:Z34" si="6">IF(OR($Z$10="",COUNTIF($AI$47:$AI$57,$Z$10&amp;T18&amp;U18)=0),"",COUNTIF($AI$47:$AI$57,$Z$10&amp;T18&amp;U18))</f>
        <v/>
      </c>
      <c r="AA18" s="228" t="str">
        <f t="shared" ref="AA18:AA34" si="7">IF(SUM(AB18:AE18)=0,"",SUM(AB18:AE18))</f>
        <v/>
      </c>
      <c r="AB18" s="228"/>
      <c r="AC18" s="230"/>
      <c r="AD18" s="229"/>
      <c r="AE18" s="232"/>
      <c r="AF18" s="228"/>
      <c r="AG18" s="230"/>
      <c r="AH18" s="232"/>
      <c r="AP18" s="17">
        <v>2</v>
      </c>
      <c r="AQ18" s="17">
        <f>INDEX(CHOOSE(VLOOKUP($A$10,くじ引き!$B$12:$G$22,4,FALSE),第1位,第2位,第3位),(VLOOKUP($A$10,くじ引き!$B$12:$G$22,5,FALSE)-1)*32+9+$AP18,AQ$35)</f>
        <v>2</v>
      </c>
      <c r="AR18" s="17" t="str">
        <f>INDEX(CHOOSE(VLOOKUP($A$10,くじ引き!$B$12:$G$22,4,FALSE),第1位,第2位,第3位),(VLOOKUP($A$10,くじ引き!$B$12:$G$22,5,FALSE)-1)*32+9+$AP18,AR$35)</f>
        <v>DF</v>
      </c>
      <c r="AS18" s="17" t="str">
        <f>INDEX(CHOOSE(VLOOKUP($A$10,くじ引き!$B$12:$G$22,4,FALSE),第1位,第2位,第3位),(VLOOKUP($A$10,くじ引き!$B$12:$G$22,5,FALSE)-1)*32+9+$AP18,AS$35)</f>
        <v xml:space="preserve"> 佐野　芽生</v>
      </c>
      <c r="AU18" s="17">
        <f>INDEX(CHOOSE(VLOOKUP($A$10,くじ引き!$B$12:$G$22,4,FALSE),第1位,第2位,第3位),(VLOOKUP($A$10,くじ引き!$B$12:$G$22,5,FALSE)-1)*32+9+$AP18,AU$35)</f>
        <v>2</v>
      </c>
      <c r="AV18" s="17" t="str">
        <f>INDEX(CHOOSE(VLOOKUP($Z$10,くじ引き!$B$12:$G$22,4,FALSE),第1位,第2位,第3位),(VLOOKUP($Z$10,くじ引き!$B$12:$G$22,5,FALSE)-1)*32+9+$AP18,AV$35)</f>
        <v>DF</v>
      </c>
      <c r="AW18" s="17" t="str">
        <f>INDEX(CHOOSE(VLOOKUP($Z$10,くじ引き!$B$12:$G$22,4,FALSE),第1位,第2位,第3位),(VLOOKUP($Z$10,くじ引き!$B$12:$G$22,5,FALSE)-1)*32+9+$AP18,AW$35)</f>
        <v xml:space="preserve"> 佐野　芽生</v>
      </c>
    </row>
    <row r="19" spans="1:49" ht="15" customHeight="1">
      <c r="A19" s="228"/>
      <c r="B19" s="229" t="s">
        <v>52</v>
      </c>
      <c r="C19" s="230"/>
      <c r="D19" s="231"/>
      <c r="E19" s="194"/>
      <c r="F19" s="229"/>
      <c r="G19" s="230"/>
      <c r="H19" s="232" t="str">
        <f t="shared" si="4"/>
        <v/>
      </c>
      <c r="I19" s="228" t="str">
        <f t="shared" si="5"/>
        <v/>
      </c>
      <c r="J19" s="696" t="str">
        <f t="shared" si="0"/>
        <v/>
      </c>
      <c r="K19" s="680"/>
      <c r="L19" s="680"/>
      <c r="M19" s="680"/>
      <c r="N19" s="680"/>
      <c r="O19" s="680"/>
      <c r="P19" s="792"/>
      <c r="Q19" s="228"/>
      <c r="R19" s="228" t="str">
        <f t="shared" si="1"/>
        <v/>
      </c>
      <c r="S19" s="233" t="str">
        <f t="shared" si="2"/>
        <v/>
      </c>
      <c r="T19" s="228"/>
      <c r="U19" s="696" t="str">
        <f t="shared" si="3"/>
        <v/>
      </c>
      <c r="V19" s="680"/>
      <c r="W19" s="680"/>
      <c r="X19" s="680"/>
      <c r="Y19" s="792"/>
      <c r="Z19" s="232" t="str">
        <f t="shared" si="6"/>
        <v/>
      </c>
      <c r="AA19" s="228" t="str">
        <f t="shared" si="7"/>
        <v/>
      </c>
      <c r="AB19" s="228"/>
      <c r="AC19" s="230"/>
      <c r="AD19" s="229"/>
      <c r="AE19" s="232"/>
      <c r="AF19" s="228"/>
      <c r="AG19" s="230"/>
      <c r="AH19" s="232"/>
      <c r="AP19" s="17">
        <v>3</v>
      </c>
      <c r="AQ19" s="17">
        <f>INDEX(CHOOSE(VLOOKUP($A$10,くじ引き!$B$12:$G$22,4,FALSE),第1位,第2位,第3位),(VLOOKUP($A$10,くじ引き!$B$12:$G$22,5,FALSE)-1)*32+9+$AP19,AQ$35)</f>
        <v>3</v>
      </c>
      <c r="AR19" s="17" t="str">
        <f>INDEX(CHOOSE(VLOOKUP($A$10,くじ引き!$B$12:$G$22,4,FALSE),第1位,第2位,第3位),(VLOOKUP($A$10,くじ引き!$B$12:$G$22,5,FALSE)-1)*32+9+$AP19,AR$35)</f>
        <v>DF</v>
      </c>
      <c r="AS19" s="17" t="str">
        <f>INDEX(CHOOSE(VLOOKUP($A$10,くじ引き!$B$12:$G$22,4,FALSE),第1位,第2位,第3位),(VLOOKUP($A$10,くじ引き!$B$12:$G$22,5,FALSE)-1)*32+9+$AP19,AS$35)</f>
        <v xml:space="preserve"> 江戸　健</v>
      </c>
      <c r="AU19" s="17">
        <f>INDEX(CHOOSE(VLOOKUP($A$10,くじ引き!$B$12:$G$22,4,FALSE),第1位,第2位,第3位),(VLOOKUP($A$10,くじ引き!$B$12:$G$22,5,FALSE)-1)*32+9+$AP19,AU$35)</f>
        <v>3</v>
      </c>
      <c r="AV19" s="17" t="str">
        <f>INDEX(CHOOSE(VLOOKUP($Z$10,くじ引き!$B$12:$G$22,4,FALSE),第1位,第2位,第3位),(VLOOKUP($Z$10,くじ引き!$B$12:$G$22,5,FALSE)-1)*32+9+$AP19,AV$35)</f>
        <v>DF</v>
      </c>
      <c r="AW19" s="17" t="str">
        <f>INDEX(CHOOSE(VLOOKUP($Z$10,くじ引き!$B$12:$G$22,4,FALSE),第1位,第2位,第3位),(VLOOKUP($Z$10,くじ引き!$B$12:$G$22,5,FALSE)-1)*32+9+$AP19,AW$35)</f>
        <v xml:space="preserve"> 江戸　健</v>
      </c>
    </row>
    <row r="20" spans="1:49" ht="15" customHeight="1">
      <c r="A20" s="228"/>
      <c r="B20" s="229"/>
      <c r="C20" s="230"/>
      <c r="D20" s="231"/>
      <c r="E20" s="194"/>
      <c r="F20" s="229"/>
      <c r="G20" s="230"/>
      <c r="H20" s="232" t="str">
        <f t="shared" si="4"/>
        <v/>
      </c>
      <c r="I20" s="228" t="str">
        <f t="shared" si="5"/>
        <v/>
      </c>
      <c r="J20" s="696" t="str">
        <f t="shared" si="0"/>
        <v/>
      </c>
      <c r="K20" s="680"/>
      <c r="L20" s="680"/>
      <c r="M20" s="680"/>
      <c r="N20" s="680"/>
      <c r="O20" s="680"/>
      <c r="P20" s="792"/>
      <c r="Q20" s="228"/>
      <c r="R20" s="228" t="str">
        <f t="shared" si="1"/>
        <v/>
      </c>
      <c r="S20" s="233" t="str">
        <f t="shared" si="2"/>
        <v/>
      </c>
      <c r="T20" s="228"/>
      <c r="U20" s="696" t="str">
        <f t="shared" si="3"/>
        <v/>
      </c>
      <c r="V20" s="680"/>
      <c r="W20" s="680"/>
      <c r="X20" s="680"/>
      <c r="Y20" s="792"/>
      <c r="Z20" s="232" t="str">
        <f t="shared" si="6"/>
        <v/>
      </c>
      <c r="AA20" s="228" t="str">
        <f t="shared" si="7"/>
        <v/>
      </c>
      <c r="AB20" s="228"/>
      <c r="AC20" s="230"/>
      <c r="AD20" s="229"/>
      <c r="AE20" s="232"/>
      <c r="AF20" s="228"/>
      <c r="AG20" s="230"/>
      <c r="AH20" s="232"/>
      <c r="AP20" s="17">
        <v>4</v>
      </c>
      <c r="AQ20" s="17">
        <f>INDEX(CHOOSE(VLOOKUP($A$10,くじ引き!$B$12:$G$22,4,FALSE),第1位,第2位,第3位),(VLOOKUP($A$10,くじ引き!$B$12:$G$22,5,FALSE)-1)*32+9+$AP20,AQ$35)</f>
        <v>4</v>
      </c>
      <c r="AR20" s="17" t="str">
        <f>INDEX(CHOOSE(VLOOKUP($A$10,くじ引き!$B$12:$G$22,4,FALSE),第1位,第2位,第3位),(VLOOKUP($A$10,くじ引き!$B$12:$G$22,5,FALSE)-1)*32+9+$AP20,AR$35)</f>
        <v>DF</v>
      </c>
      <c r="AS20" s="17" t="str">
        <f>INDEX(CHOOSE(VLOOKUP($A$10,くじ引き!$B$12:$G$22,4,FALSE),第1位,第2位,第3位),(VLOOKUP($A$10,くじ引き!$B$12:$G$22,5,FALSE)-1)*32+9+$AP20,AS$35)</f>
        <v xml:space="preserve"> 山田　凌平</v>
      </c>
      <c r="AU20" s="17">
        <f>INDEX(CHOOSE(VLOOKUP($A$10,くじ引き!$B$12:$G$22,4,FALSE),第1位,第2位,第3位),(VLOOKUP($A$10,くじ引き!$B$12:$G$22,5,FALSE)-1)*32+9+$AP20,AU$35)</f>
        <v>4</v>
      </c>
      <c r="AV20" s="17" t="str">
        <f>INDEX(CHOOSE(VLOOKUP($Z$10,くじ引き!$B$12:$G$22,4,FALSE),第1位,第2位,第3位),(VLOOKUP($Z$10,くじ引き!$B$12:$G$22,5,FALSE)-1)*32+9+$AP20,AV$35)</f>
        <v>DF</v>
      </c>
      <c r="AW20" s="17" t="str">
        <f>INDEX(CHOOSE(VLOOKUP($Z$10,くじ引き!$B$12:$G$22,4,FALSE),第1位,第2位,第3位),(VLOOKUP($Z$10,くじ引き!$B$12:$G$22,5,FALSE)-1)*32+9+$AP20,AW$35)</f>
        <v xml:space="preserve"> 山田　凌平</v>
      </c>
    </row>
    <row r="21" spans="1:49" ht="15" customHeight="1">
      <c r="A21" s="228"/>
      <c r="B21" s="229"/>
      <c r="C21" s="230"/>
      <c r="D21" s="231"/>
      <c r="E21" s="194"/>
      <c r="F21" s="229"/>
      <c r="G21" s="230"/>
      <c r="H21" s="232" t="str">
        <f t="shared" si="4"/>
        <v/>
      </c>
      <c r="I21" s="228" t="str">
        <f t="shared" si="5"/>
        <v/>
      </c>
      <c r="J21" s="696" t="str">
        <f t="shared" si="0"/>
        <v/>
      </c>
      <c r="K21" s="680"/>
      <c r="L21" s="680"/>
      <c r="M21" s="680"/>
      <c r="N21" s="680"/>
      <c r="O21" s="680"/>
      <c r="P21" s="792"/>
      <c r="Q21" s="228"/>
      <c r="R21" s="228" t="str">
        <f t="shared" si="1"/>
        <v/>
      </c>
      <c r="S21" s="233" t="str">
        <f t="shared" si="2"/>
        <v/>
      </c>
      <c r="T21" s="228"/>
      <c r="U21" s="696" t="str">
        <f t="shared" si="3"/>
        <v/>
      </c>
      <c r="V21" s="680"/>
      <c r="W21" s="680"/>
      <c r="X21" s="680"/>
      <c r="Y21" s="792"/>
      <c r="Z21" s="232" t="str">
        <f t="shared" si="6"/>
        <v/>
      </c>
      <c r="AA21" s="228" t="str">
        <f t="shared" si="7"/>
        <v/>
      </c>
      <c r="AB21" s="228"/>
      <c r="AC21" s="230"/>
      <c r="AD21" s="229"/>
      <c r="AE21" s="232"/>
      <c r="AF21" s="228"/>
      <c r="AG21" s="230"/>
      <c r="AH21" s="232"/>
      <c r="AP21" s="17">
        <v>5</v>
      </c>
      <c r="AQ21" s="17">
        <f>INDEX(CHOOSE(VLOOKUP($A$10,くじ引き!$B$12:$G$22,4,FALSE),第1位,第2位,第3位),(VLOOKUP($A$10,くじ引き!$B$12:$G$22,5,FALSE)-1)*32+9+$AP21,AQ$35)</f>
        <v>5</v>
      </c>
      <c r="AR21" s="17" t="str">
        <f>INDEX(CHOOSE(VLOOKUP($A$10,くじ引き!$B$12:$G$22,4,FALSE),第1位,第2位,第3位),(VLOOKUP($A$10,くじ引き!$B$12:$G$22,5,FALSE)-1)*32+9+$AP21,AR$35)</f>
        <v>MF</v>
      </c>
      <c r="AS21" s="17" t="str">
        <f>INDEX(CHOOSE(VLOOKUP($A$10,くじ引き!$B$12:$G$22,4,FALSE),第1位,第2位,第3位),(VLOOKUP($A$10,くじ引き!$B$12:$G$22,5,FALSE)-1)*32+9+$AP21,AS$35)</f>
        <v xml:space="preserve"> 玉木　隆之祐</v>
      </c>
      <c r="AU21" s="17">
        <f>INDEX(CHOOSE(VLOOKUP($A$10,くじ引き!$B$12:$G$22,4,FALSE),第1位,第2位,第3位),(VLOOKUP($A$10,くじ引き!$B$12:$G$22,5,FALSE)-1)*32+9+$AP21,AU$35)</f>
        <v>5</v>
      </c>
      <c r="AV21" s="17" t="str">
        <f>INDEX(CHOOSE(VLOOKUP($Z$10,くじ引き!$B$12:$G$22,4,FALSE),第1位,第2位,第3位),(VLOOKUP($Z$10,くじ引き!$B$12:$G$22,5,FALSE)-1)*32+9+$AP21,AV$35)</f>
        <v>MF</v>
      </c>
      <c r="AW21" s="17" t="str">
        <f>INDEX(CHOOSE(VLOOKUP($Z$10,くじ引き!$B$12:$G$22,4,FALSE),第1位,第2位,第3位),(VLOOKUP($Z$10,くじ引き!$B$12:$G$22,5,FALSE)-1)*32+9+$AP21,AW$35)</f>
        <v xml:space="preserve"> 玉木　隆之祐</v>
      </c>
    </row>
    <row r="22" spans="1:49" ht="15" customHeight="1">
      <c r="A22" s="228"/>
      <c r="B22" s="229"/>
      <c r="C22" s="230"/>
      <c r="D22" s="231"/>
      <c r="E22" s="194"/>
      <c r="F22" s="229"/>
      <c r="G22" s="230"/>
      <c r="H22" s="232" t="str">
        <f t="shared" si="4"/>
        <v/>
      </c>
      <c r="I22" s="228" t="str">
        <f t="shared" si="5"/>
        <v/>
      </c>
      <c r="J22" s="696" t="str">
        <f t="shared" si="0"/>
        <v/>
      </c>
      <c r="K22" s="680"/>
      <c r="L22" s="680"/>
      <c r="M22" s="680"/>
      <c r="N22" s="680"/>
      <c r="O22" s="680"/>
      <c r="P22" s="792"/>
      <c r="Q22" s="228"/>
      <c r="R22" s="228" t="str">
        <f t="shared" si="1"/>
        <v/>
      </c>
      <c r="S22" s="233" t="str">
        <f t="shared" si="2"/>
        <v/>
      </c>
      <c r="T22" s="228"/>
      <c r="U22" s="696" t="str">
        <f t="shared" si="3"/>
        <v/>
      </c>
      <c r="V22" s="680"/>
      <c r="W22" s="680"/>
      <c r="X22" s="680"/>
      <c r="Y22" s="792"/>
      <c r="Z22" s="232" t="str">
        <f t="shared" si="6"/>
        <v/>
      </c>
      <c r="AA22" s="228" t="str">
        <f t="shared" si="7"/>
        <v/>
      </c>
      <c r="AB22" s="228"/>
      <c r="AC22" s="230"/>
      <c r="AD22" s="229"/>
      <c r="AE22" s="232"/>
      <c r="AF22" s="228"/>
      <c r="AG22" s="230"/>
      <c r="AH22" s="232"/>
      <c r="AP22" s="17">
        <v>6</v>
      </c>
      <c r="AQ22" s="17">
        <f>INDEX(CHOOSE(VLOOKUP($A$10,くじ引き!$B$12:$G$22,4,FALSE),第1位,第2位,第3位),(VLOOKUP($A$10,くじ引き!$B$12:$G$22,5,FALSE)-1)*32+9+$AP22,AQ$35)</f>
        <v>6</v>
      </c>
      <c r="AR22" s="17" t="str">
        <f>INDEX(CHOOSE(VLOOKUP($A$10,くじ引き!$B$12:$G$22,4,FALSE),第1位,第2位,第3位),(VLOOKUP($A$10,くじ引き!$B$12:$G$22,5,FALSE)-1)*32+9+$AP22,AR$35)</f>
        <v>DF</v>
      </c>
      <c r="AS22" s="17" t="str">
        <f>INDEX(CHOOSE(VLOOKUP($A$10,くじ引き!$B$12:$G$22,4,FALSE),第1位,第2位,第3位),(VLOOKUP($A$10,くじ引き!$B$12:$G$22,5,FALSE)-1)*32+9+$AP22,AS$35)</f>
        <v xml:space="preserve"> 藺上　輝雄</v>
      </c>
      <c r="AU22" s="17">
        <f>INDEX(CHOOSE(VLOOKUP($A$10,くじ引き!$B$12:$G$22,4,FALSE),第1位,第2位,第3位),(VLOOKUP($A$10,くじ引き!$B$12:$G$22,5,FALSE)-1)*32+9+$AP22,AU$35)</f>
        <v>6</v>
      </c>
      <c r="AV22" s="17" t="str">
        <f>INDEX(CHOOSE(VLOOKUP($Z$10,くじ引き!$B$12:$G$22,4,FALSE),第1位,第2位,第3位),(VLOOKUP($Z$10,くじ引き!$B$12:$G$22,5,FALSE)-1)*32+9+$AP22,AV$35)</f>
        <v>DF</v>
      </c>
      <c r="AW22" s="17" t="str">
        <f>INDEX(CHOOSE(VLOOKUP($Z$10,くじ引き!$B$12:$G$22,4,FALSE),第1位,第2位,第3位),(VLOOKUP($Z$10,くじ引き!$B$12:$G$22,5,FALSE)-1)*32+9+$AP22,AW$35)</f>
        <v xml:space="preserve"> 藺上　輝雄</v>
      </c>
    </row>
    <row r="23" spans="1:49" ht="15" customHeight="1">
      <c r="A23" s="228"/>
      <c r="B23" s="229"/>
      <c r="C23" s="230"/>
      <c r="D23" s="231"/>
      <c r="E23" s="194"/>
      <c r="F23" s="229"/>
      <c r="G23" s="230"/>
      <c r="H23" s="232" t="str">
        <f t="shared" si="4"/>
        <v/>
      </c>
      <c r="I23" s="228" t="str">
        <f t="shared" si="5"/>
        <v/>
      </c>
      <c r="J23" s="696" t="str">
        <f t="shared" si="0"/>
        <v/>
      </c>
      <c r="K23" s="680"/>
      <c r="L23" s="680"/>
      <c r="M23" s="680"/>
      <c r="N23" s="680"/>
      <c r="O23" s="680"/>
      <c r="P23" s="792"/>
      <c r="Q23" s="228"/>
      <c r="R23" s="228" t="str">
        <f t="shared" si="1"/>
        <v/>
      </c>
      <c r="S23" s="233" t="str">
        <f t="shared" si="2"/>
        <v/>
      </c>
      <c r="T23" s="228"/>
      <c r="U23" s="696" t="str">
        <f t="shared" si="3"/>
        <v/>
      </c>
      <c r="V23" s="680"/>
      <c r="W23" s="680"/>
      <c r="X23" s="680"/>
      <c r="Y23" s="792"/>
      <c r="Z23" s="232" t="str">
        <f t="shared" si="6"/>
        <v/>
      </c>
      <c r="AA23" s="228" t="str">
        <f t="shared" si="7"/>
        <v/>
      </c>
      <c r="AB23" s="228"/>
      <c r="AC23" s="230"/>
      <c r="AD23" s="229"/>
      <c r="AE23" s="232"/>
      <c r="AF23" s="228"/>
      <c r="AG23" s="230"/>
      <c r="AH23" s="232"/>
      <c r="AP23" s="17">
        <v>7</v>
      </c>
      <c r="AQ23" s="17">
        <f>INDEX(CHOOSE(VLOOKUP($A$10,くじ引き!$B$12:$G$22,4,FALSE),第1位,第2位,第3位),(VLOOKUP($A$10,くじ引き!$B$12:$G$22,5,FALSE)-1)*32+9+$AP23,AQ$35)</f>
        <v>7</v>
      </c>
      <c r="AR23" s="17" t="str">
        <f>INDEX(CHOOSE(VLOOKUP($A$10,くじ引き!$B$12:$G$22,4,FALSE),第1位,第2位,第3位),(VLOOKUP($A$10,くじ引き!$B$12:$G$22,5,FALSE)-1)*32+9+$AP23,AR$35)</f>
        <v>MF</v>
      </c>
      <c r="AS23" s="17" t="str">
        <f>INDEX(CHOOSE(VLOOKUP($A$10,くじ引き!$B$12:$G$22,4,FALSE),第1位,第2位,第3位),(VLOOKUP($A$10,くじ引き!$B$12:$G$22,5,FALSE)-1)*32+9+$AP23,AS$35)</f>
        <v xml:space="preserve"> 前出　悠杜</v>
      </c>
      <c r="AU23" s="17">
        <f>INDEX(CHOOSE(VLOOKUP($A$10,くじ引き!$B$12:$G$22,4,FALSE),第1位,第2位,第3位),(VLOOKUP($A$10,くじ引き!$B$12:$G$22,5,FALSE)-1)*32+9+$AP23,AU$35)</f>
        <v>7</v>
      </c>
      <c r="AV23" s="17" t="str">
        <f>INDEX(CHOOSE(VLOOKUP($Z$10,くじ引き!$B$12:$G$22,4,FALSE),第1位,第2位,第3位),(VLOOKUP($Z$10,くじ引き!$B$12:$G$22,5,FALSE)-1)*32+9+$AP23,AV$35)</f>
        <v>MF</v>
      </c>
      <c r="AW23" s="17" t="str">
        <f>INDEX(CHOOSE(VLOOKUP($Z$10,くじ引き!$B$12:$G$22,4,FALSE),第1位,第2位,第3位),(VLOOKUP($Z$10,くじ引き!$B$12:$G$22,5,FALSE)-1)*32+9+$AP23,AW$35)</f>
        <v xml:space="preserve"> 前出　悠杜</v>
      </c>
    </row>
    <row r="24" spans="1:49" ht="15" customHeight="1">
      <c r="A24" s="228"/>
      <c r="B24" s="229"/>
      <c r="C24" s="230"/>
      <c r="D24" s="231"/>
      <c r="E24" s="194"/>
      <c r="F24" s="229"/>
      <c r="G24" s="230"/>
      <c r="H24" s="232" t="str">
        <f t="shared" si="4"/>
        <v/>
      </c>
      <c r="I24" s="228" t="str">
        <f t="shared" si="5"/>
        <v/>
      </c>
      <c r="J24" s="696" t="str">
        <f t="shared" si="0"/>
        <v/>
      </c>
      <c r="K24" s="680"/>
      <c r="L24" s="680"/>
      <c r="M24" s="680"/>
      <c r="N24" s="680"/>
      <c r="O24" s="680"/>
      <c r="P24" s="792"/>
      <c r="Q24" s="228"/>
      <c r="R24" s="228" t="str">
        <f t="shared" si="1"/>
        <v/>
      </c>
      <c r="S24" s="233" t="str">
        <f t="shared" si="2"/>
        <v/>
      </c>
      <c r="T24" s="228"/>
      <c r="U24" s="696" t="str">
        <f t="shared" si="3"/>
        <v/>
      </c>
      <c r="V24" s="680"/>
      <c r="W24" s="680"/>
      <c r="X24" s="680"/>
      <c r="Y24" s="792"/>
      <c r="Z24" s="232" t="str">
        <f t="shared" si="6"/>
        <v/>
      </c>
      <c r="AA24" s="228" t="str">
        <f t="shared" si="7"/>
        <v/>
      </c>
      <c r="AB24" s="228"/>
      <c r="AC24" s="230"/>
      <c r="AD24" s="229"/>
      <c r="AE24" s="232"/>
      <c r="AF24" s="228"/>
      <c r="AG24" s="230"/>
      <c r="AH24" s="232"/>
      <c r="AP24" s="17">
        <v>8</v>
      </c>
      <c r="AQ24" s="17">
        <f>INDEX(CHOOSE(VLOOKUP($A$10,くじ引き!$B$12:$G$22,4,FALSE),第1位,第2位,第3位),(VLOOKUP($A$10,くじ引き!$B$12:$G$22,5,FALSE)-1)*32+9+$AP24,AQ$35)</f>
        <v>8</v>
      </c>
      <c r="AR24" s="17" t="str">
        <f>INDEX(CHOOSE(VLOOKUP($A$10,くじ引き!$B$12:$G$22,4,FALSE),第1位,第2位,第3位),(VLOOKUP($A$10,くじ引き!$B$12:$G$22,5,FALSE)-1)*32+9+$AP24,AR$35)</f>
        <v>MF</v>
      </c>
      <c r="AS24" s="17" t="str">
        <f>INDEX(CHOOSE(VLOOKUP($A$10,くじ引き!$B$12:$G$22,4,FALSE),第1位,第2位,第3位),(VLOOKUP($A$10,くじ引き!$B$12:$G$22,5,FALSE)-1)*32+9+$AP24,AS$35)</f>
        <v xml:space="preserve"> 坂本　龍汰</v>
      </c>
      <c r="AU24" s="17">
        <f>INDEX(CHOOSE(VLOOKUP($A$10,くじ引き!$B$12:$G$22,4,FALSE),第1位,第2位,第3位),(VLOOKUP($A$10,くじ引き!$B$12:$G$22,5,FALSE)-1)*32+9+$AP24,AU$35)</f>
        <v>8</v>
      </c>
      <c r="AV24" s="17" t="str">
        <f>INDEX(CHOOSE(VLOOKUP($Z$10,くじ引き!$B$12:$G$22,4,FALSE),第1位,第2位,第3位),(VLOOKUP($Z$10,くじ引き!$B$12:$G$22,5,FALSE)-1)*32+9+$AP24,AV$35)</f>
        <v>MF</v>
      </c>
      <c r="AW24" s="17" t="str">
        <f>INDEX(CHOOSE(VLOOKUP($Z$10,くじ引き!$B$12:$G$22,4,FALSE),第1位,第2位,第3位),(VLOOKUP($Z$10,くじ引き!$B$12:$G$22,5,FALSE)-1)*32+9+$AP24,AW$35)</f>
        <v xml:space="preserve"> 坂本　龍汰</v>
      </c>
    </row>
    <row r="25" spans="1:49" ht="15" customHeight="1">
      <c r="A25" s="228"/>
      <c r="B25" s="229"/>
      <c r="C25" s="230"/>
      <c r="D25" s="231"/>
      <c r="E25" s="194"/>
      <c r="F25" s="229"/>
      <c r="G25" s="230"/>
      <c r="H25" s="232" t="str">
        <f t="shared" si="4"/>
        <v/>
      </c>
      <c r="I25" s="228" t="str">
        <f t="shared" si="5"/>
        <v/>
      </c>
      <c r="J25" s="696" t="str">
        <f t="shared" si="0"/>
        <v/>
      </c>
      <c r="K25" s="680"/>
      <c r="L25" s="680"/>
      <c r="M25" s="680"/>
      <c r="N25" s="680"/>
      <c r="O25" s="680"/>
      <c r="P25" s="792"/>
      <c r="Q25" s="228"/>
      <c r="R25" s="228" t="str">
        <f t="shared" si="1"/>
        <v/>
      </c>
      <c r="S25" s="233" t="str">
        <f t="shared" si="2"/>
        <v/>
      </c>
      <c r="T25" s="228"/>
      <c r="U25" s="696" t="str">
        <f t="shared" si="3"/>
        <v/>
      </c>
      <c r="V25" s="680"/>
      <c r="W25" s="680"/>
      <c r="X25" s="680"/>
      <c r="Y25" s="792"/>
      <c r="Z25" s="232" t="str">
        <f t="shared" si="6"/>
        <v/>
      </c>
      <c r="AA25" s="228" t="str">
        <f t="shared" si="7"/>
        <v/>
      </c>
      <c r="AB25" s="228"/>
      <c r="AC25" s="230"/>
      <c r="AD25" s="229"/>
      <c r="AE25" s="232"/>
      <c r="AF25" s="228"/>
      <c r="AG25" s="230"/>
      <c r="AH25" s="232"/>
      <c r="AP25" s="17">
        <v>9</v>
      </c>
      <c r="AQ25" s="17">
        <f>INDEX(CHOOSE(VLOOKUP($A$10,くじ引き!$B$12:$G$22,4,FALSE),第1位,第2位,第3位),(VLOOKUP($A$10,くじ引き!$B$12:$G$22,5,FALSE)-1)*32+9+$AP25,AQ$35)</f>
        <v>9</v>
      </c>
      <c r="AR25" s="17" t="str">
        <f>INDEX(CHOOSE(VLOOKUP($A$10,くじ引き!$B$12:$G$22,4,FALSE),第1位,第2位,第3位),(VLOOKUP($A$10,くじ引き!$B$12:$G$22,5,FALSE)-1)*32+9+$AP25,AR$35)</f>
        <v>MF</v>
      </c>
      <c r="AS25" s="17" t="str">
        <f>INDEX(CHOOSE(VLOOKUP($A$10,くじ引き!$B$12:$G$22,4,FALSE),第1位,第2位,第3位),(VLOOKUP($A$10,くじ引き!$B$12:$G$22,5,FALSE)-1)*32+9+$AP25,AS$35)</f>
        <v xml:space="preserve"> 中谷　拓斗</v>
      </c>
      <c r="AU25" s="17">
        <f>INDEX(CHOOSE(VLOOKUP($A$10,くじ引き!$B$12:$G$22,4,FALSE),第1位,第2位,第3位),(VLOOKUP($A$10,くじ引き!$B$12:$G$22,5,FALSE)-1)*32+9+$AP25,AU$35)</f>
        <v>9</v>
      </c>
      <c r="AV25" s="17" t="str">
        <f>INDEX(CHOOSE(VLOOKUP($Z$10,くじ引き!$B$12:$G$22,4,FALSE),第1位,第2位,第3位),(VLOOKUP($Z$10,くじ引き!$B$12:$G$22,5,FALSE)-1)*32+9+$AP25,AV$35)</f>
        <v>MF</v>
      </c>
      <c r="AW25" s="17" t="str">
        <f>INDEX(CHOOSE(VLOOKUP($Z$10,くじ引き!$B$12:$G$22,4,FALSE),第1位,第2位,第3位),(VLOOKUP($Z$10,くじ引き!$B$12:$G$22,5,FALSE)-1)*32+9+$AP25,AW$35)</f>
        <v xml:space="preserve"> 中谷　拓斗</v>
      </c>
    </row>
    <row r="26" spans="1:49" ht="15" customHeight="1">
      <c r="A26" s="228"/>
      <c r="B26" s="229"/>
      <c r="C26" s="230"/>
      <c r="D26" s="231"/>
      <c r="E26" s="194"/>
      <c r="F26" s="229"/>
      <c r="G26" s="230"/>
      <c r="H26" s="232" t="str">
        <f t="shared" si="4"/>
        <v/>
      </c>
      <c r="I26" s="228" t="str">
        <f t="shared" si="5"/>
        <v/>
      </c>
      <c r="J26" s="696" t="str">
        <f t="shared" si="0"/>
        <v/>
      </c>
      <c r="K26" s="680"/>
      <c r="L26" s="680"/>
      <c r="M26" s="680"/>
      <c r="N26" s="680"/>
      <c r="O26" s="680"/>
      <c r="P26" s="792"/>
      <c r="Q26" s="228"/>
      <c r="R26" s="228" t="str">
        <f t="shared" si="1"/>
        <v/>
      </c>
      <c r="S26" s="233" t="str">
        <f t="shared" si="2"/>
        <v/>
      </c>
      <c r="T26" s="228"/>
      <c r="U26" s="696" t="str">
        <f t="shared" si="3"/>
        <v/>
      </c>
      <c r="V26" s="680"/>
      <c r="W26" s="680"/>
      <c r="X26" s="680"/>
      <c r="Y26" s="792"/>
      <c r="Z26" s="232" t="str">
        <f t="shared" si="6"/>
        <v/>
      </c>
      <c r="AA26" s="228" t="str">
        <f t="shared" si="7"/>
        <v/>
      </c>
      <c r="AB26" s="228"/>
      <c r="AC26" s="230"/>
      <c r="AD26" s="229"/>
      <c r="AE26" s="232"/>
      <c r="AF26" s="228"/>
      <c r="AG26" s="230"/>
      <c r="AH26" s="232"/>
      <c r="AP26" s="17">
        <v>10</v>
      </c>
      <c r="AQ26" s="17">
        <f>INDEX(CHOOSE(VLOOKUP($A$10,くじ引き!$B$12:$G$22,4,FALSE),第1位,第2位,第3位),(VLOOKUP($A$10,くじ引き!$B$12:$G$22,5,FALSE)-1)*32+9+$AP26,AQ$35)</f>
        <v>11</v>
      </c>
      <c r="AR26" s="17" t="str">
        <f>INDEX(CHOOSE(VLOOKUP($A$10,くじ引き!$B$12:$G$22,4,FALSE),第1位,第2位,第3位),(VLOOKUP($A$10,くじ引き!$B$12:$G$22,5,FALSE)-1)*32+9+$AP26,AR$35)</f>
        <v>FW</v>
      </c>
      <c r="AS26" s="17" t="str">
        <f>INDEX(CHOOSE(VLOOKUP($A$10,くじ引き!$B$12:$G$22,4,FALSE),第1位,第2位,第3位),(VLOOKUP($A$10,くじ引き!$B$12:$G$22,5,FALSE)-1)*32+9+$AP26,AS$35)</f>
        <v xml:space="preserve"> 川合　詩音</v>
      </c>
      <c r="AU26" s="17">
        <f>INDEX(CHOOSE(VLOOKUP($A$10,くじ引き!$B$12:$G$22,4,FALSE),第1位,第2位,第3位),(VLOOKUP($A$10,くじ引き!$B$12:$G$22,5,FALSE)-1)*32+9+$AP26,AU$35)</f>
        <v>11</v>
      </c>
      <c r="AV26" s="17" t="str">
        <f>INDEX(CHOOSE(VLOOKUP($Z$10,くじ引き!$B$12:$G$22,4,FALSE),第1位,第2位,第3位),(VLOOKUP($Z$10,くじ引き!$B$12:$G$22,5,FALSE)-1)*32+9+$AP26,AV$35)</f>
        <v>FW</v>
      </c>
      <c r="AW26" s="17" t="str">
        <f>INDEX(CHOOSE(VLOOKUP($Z$10,くじ引き!$B$12:$G$22,4,FALSE),第1位,第2位,第3位),(VLOOKUP($Z$10,くじ引き!$B$12:$G$22,5,FALSE)-1)*32+9+$AP26,AW$35)</f>
        <v xml:space="preserve"> 川合　詩音</v>
      </c>
    </row>
    <row r="27" spans="1:49" ht="15" customHeight="1">
      <c r="A27" s="234"/>
      <c r="B27" s="235"/>
      <c r="C27" s="236"/>
      <c r="D27" s="237"/>
      <c r="E27" s="238"/>
      <c r="F27" s="235"/>
      <c r="G27" s="236"/>
      <c r="H27" s="239" t="str">
        <f t="shared" si="4"/>
        <v/>
      </c>
      <c r="I27" s="220" t="str">
        <f t="shared" si="5"/>
        <v/>
      </c>
      <c r="J27" s="699" t="str">
        <f t="shared" si="0"/>
        <v/>
      </c>
      <c r="K27" s="757"/>
      <c r="L27" s="757"/>
      <c r="M27" s="757"/>
      <c r="N27" s="757"/>
      <c r="O27" s="757"/>
      <c r="P27" s="746"/>
      <c r="Q27" s="220"/>
      <c r="R27" s="220" t="str">
        <f t="shared" si="1"/>
        <v/>
      </c>
      <c r="S27" s="240" t="str">
        <f t="shared" si="2"/>
        <v/>
      </c>
      <c r="T27" s="220"/>
      <c r="U27" s="699" t="str">
        <f t="shared" si="3"/>
        <v/>
      </c>
      <c r="V27" s="757"/>
      <c r="W27" s="757"/>
      <c r="X27" s="757"/>
      <c r="Y27" s="746"/>
      <c r="Z27" s="219" t="str">
        <f t="shared" si="6"/>
        <v/>
      </c>
      <c r="AA27" s="234" t="str">
        <f t="shared" si="7"/>
        <v/>
      </c>
      <c r="AB27" s="234"/>
      <c r="AC27" s="236"/>
      <c r="AD27" s="235"/>
      <c r="AE27" s="239"/>
      <c r="AF27" s="234"/>
      <c r="AG27" s="236"/>
      <c r="AH27" s="239"/>
      <c r="AP27" s="17">
        <v>11</v>
      </c>
      <c r="AQ27" s="17">
        <f>INDEX(CHOOSE(VLOOKUP($A$10,くじ引き!$B$12:$G$22,4,FALSE),第1位,第2位,第3位),(VLOOKUP($A$10,くじ引き!$B$12:$G$22,5,FALSE)-1)*32+9+$AP27,AQ$35)</f>
        <v>12</v>
      </c>
      <c r="AR27" s="17" t="str">
        <f>INDEX(CHOOSE(VLOOKUP($A$10,くじ引き!$B$12:$G$22,4,FALSE),第1位,第2位,第3位),(VLOOKUP($A$10,くじ引き!$B$12:$G$22,5,FALSE)-1)*32+9+$AP27,AR$35)</f>
        <v>FW</v>
      </c>
      <c r="AS27" s="17" t="str">
        <f>INDEX(CHOOSE(VLOOKUP($A$10,くじ引き!$B$12:$G$22,4,FALSE),第1位,第2位,第3位),(VLOOKUP($A$10,くじ引き!$B$12:$G$22,5,FALSE)-1)*32+9+$AP27,AS$35)</f>
        <v xml:space="preserve"> 浅賀　香太</v>
      </c>
      <c r="AU27" s="17">
        <f>INDEX(CHOOSE(VLOOKUP($A$10,くじ引き!$B$12:$G$22,4,FALSE),第1位,第2位,第3位),(VLOOKUP($A$10,くじ引き!$B$12:$G$22,5,FALSE)-1)*32+9+$AP27,AU$35)</f>
        <v>12</v>
      </c>
      <c r="AV27" s="17" t="str">
        <f>INDEX(CHOOSE(VLOOKUP($Z$10,くじ引き!$B$12:$G$22,4,FALSE),第1位,第2位,第3位),(VLOOKUP($Z$10,くじ引き!$B$12:$G$22,5,FALSE)-1)*32+9+$AP27,AV$35)</f>
        <v>FW</v>
      </c>
      <c r="AW27" s="17" t="str">
        <f>INDEX(CHOOSE(VLOOKUP($Z$10,くじ引き!$B$12:$G$22,4,FALSE),第1位,第2位,第3位),(VLOOKUP($Z$10,くじ引き!$B$12:$G$22,5,FALSE)-1)*32+9+$AP27,AW$35)</f>
        <v xml:space="preserve"> 浅賀　香太</v>
      </c>
    </row>
    <row r="28" spans="1:49" ht="15" customHeight="1">
      <c r="A28" s="222"/>
      <c r="B28" s="223"/>
      <c r="C28" s="224"/>
      <c r="D28" s="225"/>
      <c r="E28" s="193"/>
      <c r="F28" s="223"/>
      <c r="G28" s="224"/>
      <c r="H28" s="226" t="str">
        <f t="shared" si="4"/>
        <v/>
      </c>
      <c r="I28" s="222" t="str">
        <f t="shared" si="5"/>
        <v/>
      </c>
      <c r="J28" s="724" t="str">
        <f t="shared" si="0"/>
        <v/>
      </c>
      <c r="K28" s="725"/>
      <c r="L28" s="725"/>
      <c r="M28" s="725"/>
      <c r="N28" s="725"/>
      <c r="O28" s="725"/>
      <c r="P28" s="726"/>
      <c r="Q28" s="226"/>
      <c r="R28" s="222" t="str">
        <f t="shared" si="1"/>
        <v/>
      </c>
      <c r="S28" s="227" t="str">
        <f t="shared" si="2"/>
        <v/>
      </c>
      <c r="T28" s="226"/>
      <c r="U28" s="724" t="str">
        <f t="shared" si="3"/>
        <v/>
      </c>
      <c r="V28" s="725"/>
      <c r="W28" s="725"/>
      <c r="X28" s="725"/>
      <c r="Y28" s="726"/>
      <c r="Z28" s="226" t="str">
        <f t="shared" si="6"/>
        <v/>
      </c>
      <c r="AA28" s="222" t="str">
        <f t="shared" si="7"/>
        <v/>
      </c>
      <c r="AB28" s="222"/>
      <c r="AC28" s="224"/>
      <c r="AD28" s="223"/>
      <c r="AE28" s="226"/>
      <c r="AF28" s="222"/>
      <c r="AG28" s="224"/>
      <c r="AH28" s="226"/>
      <c r="AP28" s="17">
        <v>12</v>
      </c>
      <c r="AQ28" s="17">
        <f>INDEX(CHOOSE(VLOOKUP($A$10,くじ引き!$B$12:$G$22,4,FALSE),第1位,第2位,第3位),(VLOOKUP($A$10,くじ引き!$B$12:$G$22,5,FALSE)-1)*32+9+$AP28,AQ$35)</f>
        <v>13</v>
      </c>
      <c r="AR28" s="17" t="str">
        <f>INDEX(CHOOSE(VLOOKUP($A$10,くじ引き!$B$12:$G$22,4,FALSE),第1位,第2位,第3位),(VLOOKUP($A$10,くじ引き!$B$12:$G$22,5,FALSE)-1)*32+9+$AP28,AR$35)</f>
        <v>DF</v>
      </c>
      <c r="AS28" s="17" t="str">
        <f>INDEX(CHOOSE(VLOOKUP($A$10,くじ引き!$B$12:$G$22,4,FALSE),第1位,第2位,第3位),(VLOOKUP($A$10,くじ引き!$B$12:$G$22,5,FALSE)-1)*32+9+$AP28,AS$35)</f>
        <v xml:space="preserve"> 松原　有人夢</v>
      </c>
      <c r="AU28" s="17">
        <f>INDEX(CHOOSE(VLOOKUP($A$10,くじ引き!$B$12:$G$22,4,FALSE),第1位,第2位,第3位),(VLOOKUP($A$10,くじ引き!$B$12:$G$22,5,FALSE)-1)*32+9+$AP28,AU$35)</f>
        <v>13</v>
      </c>
      <c r="AV28" s="17" t="str">
        <f>INDEX(CHOOSE(VLOOKUP($Z$10,くじ引き!$B$12:$G$22,4,FALSE),第1位,第2位,第3位),(VLOOKUP($Z$10,くじ引き!$B$12:$G$22,5,FALSE)-1)*32+9+$AP28,AV$35)</f>
        <v>DF</v>
      </c>
      <c r="AW28" s="17" t="str">
        <f>INDEX(CHOOSE(VLOOKUP($Z$10,くじ引き!$B$12:$G$22,4,FALSE),第1位,第2位,第3位),(VLOOKUP($Z$10,くじ引き!$B$12:$G$22,5,FALSE)-1)*32+9+$AP28,AW$35)</f>
        <v xml:space="preserve"> 松原　有人夢</v>
      </c>
    </row>
    <row r="29" spans="1:49" ht="15" customHeight="1">
      <c r="A29" s="228"/>
      <c r="B29" s="229"/>
      <c r="C29" s="230"/>
      <c r="D29" s="231"/>
      <c r="E29" s="194"/>
      <c r="F29" s="229"/>
      <c r="G29" s="230"/>
      <c r="H29" s="232" t="str">
        <f t="shared" si="4"/>
        <v/>
      </c>
      <c r="I29" s="228" t="str">
        <f t="shared" si="5"/>
        <v/>
      </c>
      <c r="J29" s="696" t="str">
        <f t="shared" si="0"/>
        <v/>
      </c>
      <c r="K29" s="680"/>
      <c r="L29" s="680"/>
      <c r="M29" s="680"/>
      <c r="N29" s="680"/>
      <c r="O29" s="680"/>
      <c r="P29" s="792"/>
      <c r="Q29" s="232"/>
      <c r="R29" s="228" t="str">
        <f t="shared" si="1"/>
        <v/>
      </c>
      <c r="S29" s="233" t="str">
        <f t="shared" si="2"/>
        <v/>
      </c>
      <c r="T29" s="232"/>
      <c r="U29" s="696" t="str">
        <f t="shared" si="3"/>
        <v/>
      </c>
      <c r="V29" s="680"/>
      <c r="W29" s="680"/>
      <c r="X29" s="680"/>
      <c r="Y29" s="792"/>
      <c r="Z29" s="232" t="str">
        <f t="shared" si="6"/>
        <v/>
      </c>
      <c r="AA29" s="228" t="str">
        <f t="shared" si="7"/>
        <v/>
      </c>
      <c r="AB29" s="228"/>
      <c r="AC29" s="230"/>
      <c r="AD29" s="229"/>
      <c r="AE29" s="232"/>
      <c r="AF29" s="228"/>
      <c r="AG29" s="230"/>
      <c r="AH29" s="232"/>
      <c r="AP29" s="17">
        <v>13</v>
      </c>
      <c r="AQ29" s="17">
        <f>INDEX(CHOOSE(VLOOKUP($A$10,くじ引き!$B$12:$G$22,4,FALSE),第1位,第2位,第3位),(VLOOKUP($A$10,くじ引き!$B$12:$G$22,5,FALSE)-1)*32+9+$AP29,AQ$35)</f>
        <v>14</v>
      </c>
      <c r="AR29" s="17" t="str">
        <f>INDEX(CHOOSE(VLOOKUP($A$10,くじ引き!$B$12:$G$22,4,FALSE),第1位,第2位,第3位),(VLOOKUP($A$10,くじ引き!$B$12:$G$22,5,FALSE)-1)*32+9+$AP29,AR$35)</f>
        <v>MF</v>
      </c>
      <c r="AS29" s="17" t="str">
        <f>INDEX(CHOOSE(VLOOKUP($A$10,くじ引き!$B$12:$G$22,4,FALSE),第1位,第2位,第3位),(VLOOKUP($A$10,くじ引き!$B$12:$G$22,5,FALSE)-1)*32+9+$AP29,AS$35)</f>
        <v xml:space="preserve"> 堀口　悠人</v>
      </c>
      <c r="AU29" s="17">
        <f>INDEX(CHOOSE(VLOOKUP($A$10,くじ引き!$B$12:$G$22,4,FALSE),第1位,第2位,第3位),(VLOOKUP($A$10,くじ引き!$B$12:$G$22,5,FALSE)-1)*32+9+$AP29,AU$35)</f>
        <v>14</v>
      </c>
      <c r="AV29" s="17" t="str">
        <f>INDEX(CHOOSE(VLOOKUP($Z$10,くじ引き!$B$12:$G$22,4,FALSE),第1位,第2位,第3位),(VLOOKUP($Z$10,くじ引き!$B$12:$G$22,5,FALSE)-1)*32+9+$AP29,AV$35)</f>
        <v>MF</v>
      </c>
      <c r="AW29" s="17" t="str">
        <f>INDEX(CHOOSE(VLOOKUP($Z$10,くじ引き!$B$12:$G$22,4,FALSE),第1位,第2位,第3位),(VLOOKUP($Z$10,くじ引き!$B$12:$G$22,5,FALSE)-1)*32+9+$AP29,AW$35)</f>
        <v xml:space="preserve"> 堀口　悠人</v>
      </c>
    </row>
    <row r="30" spans="1:49" ht="15" customHeight="1">
      <c r="A30" s="228"/>
      <c r="B30" s="229"/>
      <c r="C30" s="230"/>
      <c r="D30" s="231"/>
      <c r="E30" s="194"/>
      <c r="F30" s="229"/>
      <c r="G30" s="230"/>
      <c r="H30" s="232" t="str">
        <f t="shared" si="4"/>
        <v/>
      </c>
      <c r="I30" s="228" t="str">
        <f t="shared" si="5"/>
        <v/>
      </c>
      <c r="J30" s="696" t="str">
        <f t="shared" si="0"/>
        <v/>
      </c>
      <c r="K30" s="680"/>
      <c r="L30" s="680"/>
      <c r="M30" s="680"/>
      <c r="N30" s="680"/>
      <c r="O30" s="680"/>
      <c r="P30" s="792"/>
      <c r="Q30" s="232"/>
      <c r="R30" s="228" t="str">
        <f t="shared" si="1"/>
        <v/>
      </c>
      <c r="S30" s="233" t="str">
        <f t="shared" si="2"/>
        <v/>
      </c>
      <c r="T30" s="232"/>
      <c r="U30" s="696" t="str">
        <f t="shared" si="3"/>
        <v/>
      </c>
      <c r="V30" s="680"/>
      <c r="W30" s="680"/>
      <c r="X30" s="680"/>
      <c r="Y30" s="792"/>
      <c r="Z30" s="232" t="str">
        <f t="shared" si="6"/>
        <v/>
      </c>
      <c r="AA30" s="228" t="str">
        <f t="shared" si="7"/>
        <v/>
      </c>
      <c r="AB30" s="228"/>
      <c r="AC30" s="230"/>
      <c r="AD30" s="229"/>
      <c r="AE30" s="232"/>
      <c r="AF30" s="228"/>
      <c r="AG30" s="230"/>
      <c r="AH30" s="232"/>
      <c r="AP30" s="17">
        <v>14</v>
      </c>
      <c r="AQ30" s="17">
        <f>INDEX(CHOOSE(VLOOKUP($A$10,くじ引き!$B$12:$G$22,4,FALSE),第1位,第2位,第3位),(VLOOKUP($A$10,くじ引き!$B$12:$G$22,5,FALSE)-1)*32+9+$AP30,AQ$35)</f>
        <v>15</v>
      </c>
      <c r="AR30" s="17" t="str">
        <f>INDEX(CHOOSE(VLOOKUP($A$10,くじ引き!$B$12:$G$22,4,FALSE),第1位,第2位,第3位),(VLOOKUP($A$10,くじ引き!$B$12:$G$22,5,FALSE)-1)*32+9+$AP30,AR$35)</f>
        <v>DF</v>
      </c>
      <c r="AS30" s="17" t="str">
        <f>INDEX(CHOOSE(VLOOKUP($A$10,くじ引き!$B$12:$G$22,4,FALSE),第1位,第2位,第3位),(VLOOKUP($A$10,くじ引き!$B$12:$G$22,5,FALSE)-1)*32+9+$AP30,AS$35)</f>
        <v xml:space="preserve"> 上谷内　伶斗</v>
      </c>
      <c r="AU30" s="17">
        <f>INDEX(CHOOSE(VLOOKUP($A$10,くじ引き!$B$12:$G$22,4,FALSE),第1位,第2位,第3位),(VLOOKUP($A$10,くじ引き!$B$12:$G$22,5,FALSE)-1)*32+9+$AP30,AU$35)</f>
        <v>15</v>
      </c>
      <c r="AV30" s="17" t="str">
        <f>INDEX(CHOOSE(VLOOKUP($Z$10,くじ引き!$B$12:$G$22,4,FALSE),第1位,第2位,第3位),(VLOOKUP($Z$10,くじ引き!$B$12:$G$22,5,FALSE)-1)*32+9+$AP30,AV$35)</f>
        <v>DF</v>
      </c>
      <c r="AW30" s="17" t="str">
        <f>INDEX(CHOOSE(VLOOKUP($Z$10,くじ引き!$B$12:$G$22,4,FALSE),第1位,第2位,第3位),(VLOOKUP($Z$10,くじ引き!$B$12:$G$22,5,FALSE)-1)*32+9+$AP30,AW$35)</f>
        <v xml:space="preserve"> 上谷内　伶斗</v>
      </c>
    </row>
    <row r="31" spans="1:49" ht="15" customHeight="1">
      <c r="A31" s="228"/>
      <c r="B31" s="229"/>
      <c r="C31" s="230"/>
      <c r="D31" s="231"/>
      <c r="E31" s="194"/>
      <c r="F31" s="229"/>
      <c r="G31" s="230"/>
      <c r="H31" s="232" t="str">
        <f t="shared" si="4"/>
        <v/>
      </c>
      <c r="I31" s="228" t="str">
        <f t="shared" si="5"/>
        <v/>
      </c>
      <c r="J31" s="696" t="str">
        <f t="shared" si="0"/>
        <v/>
      </c>
      <c r="K31" s="680"/>
      <c r="L31" s="680"/>
      <c r="M31" s="680"/>
      <c r="N31" s="680"/>
      <c r="O31" s="680"/>
      <c r="P31" s="792"/>
      <c r="Q31" s="241"/>
      <c r="R31" s="228" t="str">
        <f t="shared" si="1"/>
        <v/>
      </c>
      <c r="S31" s="233" t="str">
        <f t="shared" si="2"/>
        <v/>
      </c>
      <c r="T31" s="241"/>
      <c r="U31" s="696" t="str">
        <f t="shared" si="3"/>
        <v/>
      </c>
      <c r="V31" s="680"/>
      <c r="W31" s="680"/>
      <c r="X31" s="680"/>
      <c r="Y31" s="792"/>
      <c r="Z31" s="232" t="str">
        <f t="shared" si="6"/>
        <v/>
      </c>
      <c r="AA31" s="228" t="str">
        <f t="shared" si="7"/>
        <v/>
      </c>
      <c r="AB31" s="228"/>
      <c r="AC31" s="230"/>
      <c r="AD31" s="229"/>
      <c r="AE31" s="232"/>
      <c r="AF31" s="228"/>
      <c r="AG31" s="230"/>
      <c r="AH31" s="232"/>
      <c r="AP31" s="17">
        <v>15</v>
      </c>
      <c r="AQ31" s="17">
        <f>INDEX(CHOOSE(VLOOKUP($A$10,くじ引き!$B$12:$G$22,4,FALSE),第1位,第2位,第3位),(VLOOKUP($A$10,くじ引き!$B$12:$G$22,5,FALSE)-1)*32+9+$AP31,AQ$35)</f>
        <v>16</v>
      </c>
      <c r="AR31" s="17" t="str">
        <f>INDEX(CHOOSE(VLOOKUP($A$10,くじ引き!$B$12:$G$22,4,FALSE),第1位,第2位,第3位),(VLOOKUP($A$10,くじ引き!$B$12:$G$22,5,FALSE)-1)*32+9+$AP31,AR$35)</f>
        <v>FW</v>
      </c>
      <c r="AS31" s="17" t="str">
        <f>INDEX(CHOOSE(VLOOKUP($A$10,くじ引き!$B$12:$G$22,4,FALSE),第1位,第2位,第3位),(VLOOKUP($A$10,くじ引き!$B$12:$G$22,5,FALSE)-1)*32+9+$AP31,AS$35)</f>
        <v xml:space="preserve"> 山下　真虎</v>
      </c>
      <c r="AU31" s="17">
        <f>INDEX(CHOOSE(VLOOKUP($A$10,くじ引き!$B$12:$G$22,4,FALSE),第1位,第2位,第3位),(VLOOKUP($A$10,くじ引き!$B$12:$G$22,5,FALSE)-1)*32+9+$AP31,AU$35)</f>
        <v>16</v>
      </c>
      <c r="AV31" s="17" t="str">
        <f>INDEX(CHOOSE(VLOOKUP($Z$10,くじ引き!$B$12:$G$22,4,FALSE),第1位,第2位,第3位),(VLOOKUP($Z$10,くじ引き!$B$12:$G$22,5,FALSE)-1)*32+9+$AP31,AV$35)</f>
        <v>FW</v>
      </c>
      <c r="AW31" s="17" t="str">
        <f>INDEX(CHOOSE(VLOOKUP($Z$10,くじ引き!$B$12:$G$22,4,FALSE),第1位,第2位,第3位),(VLOOKUP($Z$10,くじ引き!$B$12:$G$22,5,FALSE)-1)*32+9+$AP31,AW$35)</f>
        <v xml:space="preserve"> 山下　真虎</v>
      </c>
    </row>
    <row r="32" spans="1:49" ht="15" customHeight="1">
      <c r="A32" s="228"/>
      <c r="B32" s="229"/>
      <c r="C32" s="230"/>
      <c r="D32" s="231"/>
      <c r="E32" s="194"/>
      <c r="F32" s="229"/>
      <c r="G32" s="230"/>
      <c r="H32" s="232" t="str">
        <f t="shared" si="4"/>
        <v/>
      </c>
      <c r="I32" s="228" t="str">
        <f t="shared" si="5"/>
        <v/>
      </c>
      <c r="J32" s="696" t="str">
        <f t="shared" si="0"/>
        <v/>
      </c>
      <c r="K32" s="680"/>
      <c r="L32" s="680"/>
      <c r="M32" s="680"/>
      <c r="N32" s="680"/>
      <c r="O32" s="680"/>
      <c r="P32" s="792"/>
      <c r="Q32" s="233"/>
      <c r="R32" s="228" t="str">
        <f t="shared" si="1"/>
        <v/>
      </c>
      <c r="S32" s="233" t="str">
        <f t="shared" si="2"/>
        <v/>
      </c>
      <c r="T32" s="233"/>
      <c r="U32" s="696" t="str">
        <f t="shared" si="3"/>
        <v/>
      </c>
      <c r="V32" s="680"/>
      <c r="W32" s="680"/>
      <c r="X32" s="680"/>
      <c r="Y32" s="792"/>
      <c r="Z32" s="232" t="str">
        <f t="shared" si="6"/>
        <v/>
      </c>
      <c r="AA32" s="228" t="str">
        <f t="shared" si="7"/>
        <v/>
      </c>
      <c r="AB32" s="228"/>
      <c r="AC32" s="230"/>
      <c r="AD32" s="229"/>
      <c r="AE32" s="232"/>
      <c r="AF32" s="228"/>
      <c r="AG32" s="230"/>
      <c r="AH32" s="232"/>
      <c r="AP32" s="17">
        <v>16</v>
      </c>
      <c r="AQ32" s="17">
        <f>INDEX(CHOOSE(VLOOKUP($A$10,くじ引き!$B$12:$G$22,4,FALSE),第1位,第2位,第3位),(VLOOKUP($A$10,くじ引き!$B$12:$G$22,5,FALSE)-1)*32+9+$AP32,AQ$35)</f>
        <v>17</v>
      </c>
      <c r="AR32" s="17" t="str">
        <f>INDEX(CHOOSE(VLOOKUP($A$10,くじ引き!$B$12:$G$22,4,FALSE),第1位,第2位,第3位),(VLOOKUP($A$10,くじ引き!$B$12:$G$22,5,FALSE)-1)*32+9+$AP32,AR$35)</f>
        <v>GK</v>
      </c>
      <c r="AS32" s="17" t="str">
        <f>INDEX(CHOOSE(VLOOKUP($A$10,くじ引き!$B$12:$G$22,4,FALSE),第1位,第2位,第3位),(VLOOKUP($A$10,くじ引き!$B$12:$G$22,5,FALSE)-1)*32+9+$AP32,AS$35)</f>
        <v xml:space="preserve"> 山田　夏也</v>
      </c>
      <c r="AU32" s="17">
        <f>INDEX(CHOOSE(VLOOKUP($A$10,くじ引き!$B$12:$G$22,4,FALSE),第1位,第2位,第3位),(VLOOKUP($A$10,くじ引き!$B$12:$G$22,5,FALSE)-1)*32+9+$AP32,AU$35)</f>
        <v>17</v>
      </c>
      <c r="AV32" s="17" t="str">
        <f>INDEX(CHOOSE(VLOOKUP($Z$10,くじ引き!$B$12:$G$22,4,FALSE),第1位,第2位,第3位),(VLOOKUP($Z$10,くじ引き!$B$12:$G$22,5,FALSE)-1)*32+9+$AP32,AV$35)</f>
        <v>GK</v>
      </c>
      <c r="AW32" s="17" t="str">
        <f>INDEX(CHOOSE(VLOOKUP($Z$10,くじ引き!$B$12:$G$22,4,FALSE),第1位,第2位,第3位),(VLOOKUP($Z$10,くじ引き!$B$12:$G$22,5,FALSE)-1)*32+9+$AP32,AW$35)</f>
        <v xml:space="preserve"> 山田　夏也</v>
      </c>
    </row>
    <row r="33" spans="1:49" ht="15" customHeight="1">
      <c r="A33" s="228"/>
      <c r="B33" s="229"/>
      <c r="C33" s="230"/>
      <c r="D33" s="231"/>
      <c r="E33" s="194"/>
      <c r="F33" s="229"/>
      <c r="G33" s="230"/>
      <c r="H33" s="232" t="str">
        <f t="shared" si="4"/>
        <v/>
      </c>
      <c r="I33" s="228" t="str">
        <f t="shared" si="5"/>
        <v/>
      </c>
      <c r="J33" s="696" t="str">
        <f t="shared" si="0"/>
        <v/>
      </c>
      <c r="K33" s="680"/>
      <c r="L33" s="680"/>
      <c r="M33" s="680"/>
      <c r="N33" s="680"/>
      <c r="O33" s="680"/>
      <c r="P33" s="792"/>
      <c r="Q33" s="232"/>
      <c r="R33" s="228" t="str">
        <f t="shared" si="1"/>
        <v/>
      </c>
      <c r="S33" s="233" t="str">
        <f t="shared" si="2"/>
        <v/>
      </c>
      <c r="T33" s="232"/>
      <c r="U33" s="696" t="str">
        <f t="shared" si="3"/>
        <v/>
      </c>
      <c r="V33" s="680"/>
      <c r="W33" s="680"/>
      <c r="X33" s="680"/>
      <c r="Y33" s="792"/>
      <c r="Z33" s="232" t="str">
        <f t="shared" si="6"/>
        <v/>
      </c>
      <c r="AA33" s="228" t="str">
        <f t="shared" si="7"/>
        <v/>
      </c>
      <c r="AB33" s="228"/>
      <c r="AC33" s="230"/>
      <c r="AD33" s="229"/>
      <c r="AE33" s="232"/>
      <c r="AF33" s="228"/>
      <c r="AG33" s="230"/>
      <c r="AH33" s="232"/>
      <c r="AP33" s="17">
        <v>17</v>
      </c>
      <c r="AQ33" s="17">
        <f>INDEX(CHOOSE(VLOOKUP($A$10,くじ引き!$B$12:$G$22,4,FALSE),第1位,第2位,第3位),(VLOOKUP($A$10,くじ引き!$B$12:$G$22,5,FALSE)-1)*32+9+$AP33,AQ$35)</f>
        <v>18</v>
      </c>
      <c r="AR33" s="17" t="str">
        <f>INDEX(CHOOSE(VLOOKUP($A$10,くじ引き!$B$12:$G$22,4,FALSE),第1位,第2位,第3位),(VLOOKUP($A$10,くじ引き!$B$12:$G$22,5,FALSE)-1)*32+9+$AP33,AR$35)</f>
        <v>FW</v>
      </c>
      <c r="AS33" s="17" t="str">
        <f>INDEX(CHOOSE(VLOOKUP($A$10,くじ引き!$B$12:$G$22,4,FALSE),第1位,第2位,第3位),(VLOOKUP($A$10,くじ引き!$B$12:$G$22,5,FALSE)-1)*32+9+$AP33,AS$35)</f>
        <v xml:space="preserve"> 友影　相太</v>
      </c>
      <c r="AU33" s="17">
        <f>INDEX(CHOOSE(VLOOKUP($A$10,くじ引き!$B$12:$G$22,4,FALSE),第1位,第2位,第3位),(VLOOKUP($A$10,くじ引き!$B$12:$G$22,5,FALSE)-1)*32+9+$AP33,AU$35)</f>
        <v>18</v>
      </c>
      <c r="AV33" s="17" t="str">
        <f>INDEX(CHOOSE(VLOOKUP($Z$10,くじ引き!$B$12:$G$22,4,FALSE),第1位,第2位,第3位),(VLOOKUP($Z$10,くじ引き!$B$12:$G$22,5,FALSE)-1)*32+9+$AP33,AV$35)</f>
        <v>FW</v>
      </c>
      <c r="AW33" s="17" t="str">
        <f>INDEX(CHOOSE(VLOOKUP($Z$10,くじ引き!$B$12:$G$22,4,FALSE),第1位,第2位,第3位),(VLOOKUP($Z$10,くじ引き!$B$12:$G$22,5,FALSE)-1)*32+9+$AP33,AW$35)</f>
        <v xml:space="preserve"> 友影　相太</v>
      </c>
    </row>
    <row r="34" spans="1:49" ht="15" customHeight="1">
      <c r="A34" s="220"/>
      <c r="B34" s="217"/>
      <c r="C34" s="218"/>
      <c r="D34" s="216"/>
      <c r="E34" s="195"/>
      <c r="F34" s="217"/>
      <c r="G34" s="218"/>
      <c r="H34" s="219" t="str">
        <f t="shared" si="4"/>
        <v/>
      </c>
      <c r="I34" s="220" t="str">
        <f t="shared" si="5"/>
        <v/>
      </c>
      <c r="J34" s="699" t="str">
        <f t="shared" si="0"/>
        <v/>
      </c>
      <c r="K34" s="757"/>
      <c r="L34" s="757"/>
      <c r="M34" s="757"/>
      <c r="N34" s="757"/>
      <c r="O34" s="757"/>
      <c r="P34" s="746"/>
      <c r="Q34" s="242"/>
      <c r="R34" s="220" t="str">
        <f t="shared" si="1"/>
        <v/>
      </c>
      <c r="S34" s="240" t="str">
        <f t="shared" si="2"/>
        <v/>
      </c>
      <c r="T34" s="242"/>
      <c r="U34" s="699" t="str">
        <f t="shared" si="3"/>
        <v/>
      </c>
      <c r="V34" s="757"/>
      <c r="W34" s="757"/>
      <c r="X34" s="757"/>
      <c r="Y34" s="746"/>
      <c r="Z34" s="219" t="str">
        <f t="shared" si="6"/>
        <v/>
      </c>
      <c r="AA34" s="220" t="str">
        <f t="shared" si="7"/>
        <v/>
      </c>
      <c r="AB34" s="220"/>
      <c r="AC34" s="218"/>
      <c r="AD34" s="217"/>
      <c r="AE34" s="219"/>
      <c r="AF34" s="220"/>
      <c r="AG34" s="218"/>
      <c r="AH34" s="219"/>
      <c r="AP34" s="17">
        <v>18</v>
      </c>
      <c r="AQ34" s="17">
        <f>INDEX(CHOOSE(VLOOKUP($A$10,くじ引き!$B$12:$G$22,4,FALSE),第1位,第2位,第3位),(VLOOKUP($A$10,くじ引き!$B$12:$G$22,5,FALSE)-1)*32+9+$AP34,AQ$35)</f>
        <v>19</v>
      </c>
      <c r="AR34" s="17" t="str">
        <f>INDEX(CHOOSE(VLOOKUP($A$10,くじ引き!$B$12:$G$22,4,FALSE),第1位,第2位,第3位),(VLOOKUP($A$10,くじ引き!$B$12:$G$22,5,FALSE)-1)*32+9+$AP34,AR$35)</f>
        <v>MF</v>
      </c>
      <c r="AS34" s="17" t="str">
        <f>INDEX(CHOOSE(VLOOKUP($A$10,くじ引き!$B$12:$G$22,4,FALSE),第1位,第2位,第3位),(VLOOKUP($A$10,くじ引き!$B$12:$G$22,5,FALSE)-1)*32+9+$AP34,AS$35)</f>
        <v xml:space="preserve"> 松村　有祐</v>
      </c>
      <c r="AU34" s="17">
        <f>INDEX(CHOOSE(VLOOKUP($A$10,くじ引き!$B$12:$G$22,4,FALSE),第1位,第2位,第3位),(VLOOKUP($A$10,くじ引き!$B$12:$G$22,5,FALSE)-1)*32+9+$AP34,AU$35)</f>
        <v>19</v>
      </c>
      <c r="AV34" s="17" t="str">
        <f>INDEX(CHOOSE(VLOOKUP($Z$10,くじ引き!$B$12:$G$22,4,FALSE),第1位,第2位,第3位),(VLOOKUP($Z$10,くじ引き!$B$12:$G$22,5,FALSE)-1)*32+9+$AP34,AV$35)</f>
        <v>MF</v>
      </c>
      <c r="AW34" s="17" t="str">
        <f>INDEX(CHOOSE(VLOOKUP($Z$10,くじ引き!$B$12:$G$22,4,FALSE),第1位,第2位,第3位),(VLOOKUP($Z$10,くじ引き!$B$12:$G$22,5,FALSE)-1)*32+9+$AP34,AW$35)</f>
        <v xml:space="preserve"> 松村　有祐</v>
      </c>
    </row>
    <row r="35" spans="1:49" ht="15" customHeight="1">
      <c r="A35" s="685" t="s">
        <v>53</v>
      </c>
      <c r="B35" s="686"/>
      <c r="C35" s="721" t="s">
        <v>54</v>
      </c>
      <c r="D35" s="722"/>
      <c r="E35" s="722"/>
      <c r="F35" s="723"/>
      <c r="G35" s="686" t="s">
        <v>55</v>
      </c>
      <c r="H35" s="686"/>
      <c r="I35" s="686"/>
      <c r="J35" s="687"/>
      <c r="K35" s="682" t="s">
        <v>24</v>
      </c>
      <c r="L35" s="719"/>
      <c r="M35" s="719"/>
      <c r="N35" s="719"/>
      <c r="O35" s="719"/>
      <c r="P35" s="719"/>
      <c r="Q35" s="719"/>
      <c r="R35" s="720"/>
      <c r="S35" s="682" t="s">
        <v>24</v>
      </c>
      <c r="T35" s="719"/>
      <c r="U35" s="719"/>
      <c r="V35" s="719"/>
      <c r="W35" s="719"/>
      <c r="X35" s="720"/>
      <c r="Y35" s="685" t="s">
        <v>53</v>
      </c>
      <c r="Z35" s="686"/>
      <c r="AA35" s="721" t="s">
        <v>54</v>
      </c>
      <c r="AB35" s="722"/>
      <c r="AC35" s="722"/>
      <c r="AD35" s="723"/>
      <c r="AE35" s="686" t="s">
        <v>55</v>
      </c>
      <c r="AF35" s="686"/>
      <c r="AG35" s="686"/>
      <c r="AH35" s="687"/>
      <c r="AQ35" s="17">
        <v>2</v>
      </c>
      <c r="AR35" s="17">
        <v>3</v>
      </c>
      <c r="AS35" s="17">
        <v>4</v>
      </c>
      <c r="AU35" s="17">
        <v>2</v>
      </c>
      <c r="AV35" s="17">
        <v>3</v>
      </c>
      <c r="AW35" s="17">
        <v>4</v>
      </c>
    </row>
    <row r="36" spans="1:49" ht="15" customHeight="1">
      <c r="A36" s="807"/>
      <c r="B36" s="717"/>
      <c r="C36" s="243"/>
      <c r="D36" s="693" t="str">
        <f t="shared" ref="D36:D45" si="8">IF(C36="","",INDEX($J$17:$P$34,MATCH(C36,$Q$17:$Q$34,0),1))</f>
        <v/>
      </c>
      <c r="E36" s="693"/>
      <c r="F36" s="694"/>
      <c r="G36" s="244"/>
      <c r="H36" s="704" t="str">
        <f t="shared" ref="H36:H45" si="9">IF(G36="","",INDEX($J$17:$P$34,MATCH(G36,$Q$17:$Q$34,0),1))</f>
        <v/>
      </c>
      <c r="I36" s="704"/>
      <c r="J36" s="717"/>
      <c r="K36" s="707" t="str">
        <f>AS16</f>
        <v>河合　伸幸</v>
      </c>
      <c r="L36" s="703"/>
      <c r="M36" s="703"/>
      <c r="N36" s="714"/>
      <c r="O36" s="714"/>
      <c r="P36" s="714"/>
      <c r="Q36" s="714"/>
      <c r="R36" s="715"/>
      <c r="S36" s="707" t="str">
        <f>AW16</f>
        <v>河合　伸幸</v>
      </c>
      <c r="T36" s="714"/>
      <c r="U36" s="714"/>
      <c r="V36" s="714"/>
      <c r="W36" s="714"/>
      <c r="X36" s="715"/>
      <c r="Y36" s="716"/>
      <c r="Z36" s="717"/>
      <c r="AA36" s="243"/>
      <c r="AB36" s="704" t="str">
        <f>IF(AA36="","",INDEX($U$17:$Y$34,MATCH(AA36,$T$17:$T$34,0),1))</f>
        <v/>
      </c>
      <c r="AC36" s="704"/>
      <c r="AD36" s="718"/>
      <c r="AE36" s="244"/>
      <c r="AF36" s="704" t="str">
        <f t="shared" ref="AF36:AF45" si="10">IF(AE36="","",INDEX($U$17:$Y$34,MATCH(AE36,$T$17:$T$34,0),1))</f>
        <v/>
      </c>
      <c r="AG36" s="704"/>
      <c r="AH36" s="718"/>
    </row>
    <row r="37" spans="1:49" ht="15" customHeight="1">
      <c r="A37" s="793"/>
      <c r="B37" s="679"/>
      <c r="C37" s="229"/>
      <c r="D37" s="704" t="str">
        <f t="shared" si="8"/>
        <v/>
      </c>
      <c r="E37" s="704"/>
      <c r="F37" s="718"/>
      <c r="G37" s="231"/>
      <c r="H37" s="704" t="str">
        <f t="shared" si="9"/>
        <v/>
      </c>
      <c r="I37" s="704"/>
      <c r="J37" s="717"/>
      <c r="K37" s="799" t="s">
        <v>462</v>
      </c>
      <c r="L37" s="800"/>
      <c r="M37" s="803" t="s">
        <v>463</v>
      </c>
      <c r="N37" s="804"/>
      <c r="O37" s="712" t="s">
        <v>56</v>
      </c>
      <c r="P37" s="705" t="s">
        <v>57</v>
      </c>
      <c r="Q37" s="695" t="s">
        <v>58</v>
      </c>
      <c r="R37" s="693"/>
      <c r="S37" s="693"/>
      <c r="T37" s="694"/>
      <c r="U37" s="712" t="s">
        <v>57</v>
      </c>
      <c r="V37" s="705" t="s">
        <v>56</v>
      </c>
      <c r="W37" s="708" t="s">
        <v>463</v>
      </c>
      <c r="X37" s="710" t="s">
        <v>462</v>
      </c>
      <c r="Y37" s="681"/>
      <c r="Z37" s="679"/>
      <c r="AA37" s="229"/>
      <c r="AB37" s="688" t="str">
        <f t="shared" ref="AB37:AB45" si="11">IF(AA37="","",INDEX($U$17:$Y$34,MATCH(AA37,$T$17:$T$34,0),1))</f>
        <v/>
      </c>
      <c r="AC37" s="688"/>
      <c r="AD37" s="689"/>
      <c r="AE37" s="231"/>
      <c r="AF37" s="688" t="str">
        <f t="shared" si="10"/>
        <v/>
      </c>
      <c r="AG37" s="688"/>
      <c r="AH37" s="689"/>
    </row>
    <row r="38" spans="1:49" ht="15" customHeight="1">
      <c r="A38" s="793"/>
      <c r="B38" s="679"/>
      <c r="C38" s="229"/>
      <c r="D38" s="704" t="str">
        <f t="shared" si="8"/>
        <v/>
      </c>
      <c r="E38" s="704"/>
      <c r="F38" s="718"/>
      <c r="G38" s="231"/>
      <c r="H38" s="704" t="str">
        <f t="shared" si="9"/>
        <v/>
      </c>
      <c r="I38" s="704"/>
      <c r="J38" s="717"/>
      <c r="K38" s="801"/>
      <c r="L38" s="802"/>
      <c r="M38" s="805"/>
      <c r="N38" s="806"/>
      <c r="O38" s="713"/>
      <c r="P38" s="706"/>
      <c r="Q38" s="707"/>
      <c r="R38" s="684"/>
      <c r="S38" s="684"/>
      <c r="T38" s="691"/>
      <c r="U38" s="713"/>
      <c r="V38" s="706"/>
      <c r="W38" s="709"/>
      <c r="X38" s="711"/>
      <c r="Y38" s="681"/>
      <c r="Z38" s="679"/>
      <c r="AA38" s="229"/>
      <c r="AB38" s="688" t="str">
        <f t="shared" si="11"/>
        <v/>
      </c>
      <c r="AC38" s="688"/>
      <c r="AD38" s="689"/>
      <c r="AE38" s="231"/>
      <c r="AF38" s="688" t="str">
        <f t="shared" si="10"/>
        <v/>
      </c>
      <c r="AG38" s="688"/>
      <c r="AH38" s="689"/>
    </row>
    <row r="39" spans="1:49" ht="15" customHeight="1">
      <c r="A39" s="793"/>
      <c r="B39" s="679"/>
      <c r="C39" s="229"/>
      <c r="D39" s="704" t="str">
        <f t="shared" si="8"/>
        <v/>
      </c>
      <c r="E39" s="704"/>
      <c r="F39" s="718"/>
      <c r="G39" s="231"/>
      <c r="H39" s="704" t="str">
        <f t="shared" si="9"/>
        <v/>
      </c>
      <c r="I39" s="704"/>
      <c r="J39" s="717"/>
      <c r="K39" s="724" t="str">
        <f>IF(SUM(D17:D34)=0,"",SUM(D17:D34))</f>
        <v/>
      </c>
      <c r="L39" s="753"/>
      <c r="M39" s="752" t="str">
        <f>IF(SUM(E17:E34)=0,"",SUM(E17:E34))</f>
        <v/>
      </c>
      <c r="N39" s="773"/>
      <c r="O39" s="244" t="str">
        <f>IF(SUM(F17:F34)=0,"",SUM(F17:F34))</f>
        <v/>
      </c>
      <c r="P39" s="245" t="str">
        <f>IF(SUM(G17:G34)=0,"",SUM(G17:G34))</f>
        <v/>
      </c>
      <c r="Q39" s="243" t="str">
        <f>IF(SUM(K39:P39)=0,"",SUM(K39:P39))</f>
        <v/>
      </c>
      <c r="R39" s="704" t="s">
        <v>19</v>
      </c>
      <c r="S39" s="704"/>
      <c r="T39" s="246" t="str">
        <f>IF(SUM(U39:X39)=0,"",SUM(U39:X39))</f>
        <v/>
      </c>
      <c r="U39" s="244" t="str">
        <f>IF(SUM(AB17:AB34)=0,"",SUM(AB17:AB34))</f>
        <v/>
      </c>
      <c r="V39" s="245" t="str">
        <f>IF(SUM(AC17:AC34)=0,"",SUM(AC17:AC34))</f>
        <v/>
      </c>
      <c r="W39" s="223" t="str">
        <f>IF(SUM(AD17:AD34)=0,"",SUM(AD17:AD34))</f>
        <v/>
      </c>
      <c r="X39" s="224" t="str">
        <f>IF(SUM(AE17:AE34)=0,"",SUM(AE17:AE34))</f>
        <v/>
      </c>
      <c r="Y39" s="681"/>
      <c r="Z39" s="679"/>
      <c r="AA39" s="229"/>
      <c r="AB39" s="688" t="str">
        <f t="shared" si="11"/>
        <v/>
      </c>
      <c r="AC39" s="688"/>
      <c r="AD39" s="689"/>
      <c r="AE39" s="231"/>
      <c r="AF39" s="688" t="str">
        <f t="shared" si="10"/>
        <v/>
      </c>
      <c r="AG39" s="688"/>
      <c r="AH39" s="689"/>
    </row>
    <row r="40" spans="1:49" ht="15" customHeight="1">
      <c r="A40" s="793" t="s">
        <v>52</v>
      </c>
      <c r="B40" s="679"/>
      <c r="C40" s="229"/>
      <c r="D40" s="704" t="str">
        <f t="shared" si="8"/>
        <v/>
      </c>
      <c r="E40" s="704"/>
      <c r="F40" s="718"/>
      <c r="G40" s="231"/>
      <c r="H40" s="704" t="str">
        <f t="shared" si="9"/>
        <v/>
      </c>
      <c r="I40" s="704"/>
      <c r="J40" s="717"/>
      <c r="K40" s="696"/>
      <c r="L40" s="697"/>
      <c r="M40" s="679"/>
      <c r="N40" s="698"/>
      <c r="O40" s="231"/>
      <c r="P40" s="194"/>
      <c r="Q40" s="229" t="str">
        <f t="shared" ref="Q40:Q45" si="12">IF(SUM(K40:P40)=0,"",SUM(K40:P40))</f>
        <v/>
      </c>
      <c r="R40" s="688" t="s">
        <v>25</v>
      </c>
      <c r="S40" s="688"/>
      <c r="T40" s="230" t="str">
        <f t="shared" ref="T40:T45" si="13">IF(SUM(U40:X40)=0,"",SUM(U40:X40))</f>
        <v/>
      </c>
      <c r="U40" s="231"/>
      <c r="V40" s="194"/>
      <c r="W40" s="229"/>
      <c r="X40" s="230"/>
      <c r="Y40" s="681"/>
      <c r="Z40" s="679"/>
      <c r="AA40" s="229"/>
      <c r="AB40" s="688" t="str">
        <f t="shared" si="11"/>
        <v/>
      </c>
      <c r="AC40" s="688"/>
      <c r="AD40" s="689"/>
      <c r="AE40" s="231"/>
      <c r="AF40" s="688" t="str">
        <f t="shared" si="10"/>
        <v/>
      </c>
      <c r="AG40" s="688"/>
      <c r="AH40" s="689"/>
    </row>
    <row r="41" spans="1:49" ht="15" customHeight="1">
      <c r="A41" s="793" t="s">
        <v>52</v>
      </c>
      <c r="B41" s="679"/>
      <c r="C41" s="229"/>
      <c r="D41" s="704" t="str">
        <f t="shared" si="8"/>
        <v/>
      </c>
      <c r="E41" s="704"/>
      <c r="F41" s="718"/>
      <c r="G41" s="231"/>
      <c r="H41" s="704" t="str">
        <f t="shared" si="9"/>
        <v/>
      </c>
      <c r="I41" s="704"/>
      <c r="J41" s="717"/>
      <c r="K41" s="696"/>
      <c r="L41" s="697"/>
      <c r="M41" s="679"/>
      <c r="N41" s="698"/>
      <c r="O41" s="231"/>
      <c r="P41" s="194"/>
      <c r="Q41" s="229" t="str">
        <f t="shared" si="12"/>
        <v/>
      </c>
      <c r="R41" s="688" t="s">
        <v>26</v>
      </c>
      <c r="S41" s="688"/>
      <c r="T41" s="230" t="str">
        <f t="shared" si="13"/>
        <v/>
      </c>
      <c r="U41" s="231"/>
      <c r="V41" s="194"/>
      <c r="W41" s="229"/>
      <c r="X41" s="230"/>
      <c r="Y41" s="681"/>
      <c r="Z41" s="679"/>
      <c r="AA41" s="229"/>
      <c r="AB41" s="688" t="str">
        <f t="shared" si="11"/>
        <v/>
      </c>
      <c r="AC41" s="688"/>
      <c r="AD41" s="689"/>
      <c r="AE41" s="231"/>
      <c r="AF41" s="688" t="str">
        <f t="shared" si="10"/>
        <v/>
      </c>
      <c r="AG41" s="688"/>
      <c r="AH41" s="689"/>
    </row>
    <row r="42" spans="1:49" ht="15" customHeight="1">
      <c r="A42" s="793" t="s">
        <v>52</v>
      </c>
      <c r="B42" s="679"/>
      <c r="C42" s="229"/>
      <c r="D42" s="704" t="str">
        <f t="shared" si="8"/>
        <v/>
      </c>
      <c r="E42" s="704"/>
      <c r="F42" s="718"/>
      <c r="G42" s="231"/>
      <c r="H42" s="704" t="str">
        <f t="shared" si="9"/>
        <v/>
      </c>
      <c r="I42" s="704"/>
      <c r="J42" s="717"/>
      <c r="K42" s="696"/>
      <c r="L42" s="697"/>
      <c r="M42" s="679"/>
      <c r="N42" s="698"/>
      <c r="O42" s="231"/>
      <c r="P42" s="194"/>
      <c r="Q42" s="229" t="str">
        <f t="shared" si="12"/>
        <v/>
      </c>
      <c r="R42" s="688" t="s">
        <v>27</v>
      </c>
      <c r="S42" s="688"/>
      <c r="T42" s="230" t="str">
        <f t="shared" si="13"/>
        <v/>
      </c>
      <c r="U42" s="231"/>
      <c r="V42" s="194"/>
      <c r="W42" s="229"/>
      <c r="X42" s="230"/>
      <c r="Y42" s="681"/>
      <c r="Z42" s="679"/>
      <c r="AA42" s="229"/>
      <c r="AB42" s="688" t="str">
        <f t="shared" si="11"/>
        <v/>
      </c>
      <c r="AC42" s="688"/>
      <c r="AD42" s="689"/>
      <c r="AE42" s="231"/>
      <c r="AF42" s="688" t="str">
        <f t="shared" si="10"/>
        <v/>
      </c>
      <c r="AG42" s="688"/>
      <c r="AH42" s="689"/>
    </row>
    <row r="43" spans="1:49" ht="15" customHeight="1">
      <c r="A43" s="793" t="s">
        <v>52</v>
      </c>
      <c r="B43" s="679"/>
      <c r="C43" s="229"/>
      <c r="D43" s="704" t="str">
        <f t="shared" si="8"/>
        <v/>
      </c>
      <c r="E43" s="704"/>
      <c r="F43" s="718"/>
      <c r="G43" s="231"/>
      <c r="H43" s="704" t="str">
        <f t="shared" si="9"/>
        <v/>
      </c>
      <c r="I43" s="704"/>
      <c r="J43" s="717"/>
      <c r="K43" s="696"/>
      <c r="L43" s="697"/>
      <c r="M43" s="679"/>
      <c r="N43" s="698"/>
      <c r="O43" s="231"/>
      <c r="P43" s="194"/>
      <c r="Q43" s="229" t="str">
        <f t="shared" si="12"/>
        <v/>
      </c>
      <c r="R43" s="688" t="s">
        <v>28</v>
      </c>
      <c r="S43" s="688"/>
      <c r="T43" s="230" t="str">
        <f t="shared" si="13"/>
        <v/>
      </c>
      <c r="U43" s="231"/>
      <c r="V43" s="194"/>
      <c r="W43" s="229"/>
      <c r="X43" s="230"/>
      <c r="Y43" s="681"/>
      <c r="Z43" s="679"/>
      <c r="AA43" s="229"/>
      <c r="AB43" s="688" t="str">
        <f t="shared" si="11"/>
        <v/>
      </c>
      <c r="AC43" s="688"/>
      <c r="AD43" s="689"/>
      <c r="AE43" s="231"/>
      <c r="AF43" s="688" t="str">
        <f t="shared" si="10"/>
        <v/>
      </c>
      <c r="AG43" s="688"/>
      <c r="AH43" s="689"/>
    </row>
    <row r="44" spans="1:49" ht="15" customHeight="1">
      <c r="A44" s="793" t="s">
        <v>52</v>
      </c>
      <c r="B44" s="679"/>
      <c r="C44" s="229"/>
      <c r="D44" s="704" t="str">
        <f t="shared" si="8"/>
        <v/>
      </c>
      <c r="E44" s="704"/>
      <c r="F44" s="718"/>
      <c r="G44" s="231"/>
      <c r="H44" s="704" t="str">
        <f t="shared" si="9"/>
        <v/>
      </c>
      <c r="I44" s="704"/>
      <c r="J44" s="717"/>
      <c r="K44" s="696"/>
      <c r="L44" s="697"/>
      <c r="M44" s="679"/>
      <c r="N44" s="698"/>
      <c r="O44" s="231"/>
      <c r="P44" s="194"/>
      <c r="Q44" s="229" t="str">
        <f t="shared" si="12"/>
        <v/>
      </c>
      <c r="R44" s="688" t="s">
        <v>29</v>
      </c>
      <c r="S44" s="688"/>
      <c r="T44" s="230" t="str">
        <f t="shared" si="13"/>
        <v/>
      </c>
      <c r="U44" s="231"/>
      <c r="V44" s="194"/>
      <c r="W44" s="229"/>
      <c r="X44" s="230"/>
      <c r="Y44" s="681"/>
      <c r="Z44" s="679"/>
      <c r="AA44" s="229"/>
      <c r="AB44" s="688" t="str">
        <f t="shared" si="11"/>
        <v/>
      </c>
      <c r="AC44" s="688"/>
      <c r="AD44" s="689"/>
      <c r="AE44" s="231"/>
      <c r="AF44" s="688" t="str">
        <f t="shared" si="10"/>
        <v/>
      </c>
      <c r="AG44" s="688"/>
      <c r="AH44" s="689"/>
    </row>
    <row r="45" spans="1:49" ht="15" customHeight="1">
      <c r="A45" s="707"/>
      <c r="B45" s="701"/>
      <c r="C45" s="217"/>
      <c r="D45" s="795" t="str">
        <f t="shared" si="8"/>
        <v/>
      </c>
      <c r="E45" s="795"/>
      <c r="F45" s="796"/>
      <c r="G45" s="216"/>
      <c r="H45" s="704" t="str">
        <f t="shared" si="9"/>
        <v/>
      </c>
      <c r="I45" s="704"/>
      <c r="J45" s="717"/>
      <c r="K45" s="699"/>
      <c r="L45" s="700"/>
      <c r="M45" s="701"/>
      <c r="N45" s="702"/>
      <c r="O45" s="216"/>
      <c r="P45" s="195"/>
      <c r="Q45" s="217" t="str">
        <f t="shared" si="12"/>
        <v/>
      </c>
      <c r="R45" s="684" t="s">
        <v>30</v>
      </c>
      <c r="S45" s="684"/>
      <c r="T45" s="218" t="str">
        <f t="shared" si="13"/>
        <v/>
      </c>
      <c r="U45" s="216"/>
      <c r="V45" s="195"/>
      <c r="W45" s="217"/>
      <c r="X45" s="218"/>
      <c r="Y45" s="703"/>
      <c r="Z45" s="701"/>
      <c r="AA45" s="217"/>
      <c r="AB45" s="684" t="str">
        <f t="shared" si="11"/>
        <v/>
      </c>
      <c r="AC45" s="684"/>
      <c r="AD45" s="691"/>
      <c r="AE45" s="216"/>
      <c r="AF45" s="684" t="str">
        <f t="shared" si="10"/>
        <v/>
      </c>
      <c r="AG45" s="684"/>
      <c r="AH45" s="691"/>
    </row>
    <row r="46" spans="1:49" ht="15" customHeight="1">
      <c r="A46" s="797" t="s">
        <v>31</v>
      </c>
      <c r="B46" s="798"/>
      <c r="C46" s="685" t="s">
        <v>32</v>
      </c>
      <c r="D46" s="686"/>
      <c r="E46" s="687"/>
      <c r="F46" s="247" t="s">
        <v>33</v>
      </c>
      <c r="G46" s="749" t="s">
        <v>34</v>
      </c>
      <c r="H46" s="686"/>
      <c r="I46" s="686"/>
      <c r="J46" s="687"/>
      <c r="K46" s="685" t="s">
        <v>35</v>
      </c>
      <c r="L46" s="686"/>
      <c r="M46" s="686"/>
      <c r="N46" s="687"/>
      <c r="O46" s="685" t="s">
        <v>59</v>
      </c>
      <c r="P46" s="686"/>
      <c r="Q46" s="686"/>
      <c r="R46" s="686"/>
      <c r="S46" s="686"/>
      <c r="T46" s="686"/>
      <c r="U46" s="686"/>
      <c r="V46" s="686"/>
      <c r="W46" s="686"/>
      <c r="X46" s="686"/>
      <c r="Y46" s="686"/>
      <c r="Z46" s="686"/>
      <c r="AA46" s="686"/>
      <c r="AB46" s="686"/>
      <c r="AC46" s="686"/>
      <c r="AD46" s="686"/>
      <c r="AE46" s="686"/>
      <c r="AF46" s="686"/>
      <c r="AG46" s="686"/>
      <c r="AH46" s="687"/>
    </row>
    <row r="47" spans="1:49" ht="15" customHeight="1">
      <c r="A47" s="696"/>
      <c r="B47" s="792"/>
      <c r="C47" s="724"/>
      <c r="D47" s="725"/>
      <c r="E47" s="726"/>
      <c r="F47" s="222"/>
      <c r="G47" s="752" t="str">
        <f>IF(C47="","",IF(F47="","オウンゴール",IF(C47=$A$10,INDEX($J$17:$P$34,MATCH(F47,$Q$17:$Q$34,0),1),INDEX($U$17:$Y$34,MATCH(F47,$T$17:$T$34,0),1))))</f>
        <v/>
      </c>
      <c r="H47" s="725"/>
      <c r="I47" s="725"/>
      <c r="J47" s="726"/>
      <c r="K47" s="248" t="str">
        <f>IF(C47="","",IF(C47=$A$10,1,0))</f>
        <v/>
      </c>
      <c r="L47" s="794" t="str">
        <f t="shared" ref="L47:L57" si="14">IF(C47="","","-")</f>
        <v/>
      </c>
      <c r="M47" s="794"/>
      <c r="N47" s="249" t="str">
        <f>IF(C47="","",IF(C47=$Z$10,1,0))</f>
        <v/>
      </c>
      <c r="O47" s="695"/>
      <c r="P47" s="693"/>
      <c r="Q47" s="693"/>
      <c r="R47" s="693"/>
      <c r="S47" s="693"/>
      <c r="T47" s="693"/>
      <c r="U47" s="693"/>
      <c r="V47" s="693"/>
      <c r="W47" s="693"/>
      <c r="X47" s="693"/>
      <c r="Y47" s="693"/>
      <c r="Z47" s="693"/>
      <c r="AA47" s="693"/>
      <c r="AB47" s="693"/>
      <c r="AC47" s="693"/>
      <c r="AD47" s="693"/>
      <c r="AE47" s="693"/>
      <c r="AF47" s="693"/>
      <c r="AG47" s="693"/>
      <c r="AH47" s="694"/>
      <c r="AI47" s="17" t="str">
        <f>IF(C47="","",C47&amp;F47&amp;G47)</f>
        <v/>
      </c>
    </row>
    <row r="48" spans="1:49" ht="15" customHeight="1">
      <c r="A48" s="696"/>
      <c r="B48" s="792"/>
      <c r="C48" s="696"/>
      <c r="D48" s="680"/>
      <c r="E48" s="792"/>
      <c r="F48" s="228"/>
      <c r="G48" s="679" t="str">
        <f t="shared" ref="G48:G57" si="15">IF(AND(C48="",F48="")=TRUE,"",IF(F48="","オウンゴール",IF(C48=$A$10,INDEX($J$17:$P$34,MATCH(F48,$Q$17:$Q$34,0),1),INDEX($U$17:$Y$34,MATCH(F48,$T$17:$T$34,0),1))))</f>
        <v/>
      </c>
      <c r="H48" s="680"/>
      <c r="I48" s="680"/>
      <c r="J48" s="792"/>
      <c r="K48" s="250" t="str">
        <f t="shared" ref="K48:K57" si="16">IF(C48="","",IF(C48=$A$10,K47+1,K47))</f>
        <v/>
      </c>
      <c r="L48" s="692" t="str">
        <f t="shared" si="14"/>
        <v/>
      </c>
      <c r="M48" s="692"/>
      <c r="N48" s="251" t="str">
        <f>IF(C48="","",IF(C48=$Z$10,N47+1,N47))</f>
        <v/>
      </c>
      <c r="O48" s="793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688"/>
      <c r="AA48" s="688"/>
      <c r="AB48" s="688"/>
      <c r="AC48" s="688"/>
      <c r="AD48" s="688"/>
      <c r="AE48" s="688"/>
      <c r="AF48" s="688"/>
      <c r="AG48" s="688"/>
      <c r="AH48" s="689"/>
      <c r="AI48" s="17" t="str">
        <f t="shared" ref="AI48:AI57" si="17">IF(C48="","",C48&amp;F48&amp;G48)</f>
        <v/>
      </c>
    </row>
    <row r="49" spans="1:35" ht="15" customHeight="1">
      <c r="A49" s="696"/>
      <c r="B49" s="792"/>
      <c r="C49" s="696"/>
      <c r="D49" s="680"/>
      <c r="E49" s="792"/>
      <c r="F49" s="228"/>
      <c r="G49" s="679" t="str">
        <f t="shared" si="15"/>
        <v/>
      </c>
      <c r="H49" s="680"/>
      <c r="I49" s="680"/>
      <c r="J49" s="792"/>
      <c r="K49" s="250" t="str">
        <f t="shared" si="16"/>
        <v/>
      </c>
      <c r="L49" s="692" t="str">
        <f t="shared" si="14"/>
        <v/>
      </c>
      <c r="M49" s="692"/>
      <c r="N49" s="251" t="str">
        <f t="shared" ref="N49:N57" si="18">IF(C49="","",IF(C49=$Z$10,N48+1,N48))</f>
        <v/>
      </c>
      <c r="O49" s="793"/>
      <c r="P49" s="688"/>
      <c r="Q49" s="688"/>
      <c r="R49" s="688"/>
      <c r="S49" s="688"/>
      <c r="T49" s="688"/>
      <c r="U49" s="688"/>
      <c r="V49" s="688"/>
      <c r="W49" s="688"/>
      <c r="X49" s="688"/>
      <c r="Y49" s="688"/>
      <c r="Z49" s="688"/>
      <c r="AA49" s="688"/>
      <c r="AB49" s="688"/>
      <c r="AC49" s="688"/>
      <c r="AD49" s="688"/>
      <c r="AE49" s="688"/>
      <c r="AF49" s="688"/>
      <c r="AG49" s="688"/>
      <c r="AH49" s="689"/>
      <c r="AI49" s="17" t="str">
        <f t="shared" si="17"/>
        <v/>
      </c>
    </row>
    <row r="50" spans="1:35" ht="15" customHeight="1">
      <c r="A50" s="696"/>
      <c r="B50" s="792"/>
      <c r="C50" s="696"/>
      <c r="D50" s="680"/>
      <c r="E50" s="792"/>
      <c r="F50" s="228"/>
      <c r="G50" s="679" t="str">
        <f t="shared" si="15"/>
        <v/>
      </c>
      <c r="H50" s="680"/>
      <c r="I50" s="680"/>
      <c r="J50" s="792"/>
      <c r="K50" s="250" t="str">
        <f t="shared" si="16"/>
        <v/>
      </c>
      <c r="L50" s="692" t="str">
        <f t="shared" si="14"/>
        <v/>
      </c>
      <c r="M50" s="692"/>
      <c r="N50" s="251" t="str">
        <f t="shared" si="18"/>
        <v/>
      </c>
      <c r="O50" s="793"/>
      <c r="P50" s="688"/>
      <c r="Q50" s="688"/>
      <c r="R50" s="688"/>
      <c r="S50" s="688"/>
      <c r="T50" s="688"/>
      <c r="U50" s="688"/>
      <c r="V50" s="688"/>
      <c r="W50" s="688"/>
      <c r="X50" s="688"/>
      <c r="Y50" s="688"/>
      <c r="Z50" s="688"/>
      <c r="AA50" s="688"/>
      <c r="AB50" s="688"/>
      <c r="AC50" s="688"/>
      <c r="AD50" s="688"/>
      <c r="AE50" s="688"/>
      <c r="AF50" s="688"/>
      <c r="AG50" s="688"/>
      <c r="AH50" s="689"/>
      <c r="AI50" s="17" t="str">
        <f t="shared" si="17"/>
        <v/>
      </c>
    </row>
    <row r="51" spans="1:35" ht="15" customHeight="1">
      <c r="A51" s="696"/>
      <c r="B51" s="792"/>
      <c r="C51" s="696"/>
      <c r="D51" s="680"/>
      <c r="E51" s="792"/>
      <c r="F51" s="228"/>
      <c r="G51" s="679" t="str">
        <f t="shared" si="15"/>
        <v/>
      </c>
      <c r="H51" s="680"/>
      <c r="I51" s="680"/>
      <c r="J51" s="792"/>
      <c r="K51" s="250" t="str">
        <f t="shared" si="16"/>
        <v/>
      </c>
      <c r="L51" s="692" t="str">
        <f t="shared" si="14"/>
        <v/>
      </c>
      <c r="M51" s="692"/>
      <c r="N51" s="251" t="str">
        <f t="shared" si="18"/>
        <v/>
      </c>
      <c r="O51" s="793"/>
      <c r="P51" s="688"/>
      <c r="Q51" s="688"/>
      <c r="R51" s="688"/>
      <c r="S51" s="688"/>
      <c r="T51" s="688"/>
      <c r="U51" s="688"/>
      <c r="V51" s="688"/>
      <c r="W51" s="688"/>
      <c r="X51" s="688"/>
      <c r="Y51" s="688"/>
      <c r="Z51" s="688"/>
      <c r="AA51" s="688"/>
      <c r="AB51" s="688"/>
      <c r="AC51" s="688"/>
      <c r="AD51" s="688"/>
      <c r="AE51" s="688"/>
      <c r="AF51" s="688"/>
      <c r="AG51" s="688"/>
      <c r="AH51" s="689"/>
      <c r="AI51" s="17" t="str">
        <f t="shared" si="17"/>
        <v/>
      </c>
    </row>
    <row r="52" spans="1:35" ht="15" customHeight="1">
      <c r="A52" s="696"/>
      <c r="B52" s="792"/>
      <c r="C52" s="696"/>
      <c r="D52" s="680"/>
      <c r="E52" s="792"/>
      <c r="F52" s="228"/>
      <c r="G52" s="679" t="str">
        <f t="shared" si="15"/>
        <v/>
      </c>
      <c r="H52" s="680"/>
      <c r="I52" s="680"/>
      <c r="J52" s="792"/>
      <c r="K52" s="250" t="str">
        <f t="shared" si="16"/>
        <v/>
      </c>
      <c r="L52" s="692" t="str">
        <f t="shared" si="14"/>
        <v/>
      </c>
      <c r="M52" s="692"/>
      <c r="N52" s="251" t="str">
        <f t="shared" si="18"/>
        <v/>
      </c>
      <c r="O52" s="793"/>
      <c r="P52" s="688"/>
      <c r="Q52" s="688"/>
      <c r="R52" s="688"/>
      <c r="S52" s="688"/>
      <c r="T52" s="688"/>
      <c r="U52" s="688"/>
      <c r="V52" s="688"/>
      <c r="W52" s="688"/>
      <c r="X52" s="688"/>
      <c r="Y52" s="688"/>
      <c r="Z52" s="688"/>
      <c r="AA52" s="688"/>
      <c r="AB52" s="688"/>
      <c r="AC52" s="688"/>
      <c r="AD52" s="688"/>
      <c r="AE52" s="688"/>
      <c r="AF52" s="688"/>
      <c r="AG52" s="688"/>
      <c r="AH52" s="689"/>
      <c r="AI52" s="17" t="str">
        <f t="shared" si="17"/>
        <v/>
      </c>
    </row>
    <row r="53" spans="1:35" ht="15" customHeight="1">
      <c r="A53" s="696"/>
      <c r="B53" s="792"/>
      <c r="C53" s="696"/>
      <c r="D53" s="680"/>
      <c r="E53" s="792"/>
      <c r="F53" s="228"/>
      <c r="G53" s="679" t="str">
        <f t="shared" si="15"/>
        <v/>
      </c>
      <c r="H53" s="680"/>
      <c r="I53" s="680"/>
      <c r="J53" s="792"/>
      <c r="K53" s="250" t="str">
        <f t="shared" si="16"/>
        <v/>
      </c>
      <c r="L53" s="692" t="str">
        <f t="shared" si="14"/>
        <v/>
      </c>
      <c r="M53" s="692"/>
      <c r="N53" s="251" t="str">
        <f t="shared" si="18"/>
        <v/>
      </c>
      <c r="O53" s="793"/>
      <c r="P53" s="688"/>
      <c r="Q53" s="688"/>
      <c r="R53" s="688"/>
      <c r="S53" s="688"/>
      <c r="T53" s="688"/>
      <c r="U53" s="688"/>
      <c r="V53" s="688"/>
      <c r="W53" s="688"/>
      <c r="X53" s="688"/>
      <c r="Y53" s="688"/>
      <c r="Z53" s="688"/>
      <c r="AA53" s="688"/>
      <c r="AB53" s="688"/>
      <c r="AC53" s="688"/>
      <c r="AD53" s="688"/>
      <c r="AE53" s="688"/>
      <c r="AF53" s="688"/>
      <c r="AG53" s="688"/>
      <c r="AH53" s="689"/>
      <c r="AI53" s="17" t="str">
        <f t="shared" si="17"/>
        <v/>
      </c>
    </row>
    <row r="54" spans="1:35" ht="15" customHeight="1">
      <c r="A54" s="696"/>
      <c r="B54" s="792"/>
      <c r="C54" s="696"/>
      <c r="D54" s="680"/>
      <c r="E54" s="792"/>
      <c r="F54" s="228"/>
      <c r="G54" s="679" t="str">
        <f t="shared" si="15"/>
        <v/>
      </c>
      <c r="H54" s="680"/>
      <c r="I54" s="680"/>
      <c r="J54" s="792"/>
      <c r="K54" s="250" t="str">
        <f t="shared" si="16"/>
        <v/>
      </c>
      <c r="L54" s="692" t="str">
        <f t="shared" si="14"/>
        <v/>
      </c>
      <c r="M54" s="692"/>
      <c r="N54" s="251" t="str">
        <f t="shared" si="18"/>
        <v/>
      </c>
      <c r="O54" s="793"/>
      <c r="P54" s="688"/>
      <c r="Q54" s="688"/>
      <c r="R54" s="688"/>
      <c r="S54" s="688"/>
      <c r="T54" s="688"/>
      <c r="U54" s="688"/>
      <c r="V54" s="688"/>
      <c r="W54" s="688"/>
      <c r="X54" s="688"/>
      <c r="Y54" s="688"/>
      <c r="Z54" s="688"/>
      <c r="AA54" s="688"/>
      <c r="AB54" s="688"/>
      <c r="AC54" s="688"/>
      <c r="AD54" s="688"/>
      <c r="AE54" s="688"/>
      <c r="AF54" s="688"/>
      <c r="AG54" s="688"/>
      <c r="AH54" s="689"/>
      <c r="AI54" s="17" t="str">
        <f t="shared" si="17"/>
        <v/>
      </c>
    </row>
    <row r="55" spans="1:35" ht="15" customHeight="1">
      <c r="A55" s="696"/>
      <c r="B55" s="792"/>
      <c r="C55" s="696"/>
      <c r="D55" s="680"/>
      <c r="E55" s="792"/>
      <c r="F55" s="228"/>
      <c r="G55" s="679" t="str">
        <f t="shared" si="15"/>
        <v/>
      </c>
      <c r="H55" s="680"/>
      <c r="I55" s="680"/>
      <c r="J55" s="792"/>
      <c r="K55" s="250" t="str">
        <f t="shared" si="16"/>
        <v/>
      </c>
      <c r="L55" s="692" t="str">
        <f t="shared" si="14"/>
        <v/>
      </c>
      <c r="M55" s="692"/>
      <c r="N55" s="251" t="str">
        <f t="shared" si="18"/>
        <v/>
      </c>
      <c r="O55" s="793"/>
      <c r="P55" s="688"/>
      <c r="Q55" s="688"/>
      <c r="R55" s="688"/>
      <c r="S55" s="688"/>
      <c r="T55" s="688"/>
      <c r="U55" s="688"/>
      <c r="V55" s="688"/>
      <c r="W55" s="688"/>
      <c r="X55" s="688"/>
      <c r="Y55" s="688"/>
      <c r="Z55" s="688"/>
      <c r="AA55" s="688"/>
      <c r="AB55" s="688"/>
      <c r="AC55" s="688"/>
      <c r="AD55" s="688"/>
      <c r="AE55" s="688"/>
      <c r="AF55" s="688"/>
      <c r="AG55" s="688"/>
      <c r="AH55" s="689"/>
      <c r="AI55" s="17" t="str">
        <f t="shared" si="17"/>
        <v/>
      </c>
    </row>
    <row r="56" spans="1:35" ht="15" customHeight="1">
      <c r="A56" s="696"/>
      <c r="B56" s="792"/>
      <c r="C56" s="696"/>
      <c r="D56" s="680"/>
      <c r="E56" s="792"/>
      <c r="F56" s="228"/>
      <c r="G56" s="679" t="str">
        <f t="shared" si="15"/>
        <v/>
      </c>
      <c r="H56" s="680"/>
      <c r="I56" s="680"/>
      <c r="J56" s="792"/>
      <c r="K56" s="250" t="str">
        <f t="shared" si="16"/>
        <v/>
      </c>
      <c r="L56" s="692" t="str">
        <f t="shared" si="14"/>
        <v/>
      </c>
      <c r="M56" s="692"/>
      <c r="N56" s="251" t="str">
        <f t="shared" si="18"/>
        <v/>
      </c>
      <c r="O56" s="793"/>
      <c r="P56" s="688"/>
      <c r="Q56" s="688"/>
      <c r="R56" s="688"/>
      <c r="S56" s="688"/>
      <c r="T56" s="688"/>
      <c r="U56" s="688"/>
      <c r="V56" s="688"/>
      <c r="W56" s="688"/>
      <c r="X56" s="688"/>
      <c r="Y56" s="688"/>
      <c r="Z56" s="688"/>
      <c r="AA56" s="688"/>
      <c r="AB56" s="688"/>
      <c r="AC56" s="688"/>
      <c r="AD56" s="688"/>
      <c r="AE56" s="688"/>
      <c r="AF56" s="688"/>
      <c r="AG56" s="688"/>
      <c r="AH56" s="689"/>
      <c r="AI56" s="17" t="str">
        <f t="shared" si="17"/>
        <v/>
      </c>
    </row>
    <row r="57" spans="1:35" ht="15" customHeight="1">
      <c r="A57" s="699"/>
      <c r="B57" s="746"/>
      <c r="C57" s="699"/>
      <c r="D57" s="757"/>
      <c r="E57" s="746"/>
      <c r="F57" s="220"/>
      <c r="G57" s="701" t="str">
        <f t="shared" si="15"/>
        <v/>
      </c>
      <c r="H57" s="757"/>
      <c r="I57" s="757"/>
      <c r="J57" s="746"/>
      <c r="K57" s="252" t="str">
        <f t="shared" si="16"/>
        <v/>
      </c>
      <c r="L57" s="690" t="str">
        <f t="shared" si="14"/>
        <v/>
      </c>
      <c r="M57" s="690"/>
      <c r="N57" s="251" t="str">
        <f t="shared" si="18"/>
        <v/>
      </c>
      <c r="O57" s="707"/>
      <c r="P57" s="684"/>
      <c r="Q57" s="684"/>
      <c r="R57" s="684"/>
      <c r="S57" s="684"/>
      <c r="T57" s="684"/>
      <c r="U57" s="684"/>
      <c r="V57" s="684"/>
      <c r="W57" s="684"/>
      <c r="X57" s="684"/>
      <c r="Y57" s="684"/>
      <c r="Z57" s="684"/>
      <c r="AA57" s="684"/>
      <c r="AB57" s="684"/>
      <c r="AC57" s="684"/>
      <c r="AD57" s="684"/>
      <c r="AE57" s="684"/>
      <c r="AF57" s="684"/>
      <c r="AG57" s="684"/>
      <c r="AH57" s="691"/>
      <c r="AI57" s="17" t="str">
        <f t="shared" si="17"/>
        <v/>
      </c>
    </row>
    <row r="58" spans="1:35" ht="15" customHeight="1">
      <c r="A58" s="685" t="s">
        <v>36</v>
      </c>
      <c r="B58" s="686"/>
      <c r="C58" s="686"/>
      <c r="D58" s="687"/>
      <c r="E58" s="685">
        <v>1</v>
      </c>
      <c r="F58" s="687"/>
      <c r="G58" s="685">
        <v>2</v>
      </c>
      <c r="H58" s="687"/>
      <c r="I58" s="685">
        <v>3</v>
      </c>
      <c r="J58" s="687"/>
      <c r="K58" s="685">
        <v>4</v>
      </c>
      <c r="L58" s="686"/>
      <c r="M58" s="686"/>
      <c r="N58" s="687"/>
      <c r="O58" s="685">
        <v>5</v>
      </c>
      <c r="P58" s="687"/>
      <c r="Q58" s="685">
        <v>6</v>
      </c>
      <c r="R58" s="687"/>
      <c r="S58" s="685">
        <v>7</v>
      </c>
      <c r="T58" s="687"/>
      <c r="U58" s="685">
        <v>8</v>
      </c>
      <c r="V58" s="687"/>
      <c r="W58" s="685">
        <v>9</v>
      </c>
      <c r="X58" s="687"/>
      <c r="Y58" s="685">
        <v>10</v>
      </c>
      <c r="Z58" s="687"/>
      <c r="AA58" s="685">
        <v>11</v>
      </c>
      <c r="AB58" s="687"/>
      <c r="AC58" s="685">
        <v>12</v>
      </c>
      <c r="AD58" s="687"/>
      <c r="AE58" s="685">
        <v>13</v>
      </c>
      <c r="AF58" s="687"/>
      <c r="AG58" s="685">
        <v>14</v>
      </c>
      <c r="AH58" s="687"/>
    </row>
    <row r="59" spans="1:35" ht="15" customHeight="1">
      <c r="A59" s="724"/>
      <c r="B59" s="725"/>
      <c r="C59" s="726"/>
      <c r="D59" s="253"/>
      <c r="E59" s="254"/>
      <c r="F59" s="255"/>
      <c r="G59" s="254"/>
      <c r="H59" s="255"/>
      <c r="I59" s="254"/>
      <c r="J59" s="255"/>
      <c r="K59" s="724"/>
      <c r="L59" s="772"/>
      <c r="M59" s="725"/>
      <c r="N59" s="773"/>
      <c r="O59" s="254"/>
      <c r="P59" s="255"/>
      <c r="Q59" s="254"/>
      <c r="R59" s="255"/>
      <c r="S59" s="254"/>
      <c r="T59" s="255"/>
      <c r="U59" s="254"/>
      <c r="V59" s="255"/>
      <c r="W59" s="254"/>
      <c r="X59" s="255"/>
      <c r="Y59" s="254"/>
      <c r="Z59" s="255"/>
      <c r="AA59" s="254"/>
      <c r="AB59" s="255"/>
      <c r="AC59" s="256"/>
      <c r="AD59" s="256"/>
      <c r="AE59" s="254"/>
      <c r="AF59" s="255"/>
      <c r="AG59" s="254"/>
      <c r="AH59" s="255"/>
    </row>
    <row r="60" spans="1:35" ht="15" customHeight="1">
      <c r="A60" s="699" t="str">
        <f>IF(A59="","",IF(A59=A10,Z10,A10))</f>
        <v/>
      </c>
      <c r="B60" s="757"/>
      <c r="C60" s="746"/>
      <c r="D60" s="240"/>
      <c r="E60" s="220"/>
      <c r="F60" s="219"/>
      <c r="G60" s="220"/>
      <c r="H60" s="219"/>
      <c r="I60" s="220"/>
      <c r="J60" s="219"/>
      <c r="K60" s="699"/>
      <c r="L60" s="700"/>
      <c r="M60" s="757"/>
      <c r="N60" s="702"/>
      <c r="O60" s="220"/>
      <c r="P60" s="219"/>
      <c r="Q60" s="220"/>
      <c r="R60" s="219"/>
      <c r="S60" s="220"/>
      <c r="T60" s="219"/>
      <c r="U60" s="220"/>
      <c r="V60" s="219"/>
      <c r="W60" s="220"/>
      <c r="X60" s="219"/>
      <c r="Y60" s="220"/>
      <c r="Z60" s="219"/>
      <c r="AA60" s="220"/>
      <c r="AB60" s="219"/>
      <c r="AC60" s="242"/>
      <c r="AD60" s="242"/>
      <c r="AE60" s="220"/>
      <c r="AF60" s="219"/>
      <c r="AG60" s="220"/>
      <c r="AH60" s="219"/>
    </row>
    <row r="61" spans="1:35" ht="15" customHeight="1">
      <c r="A61" s="789" t="s">
        <v>60</v>
      </c>
      <c r="B61" s="789"/>
      <c r="C61" s="789"/>
      <c r="D61" s="789"/>
      <c r="E61" s="789" t="s">
        <v>52</v>
      </c>
      <c r="F61" s="790"/>
      <c r="G61" s="790"/>
      <c r="H61" s="790"/>
      <c r="I61" s="790"/>
      <c r="J61" s="790"/>
      <c r="K61" s="790"/>
      <c r="L61" s="790"/>
      <c r="M61" s="790"/>
      <c r="N61" s="790"/>
      <c r="O61" s="790"/>
      <c r="P61" s="790"/>
      <c r="Q61" s="790"/>
      <c r="R61" s="790"/>
      <c r="S61" s="790"/>
      <c r="T61" s="790"/>
      <c r="U61" s="790"/>
      <c r="V61" s="790"/>
      <c r="W61" s="790"/>
      <c r="X61" s="790"/>
      <c r="Y61" s="790"/>
      <c r="Z61" s="790"/>
      <c r="AA61" s="790"/>
      <c r="AB61" s="790"/>
      <c r="AC61" s="790"/>
      <c r="AD61" s="790"/>
      <c r="AE61" s="790"/>
      <c r="AF61" s="790"/>
      <c r="AG61" s="790"/>
      <c r="AH61" s="790"/>
    </row>
    <row r="62" spans="1:35" ht="15" customHeight="1">
      <c r="A62" s="791" t="s">
        <v>37</v>
      </c>
      <c r="B62" s="791"/>
      <c r="C62" s="791"/>
      <c r="D62" s="791"/>
      <c r="E62" s="791"/>
      <c r="F62" s="791"/>
      <c r="G62" s="791"/>
      <c r="H62" s="791"/>
      <c r="I62" s="791"/>
      <c r="J62" s="791"/>
      <c r="K62" s="791"/>
      <c r="L62" s="791"/>
      <c r="M62" s="791"/>
      <c r="N62" s="791"/>
      <c r="O62" s="791"/>
      <c r="P62" s="791"/>
      <c r="Q62" s="791"/>
      <c r="R62" s="791"/>
      <c r="S62" s="791"/>
      <c r="T62" s="791"/>
      <c r="U62" s="791"/>
      <c r="V62" s="791"/>
      <c r="W62" s="791"/>
      <c r="X62" s="791"/>
      <c r="Y62" s="791"/>
      <c r="Z62" s="791"/>
      <c r="AA62" s="791"/>
      <c r="AB62" s="791"/>
      <c r="AC62" s="791"/>
      <c r="AD62" s="791"/>
      <c r="AE62" s="791"/>
      <c r="AF62" s="791"/>
      <c r="AG62" s="791"/>
      <c r="AH62" s="791"/>
    </row>
    <row r="63" spans="1:35" ht="15" customHeight="1">
      <c r="A63" s="257"/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</row>
    <row r="64" spans="1:35" ht="15" customHeight="1">
      <c r="A64" s="779" t="s">
        <v>447</v>
      </c>
      <c r="B64" s="779"/>
      <c r="C64" s="779"/>
      <c r="D64" s="779"/>
      <c r="E64" s="779"/>
      <c r="F64" s="779"/>
      <c r="G64" s="779"/>
      <c r="H64" s="779"/>
      <c r="I64" s="779"/>
      <c r="J64" s="779"/>
      <c r="K64" s="779"/>
      <c r="L64" s="779"/>
      <c r="M64" s="779"/>
      <c r="N64" s="779"/>
      <c r="O64" s="779"/>
      <c r="P64" s="779"/>
      <c r="Q64" s="779"/>
      <c r="R64" s="779"/>
      <c r="S64" s="779"/>
      <c r="T64" s="779"/>
      <c r="U64" s="779"/>
      <c r="V64" s="779"/>
      <c r="W64" s="779"/>
      <c r="X64" s="779"/>
      <c r="Y64" s="779"/>
      <c r="Z64" s="779"/>
      <c r="AA64" s="779"/>
      <c r="AB64" s="779"/>
      <c r="AC64" s="779"/>
      <c r="AD64" s="779"/>
      <c r="AE64" s="779"/>
      <c r="AF64" s="779"/>
      <c r="AG64" s="779"/>
      <c r="AH64" s="779"/>
    </row>
    <row r="65" spans="1:34" ht="15" customHeight="1">
      <c r="A65" s="779" t="s">
        <v>446</v>
      </c>
      <c r="B65" s="779"/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779"/>
      <c r="O65" s="779"/>
      <c r="P65" s="779"/>
      <c r="Q65" s="779"/>
      <c r="R65" s="779"/>
      <c r="S65" s="779"/>
      <c r="T65" s="779"/>
      <c r="U65" s="779"/>
      <c r="V65" s="779"/>
      <c r="W65" s="779"/>
      <c r="X65" s="779"/>
      <c r="Y65" s="779"/>
      <c r="Z65" s="779"/>
      <c r="AA65" s="779"/>
      <c r="AB65" s="779"/>
      <c r="AC65" s="779"/>
      <c r="AD65" s="779"/>
      <c r="AE65" s="779"/>
      <c r="AF65" s="779"/>
      <c r="AG65" s="779"/>
      <c r="AH65" s="779"/>
    </row>
    <row r="66" spans="1:34" ht="11.25" customHeight="1">
      <c r="A66" s="197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258"/>
      <c r="V66" s="258"/>
      <c r="W66" s="258"/>
      <c r="X66" s="258"/>
      <c r="Y66" s="258"/>
      <c r="Z66" s="258"/>
      <c r="AA66" s="258"/>
      <c r="AB66" s="258"/>
      <c r="AC66" s="197"/>
      <c r="AD66" s="197"/>
      <c r="AE66" s="197"/>
      <c r="AF66" s="197"/>
      <c r="AG66" s="197"/>
      <c r="AH66" s="197"/>
    </row>
    <row r="67" spans="1:34" ht="11.25" hidden="1" customHeight="1">
      <c r="A67" s="771" t="s">
        <v>62</v>
      </c>
      <c r="B67" s="771"/>
      <c r="C67" s="771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</row>
    <row r="68" spans="1:34" ht="11.25" hidden="1" customHeight="1">
      <c r="A68" s="780"/>
      <c r="B68" s="781"/>
      <c r="C68" s="781"/>
      <c r="D68" s="781"/>
      <c r="E68" s="781"/>
      <c r="F68" s="781"/>
      <c r="G68" s="781"/>
      <c r="H68" s="781"/>
      <c r="I68" s="781"/>
      <c r="J68" s="781"/>
      <c r="K68" s="781"/>
      <c r="L68" s="781"/>
      <c r="M68" s="781"/>
      <c r="N68" s="781"/>
      <c r="O68" s="781"/>
      <c r="P68" s="781"/>
      <c r="Q68" s="781"/>
      <c r="R68" s="781"/>
      <c r="S68" s="781"/>
      <c r="T68" s="781"/>
      <c r="U68" s="781"/>
      <c r="V68" s="781"/>
      <c r="W68" s="781"/>
      <c r="X68" s="781"/>
      <c r="Y68" s="781"/>
      <c r="Z68" s="781"/>
      <c r="AA68" s="781"/>
      <c r="AB68" s="781"/>
      <c r="AC68" s="781"/>
      <c r="AD68" s="781"/>
      <c r="AE68" s="781"/>
      <c r="AF68" s="781"/>
      <c r="AG68" s="781"/>
      <c r="AH68" s="782"/>
    </row>
    <row r="69" spans="1:34" ht="11.25" hidden="1" customHeight="1">
      <c r="A69" s="783"/>
      <c r="B69" s="784"/>
      <c r="C69" s="784"/>
      <c r="D69" s="784"/>
      <c r="E69" s="784"/>
      <c r="F69" s="784"/>
      <c r="G69" s="784"/>
      <c r="H69" s="784"/>
      <c r="I69" s="784"/>
      <c r="J69" s="784"/>
      <c r="K69" s="784"/>
      <c r="L69" s="784"/>
      <c r="M69" s="784"/>
      <c r="N69" s="784"/>
      <c r="O69" s="784"/>
      <c r="P69" s="784"/>
      <c r="Q69" s="784"/>
      <c r="R69" s="784"/>
      <c r="S69" s="784"/>
      <c r="T69" s="784"/>
      <c r="U69" s="784"/>
      <c r="V69" s="784"/>
      <c r="W69" s="784"/>
      <c r="X69" s="784"/>
      <c r="Y69" s="784"/>
      <c r="Z69" s="784"/>
      <c r="AA69" s="784"/>
      <c r="AB69" s="784"/>
      <c r="AC69" s="784"/>
      <c r="AD69" s="784"/>
      <c r="AE69" s="784"/>
      <c r="AF69" s="784"/>
      <c r="AG69" s="784"/>
      <c r="AH69" s="785"/>
    </row>
    <row r="70" spans="1:34" ht="11.25" hidden="1" customHeight="1">
      <c r="A70" s="783"/>
      <c r="B70" s="784"/>
      <c r="C70" s="784"/>
      <c r="D70" s="784"/>
      <c r="E70" s="784"/>
      <c r="F70" s="784"/>
      <c r="G70" s="784"/>
      <c r="H70" s="784"/>
      <c r="I70" s="784"/>
      <c r="J70" s="784"/>
      <c r="K70" s="784"/>
      <c r="L70" s="784"/>
      <c r="M70" s="784"/>
      <c r="N70" s="784"/>
      <c r="O70" s="784"/>
      <c r="P70" s="784"/>
      <c r="Q70" s="784"/>
      <c r="R70" s="784"/>
      <c r="S70" s="784"/>
      <c r="T70" s="784"/>
      <c r="U70" s="784"/>
      <c r="V70" s="784"/>
      <c r="W70" s="784"/>
      <c r="X70" s="784"/>
      <c r="Y70" s="784"/>
      <c r="Z70" s="784"/>
      <c r="AA70" s="784"/>
      <c r="AB70" s="784"/>
      <c r="AC70" s="784"/>
      <c r="AD70" s="784"/>
      <c r="AE70" s="784"/>
      <c r="AF70" s="784"/>
      <c r="AG70" s="784"/>
      <c r="AH70" s="785"/>
    </row>
    <row r="71" spans="1:34" ht="11.25" hidden="1" customHeight="1">
      <c r="A71" s="783"/>
      <c r="B71" s="784"/>
      <c r="C71" s="784"/>
      <c r="D71" s="784"/>
      <c r="E71" s="784"/>
      <c r="F71" s="784"/>
      <c r="G71" s="784"/>
      <c r="H71" s="784"/>
      <c r="I71" s="784"/>
      <c r="J71" s="784"/>
      <c r="K71" s="784"/>
      <c r="L71" s="784"/>
      <c r="M71" s="784"/>
      <c r="N71" s="784"/>
      <c r="O71" s="784"/>
      <c r="P71" s="784"/>
      <c r="Q71" s="784"/>
      <c r="R71" s="784"/>
      <c r="S71" s="784"/>
      <c r="T71" s="784"/>
      <c r="U71" s="784"/>
      <c r="V71" s="784"/>
      <c r="W71" s="784"/>
      <c r="X71" s="784"/>
      <c r="Y71" s="784"/>
      <c r="Z71" s="784"/>
      <c r="AA71" s="784"/>
      <c r="AB71" s="784"/>
      <c r="AC71" s="784"/>
      <c r="AD71" s="784"/>
      <c r="AE71" s="784"/>
      <c r="AF71" s="784"/>
      <c r="AG71" s="784"/>
      <c r="AH71" s="785"/>
    </row>
    <row r="72" spans="1:34" ht="11.25" hidden="1" customHeight="1">
      <c r="A72" s="783"/>
      <c r="B72" s="784"/>
      <c r="C72" s="784"/>
      <c r="D72" s="784"/>
      <c r="E72" s="784"/>
      <c r="F72" s="784"/>
      <c r="G72" s="784"/>
      <c r="H72" s="784"/>
      <c r="I72" s="784"/>
      <c r="J72" s="784"/>
      <c r="K72" s="784"/>
      <c r="L72" s="784"/>
      <c r="M72" s="784"/>
      <c r="N72" s="784"/>
      <c r="O72" s="784"/>
      <c r="P72" s="784"/>
      <c r="Q72" s="784"/>
      <c r="R72" s="784"/>
      <c r="S72" s="784"/>
      <c r="T72" s="784"/>
      <c r="U72" s="784"/>
      <c r="V72" s="784"/>
      <c r="W72" s="784"/>
      <c r="X72" s="784"/>
      <c r="Y72" s="784"/>
      <c r="Z72" s="784"/>
      <c r="AA72" s="784"/>
      <c r="AB72" s="784"/>
      <c r="AC72" s="784"/>
      <c r="AD72" s="784"/>
      <c r="AE72" s="784"/>
      <c r="AF72" s="784"/>
      <c r="AG72" s="784"/>
      <c r="AH72" s="785"/>
    </row>
    <row r="73" spans="1:34" ht="11.25" hidden="1" customHeight="1">
      <c r="A73" s="783"/>
      <c r="B73" s="784"/>
      <c r="C73" s="784"/>
      <c r="D73" s="784"/>
      <c r="E73" s="784"/>
      <c r="F73" s="784"/>
      <c r="G73" s="784"/>
      <c r="H73" s="784"/>
      <c r="I73" s="784"/>
      <c r="J73" s="784"/>
      <c r="K73" s="784"/>
      <c r="L73" s="784"/>
      <c r="M73" s="784"/>
      <c r="N73" s="784"/>
      <c r="O73" s="784"/>
      <c r="P73" s="784"/>
      <c r="Q73" s="784"/>
      <c r="R73" s="784"/>
      <c r="S73" s="784"/>
      <c r="T73" s="784"/>
      <c r="U73" s="784"/>
      <c r="V73" s="784"/>
      <c r="W73" s="784"/>
      <c r="X73" s="784"/>
      <c r="Y73" s="784"/>
      <c r="Z73" s="784"/>
      <c r="AA73" s="784"/>
      <c r="AB73" s="784"/>
      <c r="AC73" s="784"/>
      <c r="AD73" s="784"/>
      <c r="AE73" s="784"/>
      <c r="AF73" s="784"/>
      <c r="AG73" s="784"/>
      <c r="AH73" s="785"/>
    </row>
    <row r="74" spans="1:34" ht="11.25" hidden="1" customHeight="1">
      <c r="A74" s="783"/>
      <c r="B74" s="784"/>
      <c r="C74" s="784"/>
      <c r="D74" s="784"/>
      <c r="E74" s="784"/>
      <c r="F74" s="784"/>
      <c r="G74" s="784"/>
      <c r="H74" s="784"/>
      <c r="I74" s="784"/>
      <c r="J74" s="784"/>
      <c r="K74" s="784"/>
      <c r="L74" s="784"/>
      <c r="M74" s="784"/>
      <c r="N74" s="784"/>
      <c r="O74" s="784"/>
      <c r="P74" s="784"/>
      <c r="Q74" s="784"/>
      <c r="R74" s="784"/>
      <c r="S74" s="784"/>
      <c r="T74" s="784"/>
      <c r="U74" s="784"/>
      <c r="V74" s="784"/>
      <c r="W74" s="784"/>
      <c r="X74" s="784"/>
      <c r="Y74" s="784"/>
      <c r="Z74" s="784"/>
      <c r="AA74" s="784"/>
      <c r="AB74" s="784"/>
      <c r="AC74" s="784"/>
      <c r="AD74" s="784"/>
      <c r="AE74" s="784"/>
      <c r="AF74" s="784"/>
      <c r="AG74" s="784"/>
      <c r="AH74" s="785"/>
    </row>
    <row r="75" spans="1:34" ht="11.25" hidden="1" customHeight="1">
      <c r="A75" s="783"/>
      <c r="B75" s="784"/>
      <c r="C75" s="784"/>
      <c r="D75" s="784"/>
      <c r="E75" s="784"/>
      <c r="F75" s="784"/>
      <c r="G75" s="784"/>
      <c r="H75" s="784"/>
      <c r="I75" s="784"/>
      <c r="J75" s="784"/>
      <c r="K75" s="784"/>
      <c r="L75" s="784"/>
      <c r="M75" s="784"/>
      <c r="N75" s="784"/>
      <c r="O75" s="784"/>
      <c r="P75" s="784"/>
      <c r="Q75" s="784"/>
      <c r="R75" s="784"/>
      <c r="S75" s="784"/>
      <c r="T75" s="784"/>
      <c r="U75" s="784"/>
      <c r="V75" s="784"/>
      <c r="W75" s="784"/>
      <c r="X75" s="784"/>
      <c r="Y75" s="784"/>
      <c r="Z75" s="784"/>
      <c r="AA75" s="784"/>
      <c r="AB75" s="784"/>
      <c r="AC75" s="784"/>
      <c r="AD75" s="784"/>
      <c r="AE75" s="784"/>
      <c r="AF75" s="784"/>
      <c r="AG75" s="784"/>
      <c r="AH75" s="785"/>
    </row>
    <row r="76" spans="1:34" ht="11.25" hidden="1" customHeight="1">
      <c r="A76" s="783"/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784"/>
      <c r="O76" s="784"/>
      <c r="P76" s="784"/>
      <c r="Q76" s="784"/>
      <c r="R76" s="784"/>
      <c r="S76" s="784"/>
      <c r="T76" s="784"/>
      <c r="U76" s="784"/>
      <c r="V76" s="784"/>
      <c r="W76" s="784"/>
      <c r="X76" s="784"/>
      <c r="Y76" s="784"/>
      <c r="Z76" s="784"/>
      <c r="AA76" s="784"/>
      <c r="AB76" s="784"/>
      <c r="AC76" s="784"/>
      <c r="AD76" s="784"/>
      <c r="AE76" s="784"/>
      <c r="AF76" s="784"/>
      <c r="AG76" s="784"/>
      <c r="AH76" s="785"/>
    </row>
    <row r="77" spans="1:34" ht="11.25" hidden="1" customHeight="1">
      <c r="A77" s="783"/>
      <c r="B77" s="784"/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784"/>
      <c r="O77" s="784"/>
      <c r="P77" s="784"/>
      <c r="Q77" s="784"/>
      <c r="R77" s="784"/>
      <c r="S77" s="784"/>
      <c r="T77" s="784"/>
      <c r="U77" s="784"/>
      <c r="V77" s="784"/>
      <c r="W77" s="784"/>
      <c r="X77" s="784"/>
      <c r="Y77" s="784"/>
      <c r="Z77" s="784"/>
      <c r="AA77" s="784"/>
      <c r="AB77" s="784"/>
      <c r="AC77" s="784"/>
      <c r="AD77" s="784"/>
      <c r="AE77" s="784"/>
      <c r="AF77" s="784"/>
      <c r="AG77" s="784"/>
      <c r="AH77" s="785"/>
    </row>
    <row r="78" spans="1:34" ht="11.25" hidden="1" customHeight="1">
      <c r="A78" s="783"/>
      <c r="B78" s="784"/>
      <c r="C78" s="784"/>
      <c r="D78" s="784"/>
      <c r="E78" s="784"/>
      <c r="F78" s="784"/>
      <c r="G78" s="784"/>
      <c r="H78" s="784"/>
      <c r="I78" s="784"/>
      <c r="J78" s="784"/>
      <c r="K78" s="784"/>
      <c r="L78" s="784"/>
      <c r="M78" s="784"/>
      <c r="N78" s="784"/>
      <c r="O78" s="784"/>
      <c r="P78" s="784"/>
      <c r="Q78" s="784"/>
      <c r="R78" s="784"/>
      <c r="S78" s="784"/>
      <c r="T78" s="784"/>
      <c r="U78" s="784"/>
      <c r="V78" s="784"/>
      <c r="W78" s="784"/>
      <c r="X78" s="784"/>
      <c r="Y78" s="784"/>
      <c r="Z78" s="784"/>
      <c r="AA78" s="784"/>
      <c r="AB78" s="784"/>
      <c r="AC78" s="784"/>
      <c r="AD78" s="784"/>
      <c r="AE78" s="784"/>
      <c r="AF78" s="784"/>
      <c r="AG78" s="784"/>
      <c r="AH78" s="785"/>
    </row>
    <row r="79" spans="1:34" ht="11.25" hidden="1" customHeight="1">
      <c r="A79" s="786"/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N79" s="787"/>
      <c r="O79" s="787"/>
      <c r="P79" s="787"/>
      <c r="Q79" s="787"/>
      <c r="R79" s="787"/>
      <c r="S79" s="787"/>
      <c r="T79" s="787"/>
      <c r="U79" s="787"/>
      <c r="V79" s="787"/>
      <c r="W79" s="787"/>
      <c r="X79" s="787"/>
      <c r="Y79" s="787"/>
      <c r="Z79" s="787"/>
      <c r="AA79" s="787"/>
      <c r="AB79" s="787"/>
      <c r="AC79" s="787"/>
      <c r="AD79" s="787"/>
      <c r="AE79" s="787"/>
      <c r="AF79" s="787"/>
      <c r="AG79" s="787"/>
      <c r="AH79" s="788"/>
    </row>
    <row r="80" spans="1:34" hidden="1"/>
  </sheetData>
  <mergeCells count="406">
    <mergeCell ref="A1:P1"/>
    <mergeCell ref="W1:AB1"/>
    <mergeCell ref="AC1:AH1"/>
    <mergeCell ref="I5:J5"/>
    <mergeCell ref="A4:AH4"/>
    <mergeCell ref="K5:N5"/>
    <mergeCell ref="B2:N3"/>
    <mergeCell ref="W2:AB3"/>
    <mergeCell ref="AC2:AH3"/>
    <mergeCell ref="O3:P3"/>
    <mergeCell ref="O5:T5"/>
    <mergeCell ref="U5:V5"/>
    <mergeCell ref="W5:AH5"/>
    <mergeCell ref="A5:C5"/>
    <mergeCell ref="D5:H5"/>
    <mergeCell ref="A8:E8"/>
    <mergeCell ref="F8:J8"/>
    <mergeCell ref="A7:E7"/>
    <mergeCell ref="F7:J7"/>
    <mergeCell ref="T8:U8"/>
    <mergeCell ref="O8:S8"/>
    <mergeCell ref="A6:C6"/>
    <mergeCell ref="D6:J6"/>
    <mergeCell ref="K6:N6"/>
    <mergeCell ref="O6:P6"/>
    <mergeCell ref="Q6:R6"/>
    <mergeCell ref="S6:T6"/>
    <mergeCell ref="U6:V6"/>
    <mergeCell ref="G13:H13"/>
    <mergeCell ref="A12:I12"/>
    <mergeCell ref="A11:I11"/>
    <mergeCell ref="O12:P12"/>
    <mergeCell ref="O11:P11"/>
    <mergeCell ref="A15:A16"/>
    <mergeCell ref="B15:C16"/>
    <mergeCell ref="D15:H15"/>
    <mergeCell ref="I15:I16"/>
    <mergeCell ref="O13:P13"/>
    <mergeCell ref="J18:P18"/>
    <mergeCell ref="U18:Y18"/>
    <mergeCell ref="J19:P19"/>
    <mergeCell ref="U19:Y19"/>
    <mergeCell ref="J20:P20"/>
    <mergeCell ref="U20:Y20"/>
    <mergeCell ref="J21:P21"/>
    <mergeCell ref="U21:Y21"/>
    <mergeCell ref="J22:P22"/>
    <mergeCell ref="U22:Y22"/>
    <mergeCell ref="J23:P23"/>
    <mergeCell ref="U23:Y23"/>
    <mergeCell ref="J24:P24"/>
    <mergeCell ref="U24:Y24"/>
    <mergeCell ref="J25:P25"/>
    <mergeCell ref="U25:Y25"/>
    <mergeCell ref="J26:P26"/>
    <mergeCell ref="U26:Y26"/>
    <mergeCell ref="J27:P27"/>
    <mergeCell ref="U27:Y27"/>
    <mergeCell ref="J28:P28"/>
    <mergeCell ref="U28:Y28"/>
    <mergeCell ref="J29:P29"/>
    <mergeCell ref="U29:Y29"/>
    <mergeCell ref="J30:P30"/>
    <mergeCell ref="U30:Y30"/>
    <mergeCell ref="J31:P31"/>
    <mergeCell ref="U31:Y31"/>
    <mergeCell ref="J34:P34"/>
    <mergeCell ref="U34:Y34"/>
    <mergeCell ref="J32:P32"/>
    <mergeCell ref="U32:Y32"/>
    <mergeCell ref="J33:P33"/>
    <mergeCell ref="U33:Y33"/>
    <mergeCell ref="A36:B36"/>
    <mergeCell ref="D36:F36"/>
    <mergeCell ref="H36:J36"/>
    <mergeCell ref="A35:B35"/>
    <mergeCell ref="C35:F35"/>
    <mergeCell ref="G35:J35"/>
    <mergeCell ref="O37:O38"/>
    <mergeCell ref="A37:B37"/>
    <mergeCell ref="D37:F37"/>
    <mergeCell ref="H37:J37"/>
    <mergeCell ref="K39:L39"/>
    <mergeCell ref="M39:N39"/>
    <mergeCell ref="A38:B38"/>
    <mergeCell ref="D38:F38"/>
    <mergeCell ref="H38:J38"/>
    <mergeCell ref="K37:L38"/>
    <mergeCell ref="M37:N38"/>
    <mergeCell ref="A40:B40"/>
    <mergeCell ref="D40:F40"/>
    <mergeCell ref="H40:J40"/>
    <mergeCell ref="A39:B39"/>
    <mergeCell ref="D39:F39"/>
    <mergeCell ref="H39:J39"/>
    <mergeCell ref="K40:L40"/>
    <mergeCell ref="M40:N40"/>
    <mergeCell ref="A43:B43"/>
    <mergeCell ref="D43:F43"/>
    <mergeCell ref="H41:J41"/>
    <mergeCell ref="H43:J43"/>
    <mergeCell ref="A42:B42"/>
    <mergeCell ref="D42:F42"/>
    <mergeCell ref="H42:J42"/>
    <mergeCell ref="A41:B41"/>
    <mergeCell ref="D41:F41"/>
    <mergeCell ref="A45:B45"/>
    <mergeCell ref="D45:F45"/>
    <mergeCell ref="H45:J45"/>
    <mergeCell ref="A44:B44"/>
    <mergeCell ref="D44:F44"/>
    <mergeCell ref="H44:J44"/>
    <mergeCell ref="A47:B47"/>
    <mergeCell ref="C47:E47"/>
    <mergeCell ref="G47:J47"/>
    <mergeCell ref="A46:B46"/>
    <mergeCell ref="C46:E46"/>
    <mergeCell ref="G46:J46"/>
    <mergeCell ref="A48:B48"/>
    <mergeCell ref="C48:E48"/>
    <mergeCell ref="G48:J48"/>
    <mergeCell ref="O48:P48"/>
    <mergeCell ref="Q48:R48"/>
    <mergeCell ref="S48:T48"/>
    <mergeCell ref="U47:V47"/>
    <mergeCell ref="W47:X47"/>
    <mergeCell ref="Q47:R47"/>
    <mergeCell ref="S47:T47"/>
    <mergeCell ref="U48:V48"/>
    <mergeCell ref="W48:X48"/>
    <mergeCell ref="L47:M47"/>
    <mergeCell ref="A50:B50"/>
    <mergeCell ref="C50:E50"/>
    <mergeCell ref="G50:J50"/>
    <mergeCell ref="O50:P50"/>
    <mergeCell ref="Q50:R50"/>
    <mergeCell ref="S50:T50"/>
    <mergeCell ref="U49:V49"/>
    <mergeCell ref="W49:X49"/>
    <mergeCell ref="Q49:R49"/>
    <mergeCell ref="S49:T49"/>
    <mergeCell ref="U50:V50"/>
    <mergeCell ref="W50:X50"/>
    <mergeCell ref="A49:B49"/>
    <mergeCell ref="C49:E49"/>
    <mergeCell ref="G49:J49"/>
    <mergeCell ref="O49:P49"/>
    <mergeCell ref="A52:B52"/>
    <mergeCell ref="C52:E52"/>
    <mergeCell ref="G52:J52"/>
    <mergeCell ref="O52:P52"/>
    <mergeCell ref="Q52:R52"/>
    <mergeCell ref="S52:T52"/>
    <mergeCell ref="U51:V51"/>
    <mergeCell ref="W51:X51"/>
    <mergeCell ref="Q51:R51"/>
    <mergeCell ref="S51:T51"/>
    <mergeCell ref="U52:V52"/>
    <mergeCell ref="W52:X52"/>
    <mergeCell ref="A51:B51"/>
    <mergeCell ref="C51:E51"/>
    <mergeCell ref="G51:J51"/>
    <mergeCell ref="O51:P51"/>
    <mergeCell ref="A54:B54"/>
    <mergeCell ref="C54:E54"/>
    <mergeCell ref="G54:J54"/>
    <mergeCell ref="O54:P54"/>
    <mergeCell ref="L54:M54"/>
    <mergeCell ref="A53:B53"/>
    <mergeCell ref="C53:E53"/>
    <mergeCell ref="G53:J53"/>
    <mergeCell ref="O53:P53"/>
    <mergeCell ref="G56:J56"/>
    <mergeCell ref="O56:P56"/>
    <mergeCell ref="L56:M56"/>
    <mergeCell ref="Q54:R54"/>
    <mergeCell ref="S54:T54"/>
    <mergeCell ref="U53:V53"/>
    <mergeCell ref="W53:X53"/>
    <mergeCell ref="Q53:R53"/>
    <mergeCell ref="S53:T53"/>
    <mergeCell ref="AA56:AB56"/>
    <mergeCell ref="AC55:AD55"/>
    <mergeCell ref="AE55:AF55"/>
    <mergeCell ref="Y55:Z55"/>
    <mergeCell ref="AA55:AB55"/>
    <mergeCell ref="AC56:AD56"/>
    <mergeCell ref="AE56:AF56"/>
    <mergeCell ref="A57:B57"/>
    <mergeCell ref="C57:E57"/>
    <mergeCell ref="G57:J57"/>
    <mergeCell ref="O57:P57"/>
    <mergeCell ref="U56:V56"/>
    <mergeCell ref="W56:X56"/>
    <mergeCell ref="Q56:R56"/>
    <mergeCell ref="S56:T56"/>
    <mergeCell ref="W55:X55"/>
    <mergeCell ref="Q55:R55"/>
    <mergeCell ref="S55:T55"/>
    <mergeCell ref="A55:B55"/>
    <mergeCell ref="C55:E55"/>
    <mergeCell ref="G55:J55"/>
    <mergeCell ref="O55:P55"/>
    <mergeCell ref="A56:B56"/>
    <mergeCell ref="C56:E56"/>
    <mergeCell ref="A68:AH79"/>
    <mergeCell ref="W58:X58"/>
    <mergeCell ref="Y58:Z58"/>
    <mergeCell ref="A58:D58"/>
    <mergeCell ref="E58:F58"/>
    <mergeCell ref="G58:H58"/>
    <mergeCell ref="I58:J58"/>
    <mergeCell ref="O58:P58"/>
    <mergeCell ref="A60:C60"/>
    <mergeCell ref="E61:AH61"/>
    <mergeCell ref="A64:AH64"/>
    <mergeCell ref="M60:N60"/>
    <mergeCell ref="AG58:AH58"/>
    <mergeCell ref="Q58:R58"/>
    <mergeCell ref="K58:N58"/>
    <mergeCell ref="A61:D61"/>
    <mergeCell ref="A62:D62"/>
    <mergeCell ref="E62:AH62"/>
    <mergeCell ref="AA6:AE6"/>
    <mergeCell ref="AF6:AH6"/>
    <mergeCell ref="K7:N7"/>
    <mergeCell ref="O7:S7"/>
    <mergeCell ref="T7:U7"/>
    <mergeCell ref="K8:N8"/>
    <mergeCell ref="A67:C67"/>
    <mergeCell ref="AA58:AB58"/>
    <mergeCell ref="AC58:AD58"/>
    <mergeCell ref="AE58:AF58"/>
    <mergeCell ref="A59:C59"/>
    <mergeCell ref="S58:T58"/>
    <mergeCell ref="U58:V58"/>
    <mergeCell ref="K59:L59"/>
    <mergeCell ref="M59:N59"/>
    <mergeCell ref="K60:L60"/>
    <mergeCell ref="V7:Z7"/>
    <mergeCell ref="AB7:AE7"/>
    <mergeCell ref="AF7:AH8"/>
    <mergeCell ref="AB8:AE8"/>
    <mergeCell ref="V8:Z8"/>
    <mergeCell ref="O9:P9"/>
    <mergeCell ref="A65:AH65"/>
    <mergeCell ref="Y56:Z56"/>
    <mergeCell ref="W14:Y14"/>
    <mergeCell ref="J9:N13"/>
    <mergeCell ref="AA15:AE15"/>
    <mergeCell ref="AF15:AG16"/>
    <mergeCell ref="J14:N14"/>
    <mergeCell ref="O14:P14"/>
    <mergeCell ref="Q14:T14"/>
    <mergeCell ref="U14:V14"/>
    <mergeCell ref="Q12:T12"/>
    <mergeCell ref="U12:V12"/>
    <mergeCell ref="Q9:T9"/>
    <mergeCell ref="U11:V11"/>
    <mergeCell ref="U9:V9"/>
    <mergeCell ref="Q13:T13"/>
    <mergeCell ref="U13:V13"/>
    <mergeCell ref="Q11:T11"/>
    <mergeCell ref="Z12:AH12"/>
    <mergeCell ref="AA13:AB13"/>
    <mergeCell ref="AG13:AH13"/>
    <mergeCell ref="W9:Y13"/>
    <mergeCell ref="Z11:AH11"/>
    <mergeCell ref="AH15:AH16"/>
    <mergeCell ref="J17:P17"/>
    <mergeCell ref="U17:Y17"/>
    <mergeCell ref="S15:S16"/>
    <mergeCell ref="T15:T16"/>
    <mergeCell ref="U15:Y16"/>
    <mergeCell ref="Z15:Z16"/>
    <mergeCell ref="R15:R16"/>
    <mergeCell ref="Q15:Q16"/>
    <mergeCell ref="J15:P16"/>
    <mergeCell ref="AE35:AH35"/>
    <mergeCell ref="K36:R36"/>
    <mergeCell ref="S36:X36"/>
    <mergeCell ref="Y36:Z36"/>
    <mergeCell ref="AB36:AD36"/>
    <mergeCell ref="AF36:AH36"/>
    <mergeCell ref="K35:R35"/>
    <mergeCell ref="S35:X35"/>
    <mergeCell ref="Y35:Z35"/>
    <mergeCell ref="AA35:AD35"/>
    <mergeCell ref="P37:P38"/>
    <mergeCell ref="Q37:T38"/>
    <mergeCell ref="W37:W38"/>
    <mergeCell ref="X37:X38"/>
    <mergeCell ref="U37:U38"/>
    <mergeCell ref="V37:V38"/>
    <mergeCell ref="Y37:Z37"/>
    <mergeCell ref="AB37:AD37"/>
    <mergeCell ref="AF37:AH37"/>
    <mergeCell ref="Y38:Z38"/>
    <mergeCell ref="AB38:AD38"/>
    <mergeCell ref="AF38:AH38"/>
    <mergeCell ref="AB39:AD39"/>
    <mergeCell ref="AF39:AH39"/>
    <mergeCell ref="R40:S40"/>
    <mergeCell ref="Y40:Z40"/>
    <mergeCell ref="R39:S39"/>
    <mergeCell ref="Y39:Z39"/>
    <mergeCell ref="R41:S41"/>
    <mergeCell ref="Y41:Z41"/>
    <mergeCell ref="AB40:AD40"/>
    <mergeCell ref="AF40:AH40"/>
    <mergeCell ref="AB41:AD41"/>
    <mergeCell ref="AF41:AH41"/>
    <mergeCell ref="K42:L42"/>
    <mergeCell ref="M42:N42"/>
    <mergeCell ref="R42:S42"/>
    <mergeCell ref="Y42:Z42"/>
    <mergeCell ref="AB42:AD42"/>
    <mergeCell ref="AF42:AH42"/>
    <mergeCell ref="K41:L41"/>
    <mergeCell ref="M41:N41"/>
    <mergeCell ref="AB44:AD44"/>
    <mergeCell ref="AF44:AH44"/>
    <mergeCell ref="K43:L43"/>
    <mergeCell ref="M43:N43"/>
    <mergeCell ref="R43:S43"/>
    <mergeCell ref="Y43:Z43"/>
    <mergeCell ref="AB43:AD43"/>
    <mergeCell ref="AF43:AH43"/>
    <mergeCell ref="AB45:AD45"/>
    <mergeCell ref="AF45:AH45"/>
    <mergeCell ref="K44:L44"/>
    <mergeCell ref="M44:N44"/>
    <mergeCell ref="K45:L45"/>
    <mergeCell ref="M45:N45"/>
    <mergeCell ref="R45:S45"/>
    <mergeCell ref="Y45:Z45"/>
    <mergeCell ref="R44:S44"/>
    <mergeCell ref="Y44:Z44"/>
    <mergeCell ref="AG47:AH47"/>
    <mergeCell ref="AC47:AD47"/>
    <mergeCell ref="AE47:AF47"/>
    <mergeCell ref="Y47:Z47"/>
    <mergeCell ref="AA47:AB47"/>
    <mergeCell ref="O47:P47"/>
    <mergeCell ref="AG48:AH48"/>
    <mergeCell ref="L49:M49"/>
    <mergeCell ref="AG49:AH49"/>
    <mergeCell ref="AC49:AD49"/>
    <mergeCell ref="AE49:AF49"/>
    <mergeCell ref="Y49:Z49"/>
    <mergeCell ref="AA49:AB49"/>
    <mergeCell ref="AC48:AD48"/>
    <mergeCell ref="AE48:AF48"/>
    <mergeCell ref="Y48:Z48"/>
    <mergeCell ref="L48:M48"/>
    <mergeCell ref="AA48:AB48"/>
    <mergeCell ref="AG50:AH50"/>
    <mergeCell ref="L51:M51"/>
    <mergeCell ref="AG51:AH51"/>
    <mergeCell ref="AC51:AD51"/>
    <mergeCell ref="AE51:AF51"/>
    <mergeCell ref="Y51:Z51"/>
    <mergeCell ref="AA51:AB51"/>
    <mergeCell ref="AC50:AD50"/>
    <mergeCell ref="AE50:AF50"/>
    <mergeCell ref="Y50:Z50"/>
    <mergeCell ref="L50:M50"/>
    <mergeCell ref="AA50:AB50"/>
    <mergeCell ref="AA54:AB54"/>
    <mergeCell ref="U55:V55"/>
    <mergeCell ref="AG52:AH52"/>
    <mergeCell ref="L53:M53"/>
    <mergeCell ref="AG53:AH53"/>
    <mergeCell ref="AC53:AD53"/>
    <mergeCell ref="AE53:AF53"/>
    <mergeCell ref="Y53:Z53"/>
    <mergeCell ref="AA53:AB53"/>
    <mergeCell ref="AC52:AD52"/>
    <mergeCell ref="AE52:AF52"/>
    <mergeCell ref="Y52:Z52"/>
    <mergeCell ref="L52:M52"/>
    <mergeCell ref="AA52:AB52"/>
    <mergeCell ref="W6:Z6"/>
    <mergeCell ref="A9:D9"/>
    <mergeCell ref="Z9:AC9"/>
    <mergeCell ref="U57:V57"/>
    <mergeCell ref="W57:X57"/>
    <mergeCell ref="Y57:Z57"/>
    <mergeCell ref="AA57:AB57"/>
    <mergeCell ref="K46:N46"/>
    <mergeCell ref="O46:AH46"/>
    <mergeCell ref="AG56:AH56"/>
    <mergeCell ref="L57:M57"/>
    <mergeCell ref="AG57:AH57"/>
    <mergeCell ref="AC57:AD57"/>
    <mergeCell ref="AE57:AF57"/>
    <mergeCell ref="Q57:R57"/>
    <mergeCell ref="S57:T57"/>
    <mergeCell ref="AG54:AH54"/>
    <mergeCell ref="L55:M55"/>
    <mergeCell ref="AG55:AH55"/>
    <mergeCell ref="AC54:AD54"/>
    <mergeCell ref="AE54:AF54"/>
    <mergeCell ref="U54:V54"/>
    <mergeCell ref="W54:X54"/>
    <mergeCell ref="Y54:Z54"/>
  </mergeCells>
  <phoneticPr fontId="3"/>
  <dataValidations disablePrompts="1" count="1">
    <dataValidation type="list" allowBlank="1" showInputMessage="1" showErrorMessage="1" sqref="C47:E57 A59:C59">
      <formula1>$A$10:$B$10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8" orientation="portrait" horizontalDpi="4294967293" verticalDpi="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9">
        <x14:dataValidation type="list" allowBlank="1" showInputMessage="1" showErrorMessage="1">
          <x14:formula1>
            <xm:f>データ!$H$2:$H$21</xm:f>
          </x14:formula1>
          <xm:sqref>AB8:AE8</xm:sqref>
        </x14:dataValidation>
        <x14:dataValidation type="list" allowBlank="1" showInputMessage="1" showErrorMessage="1">
          <x14:formula1>
            <xm:f>データ!$G$2:$G$21</xm:f>
          </x14:formula1>
          <xm:sqref>AB7:AE7</xm:sqref>
        </x14:dataValidation>
        <x14:dataValidation type="list" allowBlank="1" showInputMessage="1" showErrorMessage="1">
          <x14:formula1>
            <xm:f>データ!$P$2:$P$21</xm:f>
          </x14:formula1>
          <xm:sqref>W6</xm:sqref>
        </x14:dataValidation>
        <x14:dataValidation type="list" allowBlank="1" showInputMessage="1" showErrorMessage="1">
          <x14:formula1>
            <xm:f>データ!$N$2:$N$67</xm:f>
          </x14:formula1>
          <xm:sqref>O6</xm:sqref>
        </x14:dataValidation>
        <x14:dataValidation type="list" allowBlank="1" showInputMessage="1" showErrorMessage="1">
          <x14:formula1>
            <xm:f>データ!$J$2:$J$21</xm:f>
          </x14:formula1>
          <xm:sqref>D6</xm:sqref>
        </x14:dataValidation>
        <x14:dataValidation type="list" allowBlank="1" showInputMessage="1" showErrorMessage="1">
          <x14:formula1>
            <xm:f>データ!$L$2:$L$21</xm:f>
          </x14:formula1>
          <xm:sqref>S6</xm:sqref>
        </x14:dataValidation>
        <x14:dataValidation type="list" allowBlank="1" showInputMessage="1" showErrorMessage="1">
          <x14:formula1>
            <xm:f>データ!$E$2:$E$21</xm:f>
          </x14:formula1>
          <xm:sqref>V8:Z8</xm:sqref>
        </x14:dataValidation>
        <x14:dataValidation type="list" allowBlank="1" showInputMessage="1" showErrorMessage="1">
          <x14:formula1>
            <xm:f>データ!$C$2:$C$21</xm:f>
          </x14:formula1>
          <xm:sqref>F7:J7</xm:sqref>
        </x14:dataValidation>
        <x14:dataValidation type="list" allowBlank="1" showInputMessage="1" showErrorMessage="1">
          <x14:formula1>
            <xm:f>データ!$A$2:$A$21</xm:f>
          </x14:formula1>
          <xm:sqref>F8:J8 O7:S8 V7:Z7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0"/>
  <sheetViews>
    <sheetView zoomScaleNormal="100" workbookViewId="0">
      <selection activeCell="W6" sqref="W6:Z6"/>
    </sheetView>
  </sheetViews>
  <sheetFormatPr defaultRowHeight="13.5"/>
  <cols>
    <col min="1" max="10" width="3.125" style="17" customWidth="1"/>
    <col min="11" max="11" width="2.25" style="17" customWidth="1"/>
    <col min="12" max="13" width="0.875" style="17" customWidth="1"/>
    <col min="14" max="14" width="2.25" style="17" customWidth="1"/>
    <col min="15" max="34" width="3.125" style="17" customWidth="1"/>
    <col min="35" max="35" width="2.875" style="17" customWidth="1"/>
    <col min="36" max="42" width="2.625" style="17" customWidth="1"/>
    <col min="43" max="16384" width="9" style="17"/>
  </cols>
  <sheetData>
    <row r="1" spans="1:49" ht="15" customHeight="1">
      <c r="A1" s="816" t="s">
        <v>270</v>
      </c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197"/>
      <c r="R1" s="197"/>
      <c r="S1" s="197"/>
      <c r="T1" s="197"/>
      <c r="U1" s="197"/>
      <c r="V1" s="197"/>
      <c r="W1" s="817" t="s">
        <v>6</v>
      </c>
      <c r="X1" s="817"/>
      <c r="Y1" s="817"/>
      <c r="Z1" s="817"/>
      <c r="AA1" s="817"/>
      <c r="AB1" s="817"/>
      <c r="AC1" s="817" t="s">
        <v>7</v>
      </c>
      <c r="AD1" s="817"/>
      <c r="AE1" s="817"/>
      <c r="AF1" s="817"/>
      <c r="AG1" s="817"/>
      <c r="AH1" s="817"/>
    </row>
    <row r="2" spans="1:49" ht="15" customHeight="1">
      <c r="A2" s="197"/>
      <c r="B2" s="821" t="s">
        <v>445</v>
      </c>
      <c r="C2" s="821"/>
      <c r="D2" s="821"/>
      <c r="E2" s="821"/>
      <c r="F2" s="821"/>
      <c r="G2" s="821"/>
      <c r="H2" s="821"/>
      <c r="I2" s="821"/>
      <c r="J2" s="822"/>
      <c r="K2" s="822"/>
      <c r="L2" s="822"/>
      <c r="M2" s="822"/>
      <c r="N2" s="822"/>
      <c r="O2" s="198"/>
      <c r="P2" s="198"/>
      <c r="Q2" s="198"/>
      <c r="R2" s="198"/>
      <c r="S2" s="198"/>
      <c r="T2" s="198"/>
      <c r="U2" s="198"/>
      <c r="V2" s="198"/>
      <c r="W2" s="823" t="str">
        <f>IF(F7="","",F7)</f>
        <v/>
      </c>
      <c r="X2" s="823"/>
      <c r="Y2" s="823"/>
      <c r="Z2" s="823"/>
      <c r="AA2" s="823"/>
      <c r="AB2" s="823"/>
      <c r="AC2" s="823" t="str">
        <f>IF(F8="","",F8)</f>
        <v/>
      </c>
      <c r="AD2" s="823"/>
      <c r="AE2" s="823"/>
      <c r="AF2" s="823"/>
      <c r="AG2" s="823"/>
      <c r="AH2" s="823"/>
    </row>
    <row r="3" spans="1:49" ht="15" customHeight="1">
      <c r="A3" s="197"/>
      <c r="B3" s="821"/>
      <c r="C3" s="821"/>
      <c r="D3" s="821"/>
      <c r="E3" s="821"/>
      <c r="F3" s="821"/>
      <c r="G3" s="821"/>
      <c r="H3" s="821"/>
      <c r="I3" s="821"/>
      <c r="J3" s="822"/>
      <c r="K3" s="822"/>
      <c r="L3" s="822"/>
      <c r="M3" s="822"/>
      <c r="N3" s="822"/>
      <c r="O3" s="825"/>
      <c r="P3" s="825"/>
      <c r="Q3" s="198"/>
      <c r="R3" s="198"/>
      <c r="S3" s="198"/>
      <c r="T3" s="198"/>
      <c r="U3" s="198"/>
      <c r="V3" s="198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</row>
    <row r="4" spans="1:49" ht="15" customHeight="1">
      <c r="A4" s="820" t="s">
        <v>38</v>
      </c>
      <c r="B4" s="820"/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  <c r="R4" s="820"/>
      <c r="S4" s="820"/>
      <c r="T4" s="820"/>
      <c r="U4" s="820"/>
      <c r="V4" s="820"/>
      <c r="W4" s="820"/>
      <c r="X4" s="820"/>
      <c r="Y4" s="820"/>
      <c r="Z4" s="820"/>
      <c r="AA4" s="820"/>
      <c r="AB4" s="820"/>
      <c r="AC4" s="820"/>
      <c r="AD4" s="820"/>
      <c r="AE4" s="820"/>
      <c r="AF4" s="820"/>
      <c r="AG4" s="820"/>
      <c r="AH4" s="820"/>
    </row>
    <row r="5" spans="1:49" ht="15" customHeight="1">
      <c r="A5" s="724" t="s">
        <v>8</v>
      </c>
      <c r="B5" s="725"/>
      <c r="C5" s="753"/>
      <c r="D5" s="826" t="str">
        <f>表紙裏!A9</f>
        <v>平成30年8月7日(火)</v>
      </c>
      <c r="E5" s="827"/>
      <c r="F5" s="827"/>
      <c r="G5" s="827"/>
      <c r="H5" s="827"/>
      <c r="I5" s="818">
        <v>0.47916666666666669</v>
      </c>
      <c r="J5" s="819"/>
      <c r="K5" s="693" t="s">
        <v>9</v>
      </c>
      <c r="L5" s="693"/>
      <c r="M5" s="693"/>
      <c r="N5" s="693"/>
      <c r="O5" s="693" t="s">
        <v>261</v>
      </c>
      <c r="P5" s="693"/>
      <c r="Q5" s="693"/>
      <c r="R5" s="693"/>
      <c r="S5" s="693"/>
      <c r="T5" s="693"/>
      <c r="U5" s="693" t="s">
        <v>10</v>
      </c>
      <c r="V5" s="693"/>
      <c r="W5" s="693" t="str">
        <f>トーナメント!O59</f>
        <v>七尾市城山陸上競技場</v>
      </c>
      <c r="X5" s="693"/>
      <c r="Y5" s="693"/>
      <c r="Z5" s="693"/>
      <c r="AA5" s="693"/>
      <c r="AB5" s="693"/>
      <c r="AC5" s="693"/>
      <c r="AD5" s="693"/>
      <c r="AE5" s="693"/>
      <c r="AF5" s="693"/>
      <c r="AG5" s="693"/>
      <c r="AH5" s="694"/>
    </row>
    <row r="6" spans="1:49" ht="15" customHeight="1">
      <c r="A6" s="696" t="s">
        <v>11</v>
      </c>
      <c r="B6" s="680"/>
      <c r="C6" s="680"/>
      <c r="D6" s="680"/>
      <c r="E6" s="680"/>
      <c r="F6" s="680"/>
      <c r="G6" s="680"/>
      <c r="H6" s="680"/>
      <c r="I6" s="680"/>
      <c r="J6" s="680"/>
      <c r="K6" s="680" t="s">
        <v>12</v>
      </c>
      <c r="L6" s="680"/>
      <c r="M6" s="680"/>
      <c r="N6" s="681"/>
      <c r="O6" s="828"/>
      <c r="P6" s="829"/>
      <c r="Q6" s="679" t="s">
        <v>13</v>
      </c>
      <c r="R6" s="681"/>
      <c r="S6" s="814"/>
      <c r="T6" s="815"/>
      <c r="U6" s="679" t="s">
        <v>39</v>
      </c>
      <c r="V6" s="681"/>
      <c r="W6" s="679"/>
      <c r="X6" s="680"/>
      <c r="Y6" s="680"/>
      <c r="Z6" s="681"/>
      <c r="AA6" s="688" t="s">
        <v>14</v>
      </c>
      <c r="AB6" s="688"/>
      <c r="AC6" s="688"/>
      <c r="AD6" s="688"/>
      <c r="AE6" s="688"/>
      <c r="AF6" s="688" t="s">
        <v>15</v>
      </c>
      <c r="AG6" s="688"/>
      <c r="AH6" s="689"/>
    </row>
    <row r="7" spans="1:49" ht="15" customHeight="1">
      <c r="A7" s="793" t="s">
        <v>6</v>
      </c>
      <c r="B7" s="688"/>
      <c r="C7" s="688"/>
      <c r="D7" s="688"/>
      <c r="E7" s="688"/>
      <c r="F7" s="770"/>
      <c r="G7" s="770"/>
      <c r="H7" s="770"/>
      <c r="I7" s="770"/>
      <c r="J7" s="770"/>
      <c r="K7" s="688" t="s">
        <v>40</v>
      </c>
      <c r="L7" s="688"/>
      <c r="M7" s="688"/>
      <c r="N7" s="688"/>
      <c r="O7" s="770"/>
      <c r="P7" s="770"/>
      <c r="Q7" s="770"/>
      <c r="R7" s="770"/>
      <c r="S7" s="770"/>
      <c r="T7" s="688" t="s">
        <v>41</v>
      </c>
      <c r="U7" s="688"/>
      <c r="V7" s="770"/>
      <c r="W7" s="770"/>
      <c r="X7" s="770"/>
      <c r="Y7" s="770"/>
      <c r="Z7" s="770"/>
      <c r="AA7" s="199" t="s">
        <v>16</v>
      </c>
      <c r="AB7" s="688"/>
      <c r="AC7" s="688"/>
      <c r="AD7" s="688"/>
      <c r="AE7" s="688"/>
      <c r="AF7" s="774"/>
      <c r="AG7" s="774"/>
      <c r="AH7" s="775"/>
    </row>
    <row r="8" spans="1:49" ht="15" customHeight="1">
      <c r="A8" s="707" t="s">
        <v>7</v>
      </c>
      <c r="B8" s="684"/>
      <c r="C8" s="684"/>
      <c r="D8" s="684"/>
      <c r="E8" s="684"/>
      <c r="F8" s="770"/>
      <c r="G8" s="770"/>
      <c r="H8" s="770"/>
      <c r="I8" s="770"/>
      <c r="J8" s="770"/>
      <c r="K8" s="684" t="s">
        <v>42</v>
      </c>
      <c r="L8" s="684"/>
      <c r="M8" s="684"/>
      <c r="N8" s="684"/>
      <c r="O8" s="770"/>
      <c r="P8" s="770"/>
      <c r="Q8" s="770"/>
      <c r="R8" s="770"/>
      <c r="S8" s="770"/>
      <c r="T8" s="684" t="s">
        <v>17</v>
      </c>
      <c r="U8" s="684"/>
      <c r="V8" s="770"/>
      <c r="W8" s="770"/>
      <c r="X8" s="770"/>
      <c r="Y8" s="770"/>
      <c r="Z8" s="770"/>
      <c r="AA8" s="200" t="s">
        <v>18</v>
      </c>
      <c r="AB8" s="684"/>
      <c r="AC8" s="684"/>
      <c r="AD8" s="684"/>
      <c r="AE8" s="684"/>
      <c r="AF8" s="776"/>
      <c r="AG8" s="776"/>
      <c r="AH8" s="777"/>
    </row>
    <row r="9" spans="1:49" ht="15" customHeight="1">
      <c r="A9" s="682"/>
      <c r="B9" s="683"/>
      <c r="C9" s="683"/>
      <c r="D9" s="683"/>
      <c r="E9" s="201"/>
      <c r="F9" s="201"/>
      <c r="G9" s="201"/>
      <c r="H9" s="201"/>
      <c r="I9" s="202"/>
      <c r="J9" s="734" t="str">
        <f>IF(O9="","",O9+O11+O12+O13)</f>
        <v/>
      </c>
      <c r="K9" s="735"/>
      <c r="L9" s="735"/>
      <c r="M9" s="735"/>
      <c r="N9" s="736"/>
      <c r="O9" s="734"/>
      <c r="P9" s="778"/>
      <c r="Q9" s="752" t="s">
        <v>43</v>
      </c>
      <c r="R9" s="725"/>
      <c r="S9" s="725"/>
      <c r="T9" s="753"/>
      <c r="U9" s="754"/>
      <c r="V9" s="736"/>
      <c r="W9" s="734" t="str">
        <f>IF(U9="","",U9+U11+U12+U13)</f>
        <v/>
      </c>
      <c r="X9" s="735"/>
      <c r="Y9" s="736"/>
      <c r="Z9" s="682"/>
      <c r="AA9" s="683"/>
      <c r="AB9" s="683"/>
      <c r="AC9" s="683"/>
      <c r="AD9" s="201"/>
      <c r="AE9" s="201"/>
      <c r="AF9" s="201"/>
      <c r="AG9" s="201"/>
      <c r="AH9" s="202"/>
    </row>
    <row r="10" spans="1:49" ht="15" hidden="1" customHeight="1">
      <c r="A10" s="203" t="str">
        <f>トーナメント!Y51</f>
        <v/>
      </c>
      <c r="B10" s="183" t="str">
        <f>Z10</f>
        <v/>
      </c>
      <c r="C10" s="183"/>
      <c r="D10" s="183"/>
      <c r="E10" s="204"/>
      <c r="F10" s="204"/>
      <c r="G10" s="204"/>
      <c r="H10" s="204"/>
      <c r="I10" s="205"/>
      <c r="J10" s="737"/>
      <c r="K10" s="738"/>
      <c r="L10" s="738"/>
      <c r="M10" s="738"/>
      <c r="N10" s="739"/>
      <c r="O10" s="206"/>
      <c r="P10" s="207"/>
      <c r="Q10" s="208"/>
      <c r="R10" s="204"/>
      <c r="S10" s="204"/>
      <c r="T10" s="209"/>
      <c r="U10" s="210"/>
      <c r="V10" s="211"/>
      <c r="W10" s="737"/>
      <c r="X10" s="738"/>
      <c r="Y10" s="739"/>
      <c r="Z10" s="203" t="str">
        <f>トーナメント!AC51</f>
        <v/>
      </c>
      <c r="AA10" s="183"/>
      <c r="AB10" s="183"/>
      <c r="AC10" s="183"/>
      <c r="AD10" s="204"/>
      <c r="AE10" s="204"/>
      <c r="AF10" s="204"/>
      <c r="AG10" s="204"/>
      <c r="AH10" s="205"/>
    </row>
    <row r="11" spans="1:49" ht="15" customHeight="1">
      <c r="A11" s="767" t="str">
        <f>AQ15</f>
        <v>星稜中学校</v>
      </c>
      <c r="B11" s="768"/>
      <c r="C11" s="768"/>
      <c r="D11" s="768"/>
      <c r="E11" s="768"/>
      <c r="F11" s="768"/>
      <c r="G11" s="768"/>
      <c r="H11" s="768"/>
      <c r="I11" s="769"/>
      <c r="J11" s="740"/>
      <c r="K11" s="741"/>
      <c r="L11" s="741"/>
      <c r="M11" s="741"/>
      <c r="N11" s="742"/>
      <c r="O11" s="809"/>
      <c r="P11" s="810"/>
      <c r="Q11" s="759" t="s">
        <v>44</v>
      </c>
      <c r="R11" s="729"/>
      <c r="S11" s="729"/>
      <c r="T11" s="760"/>
      <c r="U11" s="755"/>
      <c r="V11" s="756"/>
      <c r="W11" s="740"/>
      <c r="X11" s="741"/>
      <c r="Y11" s="742"/>
      <c r="Z11" s="767" t="str">
        <f>AU15</f>
        <v>星稜中学校</v>
      </c>
      <c r="AA11" s="768"/>
      <c r="AB11" s="768"/>
      <c r="AC11" s="768"/>
      <c r="AD11" s="768"/>
      <c r="AE11" s="768"/>
      <c r="AF11" s="768"/>
      <c r="AG11" s="768"/>
      <c r="AH11" s="769"/>
    </row>
    <row r="12" spans="1:49" ht="15" customHeight="1">
      <c r="A12" s="761" t="str">
        <f>AQ16</f>
        <v>(石川１位)</v>
      </c>
      <c r="B12" s="762"/>
      <c r="C12" s="762"/>
      <c r="D12" s="762"/>
      <c r="E12" s="762"/>
      <c r="F12" s="762"/>
      <c r="G12" s="762"/>
      <c r="H12" s="763"/>
      <c r="I12" s="764"/>
      <c r="J12" s="740"/>
      <c r="K12" s="741"/>
      <c r="L12" s="741"/>
      <c r="M12" s="741"/>
      <c r="N12" s="742"/>
      <c r="O12" s="734"/>
      <c r="P12" s="778"/>
      <c r="Q12" s="752" t="s">
        <v>45</v>
      </c>
      <c r="R12" s="725"/>
      <c r="S12" s="725"/>
      <c r="T12" s="753"/>
      <c r="U12" s="754"/>
      <c r="V12" s="736"/>
      <c r="W12" s="740"/>
      <c r="X12" s="741"/>
      <c r="Y12" s="742"/>
      <c r="Z12" s="761" t="str">
        <f>AU16</f>
        <v>(石川１位)</v>
      </c>
      <c r="AA12" s="762"/>
      <c r="AB12" s="762"/>
      <c r="AC12" s="762"/>
      <c r="AD12" s="762"/>
      <c r="AE12" s="762"/>
      <c r="AF12" s="762"/>
      <c r="AG12" s="763"/>
      <c r="AH12" s="764"/>
    </row>
    <row r="13" spans="1:49" ht="15" customHeight="1">
      <c r="A13" s="203"/>
      <c r="B13" s="204"/>
      <c r="C13" s="204"/>
      <c r="D13" s="204"/>
      <c r="E13" s="204"/>
      <c r="F13" s="204"/>
      <c r="G13" s="765" t="s">
        <v>46</v>
      </c>
      <c r="H13" s="808"/>
      <c r="I13" s="212"/>
      <c r="J13" s="743"/>
      <c r="K13" s="744"/>
      <c r="L13" s="744"/>
      <c r="M13" s="744"/>
      <c r="N13" s="745"/>
      <c r="O13" s="743"/>
      <c r="P13" s="811"/>
      <c r="Q13" s="701" t="s">
        <v>47</v>
      </c>
      <c r="R13" s="757"/>
      <c r="S13" s="757"/>
      <c r="T13" s="703"/>
      <c r="U13" s="758"/>
      <c r="V13" s="745"/>
      <c r="W13" s="743"/>
      <c r="X13" s="744"/>
      <c r="Y13" s="745"/>
      <c r="Z13" s="204"/>
      <c r="AA13" s="765" t="s">
        <v>48</v>
      </c>
      <c r="AB13" s="765"/>
      <c r="AC13" s="204"/>
      <c r="AD13" s="204"/>
      <c r="AE13" s="204"/>
      <c r="AF13" s="204"/>
      <c r="AG13" s="765"/>
      <c r="AH13" s="766"/>
    </row>
    <row r="14" spans="1:49" ht="15" customHeight="1">
      <c r="A14" s="213"/>
      <c r="B14" s="214"/>
      <c r="C14" s="214"/>
      <c r="D14" s="214"/>
      <c r="E14" s="214"/>
      <c r="F14" s="214"/>
      <c r="G14" s="214"/>
      <c r="H14" s="214"/>
      <c r="I14" s="215"/>
      <c r="J14" s="685"/>
      <c r="K14" s="686"/>
      <c r="L14" s="686"/>
      <c r="M14" s="686"/>
      <c r="N14" s="686"/>
      <c r="O14" s="747"/>
      <c r="P14" s="748"/>
      <c r="Q14" s="749" t="str">
        <f>IF(O14="","","PK")</f>
        <v/>
      </c>
      <c r="R14" s="686"/>
      <c r="S14" s="686"/>
      <c r="T14" s="750"/>
      <c r="U14" s="751"/>
      <c r="V14" s="747"/>
      <c r="W14" s="686"/>
      <c r="X14" s="686"/>
      <c r="Y14" s="687"/>
      <c r="Z14" s="213"/>
      <c r="AA14" s="214"/>
      <c r="AB14" s="214"/>
      <c r="AC14" s="214"/>
      <c r="AD14" s="214"/>
      <c r="AE14" s="214"/>
      <c r="AF14" s="214"/>
      <c r="AG14" s="214"/>
      <c r="AH14" s="215"/>
    </row>
    <row r="15" spans="1:49" ht="15" customHeight="1">
      <c r="A15" s="724" t="s">
        <v>49</v>
      </c>
      <c r="B15" s="695" t="s">
        <v>50</v>
      </c>
      <c r="C15" s="694"/>
      <c r="D15" s="753" t="s">
        <v>19</v>
      </c>
      <c r="E15" s="693"/>
      <c r="F15" s="693"/>
      <c r="G15" s="693"/>
      <c r="H15" s="694"/>
      <c r="I15" s="727" t="s">
        <v>20</v>
      </c>
      <c r="J15" s="724" t="s">
        <v>51</v>
      </c>
      <c r="K15" s="725"/>
      <c r="L15" s="725"/>
      <c r="M15" s="725"/>
      <c r="N15" s="725"/>
      <c r="O15" s="725"/>
      <c r="P15" s="725"/>
      <c r="Q15" s="727" t="s">
        <v>160</v>
      </c>
      <c r="R15" s="731" t="s">
        <v>165</v>
      </c>
      <c r="S15" s="727" t="s">
        <v>165</v>
      </c>
      <c r="T15" s="727" t="s">
        <v>160</v>
      </c>
      <c r="U15" s="725" t="s">
        <v>51</v>
      </c>
      <c r="V15" s="725"/>
      <c r="W15" s="725"/>
      <c r="X15" s="725"/>
      <c r="Y15" s="726"/>
      <c r="Z15" s="727" t="s">
        <v>20</v>
      </c>
      <c r="AA15" s="724" t="s">
        <v>19</v>
      </c>
      <c r="AB15" s="725"/>
      <c r="AC15" s="725"/>
      <c r="AD15" s="725"/>
      <c r="AE15" s="726"/>
      <c r="AF15" s="724" t="s">
        <v>50</v>
      </c>
      <c r="AG15" s="726"/>
      <c r="AH15" s="726" t="s">
        <v>49</v>
      </c>
      <c r="AQ15" s="17" t="str">
        <f>INDEX(CHOOSE(VLOOKUP(A10,くじ引き!$B$12:$G$22,4,FALSE),第1位,第2位,第3位),(VLOOKUP(A10,くじ引き!$B$12:$G$22,5,FALSE)-1)*32+2,2)</f>
        <v>星稜中学校</v>
      </c>
      <c r="AU15" s="17" t="str">
        <f>INDEX(CHOOSE(VLOOKUP(Z10,くじ引き!$B$12:$G$22,4,FALSE),第1位,第2位,第3位),(VLOOKUP(Z10,くじ引き!$B$12:$G$22,5,FALSE)-1)*32+2,2)</f>
        <v>星稜中学校</v>
      </c>
    </row>
    <row r="16" spans="1:49" ht="15" customHeight="1">
      <c r="A16" s="699"/>
      <c r="B16" s="707"/>
      <c r="C16" s="691"/>
      <c r="D16" s="216" t="s">
        <v>462</v>
      </c>
      <c r="E16" s="195" t="s">
        <v>463</v>
      </c>
      <c r="F16" s="217" t="s">
        <v>21</v>
      </c>
      <c r="G16" s="218" t="s">
        <v>22</v>
      </c>
      <c r="H16" s="219" t="s">
        <v>23</v>
      </c>
      <c r="I16" s="728"/>
      <c r="J16" s="733"/>
      <c r="K16" s="729"/>
      <c r="L16" s="729"/>
      <c r="M16" s="729"/>
      <c r="N16" s="729"/>
      <c r="O16" s="729"/>
      <c r="P16" s="729"/>
      <c r="Q16" s="728"/>
      <c r="R16" s="732"/>
      <c r="S16" s="728"/>
      <c r="T16" s="728"/>
      <c r="U16" s="729"/>
      <c r="V16" s="729"/>
      <c r="W16" s="729"/>
      <c r="X16" s="729"/>
      <c r="Y16" s="730"/>
      <c r="Z16" s="728"/>
      <c r="AA16" s="220" t="s">
        <v>23</v>
      </c>
      <c r="AB16" s="220" t="s">
        <v>22</v>
      </c>
      <c r="AC16" s="218" t="s">
        <v>21</v>
      </c>
      <c r="AD16" s="217" t="s">
        <v>463</v>
      </c>
      <c r="AE16" s="219" t="s">
        <v>462</v>
      </c>
      <c r="AF16" s="699"/>
      <c r="AG16" s="746"/>
      <c r="AH16" s="746"/>
      <c r="AQ16" s="17" t="str">
        <f>"("&amp;VLOOKUP(A10,くじ引き!$B$12:$F$22,2,FALSE)&amp;")"</f>
        <v>(石川１位)</v>
      </c>
      <c r="AR16" s="221" t="s">
        <v>163</v>
      </c>
      <c r="AS16" s="17" t="str">
        <f>INDEX(CHOOSE(VLOOKUP(A10,くじ引き!$B$12:$G$22,4,FALSE),第1位,第2位,第3位),(VLOOKUP(A10,くじ引き!$B$12:$G$22,5,FALSE)-1)*32+4,4)</f>
        <v>河合　伸幸</v>
      </c>
      <c r="AU16" s="17" t="str">
        <f>"("&amp;VLOOKUP(Z10,くじ引き!$B$12:$F$22,2,FALSE)&amp;")"</f>
        <v>(石川１位)</v>
      </c>
      <c r="AV16" s="221" t="s">
        <v>163</v>
      </c>
      <c r="AW16" s="17" t="str">
        <f>INDEX(CHOOSE(VLOOKUP(Z10,くじ引き!$B$12:$G$22,4,FALSE),第1位,第2位,第3位),(VLOOKUP(Z10,くじ引き!$B$12:$G$22,5,FALSE)-1)*32+4,4)</f>
        <v>河合　伸幸</v>
      </c>
    </row>
    <row r="17" spans="1:49" ht="15" customHeight="1">
      <c r="A17" s="222"/>
      <c r="B17" s="223"/>
      <c r="C17" s="224"/>
      <c r="D17" s="225"/>
      <c r="E17" s="193"/>
      <c r="F17" s="223"/>
      <c r="G17" s="224"/>
      <c r="H17" s="226" t="str">
        <f>IF(SUM(D17:G17)=0,"",SUM(D17:G17))</f>
        <v/>
      </c>
      <c r="I17" s="222" t="str">
        <f>IF(OR($A$10="",COUNTIF($AI$47:$AI$57,$A$10&amp;Q17&amp;J17)=0),"",COUNTIF($AI$47:$AI$57,$A$10&amp;Q17&amp;J17))</f>
        <v/>
      </c>
      <c r="J17" s="724" t="str">
        <f t="shared" ref="J17:J34" si="0">IF(Q17="","",VLOOKUP(Q17,$AQ$17:$AS$34,3,FALSE))</f>
        <v/>
      </c>
      <c r="K17" s="725"/>
      <c r="L17" s="725"/>
      <c r="M17" s="725"/>
      <c r="N17" s="725"/>
      <c r="O17" s="725"/>
      <c r="P17" s="726"/>
      <c r="Q17" s="222"/>
      <c r="R17" s="222" t="str">
        <f t="shared" ref="R17:R34" si="1">IF(Q17="","",VLOOKUP(Q17,$AQ$17:$AS$34,2,FALSE))</f>
        <v/>
      </c>
      <c r="S17" s="227" t="str">
        <f t="shared" ref="S17:S34" si="2">IF(T17="","",VLOOKUP(T17,$AU$17:$AW$34,2,FALSE))</f>
        <v/>
      </c>
      <c r="T17" s="222"/>
      <c r="U17" s="724" t="str">
        <f t="shared" ref="U17:U34" si="3">IF(T17="","",VLOOKUP(T17,$AU$17:$AW$34,3,FALSE))</f>
        <v/>
      </c>
      <c r="V17" s="725"/>
      <c r="W17" s="725"/>
      <c r="X17" s="725"/>
      <c r="Y17" s="726"/>
      <c r="Z17" s="226" t="str">
        <f>IF(OR($Z$10="",COUNTIF($AI$47:$AI$57,$Z$10&amp;T17&amp;U17)=0),"",COUNTIF($AI$47:$AI$57,$Z$10&amp;T17&amp;U17))</f>
        <v/>
      </c>
      <c r="AA17" s="222" t="str">
        <f>IF(SUM(AB17:AE17)=0,"",SUM(AB17:AE17))</f>
        <v/>
      </c>
      <c r="AB17" s="222"/>
      <c r="AC17" s="224"/>
      <c r="AD17" s="223"/>
      <c r="AE17" s="226"/>
      <c r="AF17" s="222"/>
      <c r="AG17" s="224"/>
      <c r="AH17" s="226"/>
      <c r="AP17" s="17">
        <v>1</v>
      </c>
      <c r="AQ17" s="17">
        <f>INDEX(CHOOSE(VLOOKUP($A$10,くじ引き!$B$12:$G$22,4,FALSE),第1位,第2位,第3位),(VLOOKUP($A$10,くじ引き!$B$12:$G$22,5,FALSE)-1)*32+9+$AP17,AQ$35)</f>
        <v>1</v>
      </c>
      <c r="AR17" s="17" t="str">
        <f>INDEX(CHOOSE(VLOOKUP($A$10,くじ引き!$B$12:$G$22,4,FALSE),第1位,第2位,第3位),(VLOOKUP($A$10,くじ引き!$B$12:$G$22,5,FALSE)-1)*32+9+$AP17,AR$35)</f>
        <v>GK</v>
      </c>
      <c r="AS17" s="17" t="str">
        <f>INDEX(CHOOSE(VLOOKUP($A$10,くじ引き!$B$12:$G$22,4,FALSE),第1位,第2位,第3位),(VLOOKUP($A$10,くじ引き!$B$12:$G$22,5,FALSE)-1)*32+9+$AP17,AS$35)</f>
        <v xml:space="preserve"> 西野　敬穂</v>
      </c>
      <c r="AU17" s="17">
        <f>INDEX(CHOOSE(VLOOKUP($Z$10,くじ引き!$B$12:$G$22,4,FALSE),第1位,第2位,第3位),(VLOOKUP($Z$10,くじ引き!$B$12:$G$22,5,FALSE)-1)*32+9+$AP17,AU$35)</f>
        <v>1</v>
      </c>
      <c r="AV17" s="17" t="str">
        <f>INDEX(CHOOSE(VLOOKUP($Z$10,くじ引き!$B$12:$G$22,4,FALSE),第1位,第2位,第3位),(VLOOKUP($Z$10,くじ引き!$B$12:$G$22,5,FALSE)-1)*32+9+$AP17,AV$35)</f>
        <v>GK</v>
      </c>
      <c r="AW17" s="17" t="str">
        <f>INDEX(CHOOSE(VLOOKUP($Z$10,くじ引き!$B$12:$G$22,4,FALSE),第1位,第2位,第3位),(VLOOKUP($Z$10,くじ引き!$B$12:$G$22,5,FALSE)-1)*32+9+$AP17,AW$35)</f>
        <v xml:space="preserve"> 西野　敬穂</v>
      </c>
    </row>
    <row r="18" spans="1:49" ht="15" customHeight="1">
      <c r="A18" s="228"/>
      <c r="B18" s="229"/>
      <c r="C18" s="230"/>
      <c r="D18" s="231"/>
      <c r="E18" s="194"/>
      <c r="F18" s="229"/>
      <c r="G18" s="230"/>
      <c r="H18" s="232" t="str">
        <f t="shared" ref="H18:H34" si="4">IF(SUM(D18:G18)=0,"",SUM(D18:G18))</f>
        <v/>
      </c>
      <c r="I18" s="228" t="str">
        <f t="shared" ref="I18:I34" si="5">IF(OR($A$10="",COUNTIF($AI$47:$AI$57,$A$10&amp;Q18&amp;J18)=0),"",COUNTIF($AI$47:$AI$57,$A$10&amp;Q18&amp;J18))</f>
        <v/>
      </c>
      <c r="J18" s="696" t="str">
        <f t="shared" si="0"/>
        <v/>
      </c>
      <c r="K18" s="680"/>
      <c r="L18" s="680"/>
      <c r="M18" s="680"/>
      <c r="N18" s="680"/>
      <c r="O18" s="680"/>
      <c r="P18" s="792"/>
      <c r="Q18" s="228"/>
      <c r="R18" s="228" t="str">
        <f t="shared" si="1"/>
        <v/>
      </c>
      <c r="S18" s="233" t="str">
        <f t="shared" si="2"/>
        <v/>
      </c>
      <c r="T18" s="228"/>
      <c r="U18" s="696" t="str">
        <f t="shared" si="3"/>
        <v/>
      </c>
      <c r="V18" s="680"/>
      <c r="W18" s="680"/>
      <c r="X18" s="680"/>
      <c r="Y18" s="792"/>
      <c r="Z18" s="232" t="str">
        <f t="shared" ref="Z18:Z34" si="6">IF(OR($Z$10="",COUNTIF($AI$47:$AI$57,$Z$10&amp;T18&amp;U18)=0),"",COUNTIF($AI$47:$AI$57,$Z$10&amp;T18&amp;U18))</f>
        <v/>
      </c>
      <c r="AA18" s="228" t="str">
        <f t="shared" ref="AA18:AA34" si="7">IF(SUM(AB18:AE18)=0,"",SUM(AB18:AE18))</f>
        <v/>
      </c>
      <c r="AB18" s="228"/>
      <c r="AC18" s="230"/>
      <c r="AD18" s="229"/>
      <c r="AE18" s="232"/>
      <c r="AF18" s="228"/>
      <c r="AG18" s="230"/>
      <c r="AH18" s="232"/>
      <c r="AP18" s="17">
        <v>2</v>
      </c>
      <c r="AQ18" s="17">
        <f>INDEX(CHOOSE(VLOOKUP($A$10,くじ引き!$B$12:$G$22,4,FALSE),第1位,第2位,第3位),(VLOOKUP($A$10,くじ引き!$B$12:$G$22,5,FALSE)-1)*32+9+$AP18,AQ$35)</f>
        <v>2</v>
      </c>
      <c r="AR18" s="17" t="str">
        <f>INDEX(CHOOSE(VLOOKUP($A$10,くじ引き!$B$12:$G$22,4,FALSE),第1位,第2位,第3位),(VLOOKUP($A$10,くじ引き!$B$12:$G$22,5,FALSE)-1)*32+9+$AP18,AR$35)</f>
        <v>DF</v>
      </c>
      <c r="AS18" s="17" t="str">
        <f>INDEX(CHOOSE(VLOOKUP($A$10,くじ引き!$B$12:$G$22,4,FALSE),第1位,第2位,第3位),(VLOOKUP($A$10,くじ引き!$B$12:$G$22,5,FALSE)-1)*32+9+$AP18,AS$35)</f>
        <v xml:space="preserve"> 佐野　芽生</v>
      </c>
      <c r="AU18" s="17">
        <f>INDEX(CHOOSE(VLOOKUP($A$10,くじ引き!$B$12:$G$22,4,FALSE),第1位,第2位,第3位),(VLOOKUP($A$10,くじ引き!$B$12:$G$22,5,FALSE)-1)*32+9+$AP18,AU$35)</f>
        <v>2</v>
      </c>
      <c r="AV18" s="17" t="str">
        <f>INDEX(CHOOSE(VLOOKUP($Z$10,くじ引き!$B$12:$G$22,4,FALSE),第1位,第2位,第3位),(VLOOKUP($Z$10,くじ引き!$B$12:$G$22,5,FALSE)-1)*32+9+$AP18,AV$35)</f>
        <v>DF</v>
      </c>
      <c r="AW18" s="17" t="str">
        <f>INDEX(CHOOSE(VLOOKUP($Z$10,くじ引き!$B$12:$G$22,4,FALSE),第1位,第2位,第3位),(VLOOKUP($Z$10,くじ引き!$B$12:$G$22,5,FALSE)-1)*32+9+$AP18,AW$35)</f>
        <v xml:space="preserve"> 佐野　芽生</v>
      </c>
    </row>
    <row r="19" spans="1:49" ht="15" customHeight="1">
      <c r="A19" s="228"/>
      <c r="B19" s="229" t="s">
        <v>52</v>
      </c>
      <c r="C19" s="230"/>
      <c r="D19" s="231"/>
      <c r="E19" s="194"/>
      <c r="F19" s="229"/>
      <c r="G19" s="230"/>
      <c r="H19" s="232" t="str">
        <f t="shared" si="4"/>
        <v/>
      </c>
      <c r="I19" s="228" t="str">
        <f t="shared" si="5"/>
        <v/>
      </c>
      <c r="J19" s="696" t="str">
        <f t="shared" si="0"/>
        <v/>
      </c>
      <c r="K19" s="680"/>
      <c r="L19" s="680"/>
      <c r="M19" s="680"/>
      <c r="N19" s="680"/>
      <c r="O19" s="680"/>
      <c r="P19" s="792"/>
      <c r="Q19" s="228"/>
      <c r="R19" s="228" t="str">
        <f t="shared" si="1"/>
        <v/>
      </c>
      <c r="S19" s="233" t="str">
        <f t="shared" si="2"/>
        <v/>
      </c>
      <c r="T19" s="228"/>
      <c r="U19" s="696" t="str">
        <f t="shared" si="3"/>
        <v/>
      </c>
      <c r="V19" s="680"/>
      <c r="W19" s="680"/>
      <c r="X19" s="680"/>
      <c r="Y19" s="792"/>
      <c r="Z19" s="232" t="str">
        <f t="shared" si="6"/>
        <v/>
      </c>
      <c r="AA19" s="228" t="str">
        <f t="shared" si="7"/>
        <v/>
      </c>
      <c r="AB19" s="228"/>
      <c r="AC19" s="230"/>
      <c r="AD19" s="229"/>
      <c r="AE19" s="232"/>
      <c r="AF19" s="228"/>
      <c r="AG19" s="230"/>
      <c r="AH19" s="232"/>
      <c r="AP19" s="17">
        <v>3</v>
      </c>
      <c r="AQ19" s="17">
        <f>INDEX(CHOOSE(VLOOKUP($A$10,くじ引き!$B$12:$G$22,4,FALSE),第1位,第2位,第3位),(VLOOKUP($A$10,くじ引き!$B$12:$G$22,5,FALSE)-1)*32+9+$AP19,AQ$35)</f>
        <v>3</v>
      </c>
      <c r="AR19" s="17" t="str">
        <f>INDEX(CHOOSE(VLOOKUP($A$10,くじ引き!$B$12:$G$22,4,FALSE),第1位,第2位,第3位),(VLOOKUP($A$10,くじ引き!$B$12:$G$22,5,FALSE)-1)*32+9+$AP19,AR$35)</f>
        <v>DF</v>
      </c>
      <c r="AS19" s="17" t="str">
        <f>INDEX(CHOOSE(VLOOKUP($A$10,くじ引き!$B$12:$G$22,4,FALSE),第1位,第2位,第3位),(VLOOKUP($A$10,くじ引き!$B$12:$G$22,5,FALSE)-1)*32+9+$AP19,AS$35)</f>
        <v xml:space="preserve"> 江戸　健</v>
      </c>
      <c r="AU19" s="17">
        <f>INDEX(CHOOSE(VLOOKUP($A$10,くじ引き!$B$12:$G$22,4,FALSE),第1位,第2位,第3位),(VLOOKUP($A$10,くじ引き!$B$12:$G$22,5,FALSE)-1)*32+9+$AP19,AU$35)</f>
        <v>3</v>
      </c>
      <c r="AV19" s="17" t="str">
        <f>INDEX(CHOOSE(VLOOKUP($Z$10,くじ引き!$B$12:$G$22,4,FALSE),第1位,第2位,第3位),(VLOOKUP($Z$10,くじ引き!$B$12:$G$22,5,FALSE)-1)*32+9+$AP19,AV$35)</f>
        <v>DF</v>
      </c>
      <c r="AW19" s="17" t="str">
        <f>INDEX(CHOOSE(VLOOKUP($Z$10,くじ引き!$B$12:$G$22,4,FALSE),第1位,第2位,第3位),(VLOOKUP($Z$10,くじ引き!$B$12:$G$22,5,FALSE)-1)*32+9+$AP19,AW$35)</f>
        <v xml:space="preserve"> 江戸　健</v>
      </c>
    </row>
    <row r="20" spans="1:49" ht="15" customHeight="1">
      <c r="A20" s="228"/>
      <c r="B20" s="229"/>
      <c r="C20" s="230"/>
      <c r="D20" s="231"/>
      <c r="E20" s="194"/>
      <c r="F20" s="229"/>
      <c r="G20" s="230"/>
      <c r="H20" s="232" t="str">
        <f t="shared" si="4"/>
        <v/>
      </c>
      <c r="I20" s="228" t="str">
        <f t="shared" si="5"/>
        <v/>
      </c>
      <c r="J20" s="696" t="str">
        <f t="shared" si="0"/>
        <v/>
      </c>
      <c r="K20" s="680"/>
      <c r="L20" s="680"/>
      <c r="M20" s="680"/>
      <c r="N20" s="680"/>
      <c r="O20" s="680"/>
      <c r="P20" s="792"/>
      <c r="Q20" s="228"/>
      <c r="R20" s="228" t="str">
        <f t="shared" si="1"/>
        <v/>
      </c>
      <c r="S20" s="233" t="str">
        <f t="shared" si="2"/>
        <v/>
      </c>
      <c r="T20" s="228"/>
      <c r="U20" s="696" t="str">
        <f t="shared" si="3"/>
        <v/>
      </c>
      <c r="V20" s="680"/>
      <c r="W20" s="680"/>
      <c r="X20" s="680"/>
      <c r="Y20" s="792"/>
      <c r="Z20" s="232" t="str">
        <f t="shared" si="6"/>
        <v/>
      </c>
      <c r="AA20" s="228" t="str">
        <f t="shared" si="7"/>
        <v/>
      </c>
      <c r="AB20" s="228"/>
      <c r="AC20" s="230"/>
      <c r="AD20" s="229"/>
      <c r="AE20" s="232"/>
      <c r="AF20" s="228"/>
      <c r="AG20" s="230"/>
      <c r="AH20" s="232"/>
      <c r="AP20" s="17">
        <v>4</v>
      </c>
      <c r="AQ20" s="17">
        <f>INDEX(CHOOSE(VLOOKUP($A$10,くじ引き!$B$12:$G$22,4,FALSE),第1位,第2位,第3位),(VLOOKUP($A$10,くじ引き!$B$12:$G$22,5,FALSE)-1)*32+9+$AP20,AQ$35)</f>
        <v>4</v>
      </c>
      <c r="AR20" s="17" t="str">
        <f>INDEX(CHOOSE(VLOOKUP($A$10,くじ引き!$B$12:$G$22,4,FALSE),第1位,第2位,第3位),(VLOOKUP($A$10,くじ引き!$B$12:$G$22,5,FALSE)-1)*32+9+$AP20,AR$35)</f>
        <v>DF</v>
      </c>
      <c r="AS20" s="17" t="str">
        <f>INDEX(CHOOSE(VLOOKUP($A$10,くじ引き!$B$12:$G$22,4,FALSE),第1位,第2位,第3位),(VLOOKUP($A$10,くじ引き!$B$12:$G$22,5,FALSE)-1)*32+9+$AP20,AS$35)</f>
        <v xml:space="preserve"> 山田　凌平</v>
      </c>
      <c r="AU20" s="17">
        <f>INDEX(CHOOSE(VLOOKUP($A$10,くじ引き!$B$12:$G$22,4,FALSE),第1位,第2位,第3位),(VLOOKUP($A$10,くじ引き!$B$12:$G$22,5,FALSE)-1)*32+9+$AP20,AU$35)</f>
        <v>4</v>
      </c>
      <c r="AV20" s="17" t="str">
        <f>INDEX(CHOOSE(VLOOKUP($Z$10,くじ引き!$B$12:$G$22,4,FALSE),第1位,第2位,第3位),(VLOOKUP($Z$10,くじ引き!$B$12:$G$22,5,FALSE)-1)*32+9+$AP20,AV$35)</f>
        <v>DF</v>
      </c>
      <c r="AW20" s="17" t="str">
        <f>INDEX(CHOOSE(VLOOKUP($Z$10,くじ引き!$B$12:$G$22,4,FALSE),第1位,第2位,第3位),(VLOOKUP($Z$10,くじ引き!$B$12:$G$22,5,FALSE)-1)*32+9+$AP20,AW$35)</f>
        <v xml:space="preserve"> 山田　凌平</v>
      </c>
    </row>
    <row r="21" spans="1:49" ht="15" customHeight="1">
      <c r="A21" s="228"/>
      <c r="B21" s="229"/>
      <c r="C21" s="230"/>
      <c r="D21" s="231"/>
      <c r="E21" s="194"/>
      <c r="F21" s="229"/>
      <c r="G21" s="230"/>
      <c r="H21" s="232" t="str">
        <f t="shared" si="4"/>
        <v/>
      </c>
      <c r="I21" s="228" t="str">
        <f t="shared" si="5"/>
        <v/>
      </c>
      <c r="J21" s="696" t="str">
        <f t="shared" si="0"/>
        <v/>
      </c>
      <c r="K21" s="680"/>
      <c r="L21" s="680"/>
      <c r="M21" s="680"/>
      <c r="N21" s="680"/>
      <c r="O21" s="680"/>
      <c r="P21" s="792"/>
      <c r="Q21" s="228"/>
      <c r="R21" s="228" t="str">
        <f t="shared" si="1"/>
        <v/>
      </c>
      <c r="S21" s="233" t="str">
        <f t="shared" si="2"/>
        <v/>
      </c>
      <c r="T21" s="228"/>
      <c r="U21" s="696" t="str">
        <f t="shared" si="3"/>
        <v/>
      </c>
      <c r="V21" s="680"/>
      <c r="W21" s="680"/>
      <c r="X21" s="680"/>
      <c r="Y21" s="792"/>
      <c r="Z21" s="232" t="str">
        <f t="shared" si="6"/>
        <v/>
      </c>
      <c r="AA21" s="228" t="str">
        <f t="shared" si="7"/>
        <v/>
      </c>
      <c r="AB21" s="228"/>
      <c r="AC21" s="230"/>
      <c r="AD21" s="229"/>
      <c r="AE21" s="232"/>
      <c r="AF21" s="228"/>
      <c r="AG21" s="230"/>
      <c r="AH21" s="232"/>
      <c r="AP21" s="17">
        <v>5</v>
      </c>
      <c r="AQ21" s="17">
        <f>INDEX(CHOOSE(VLOOKUP($A$10,くじ引き!$B$12:$G$22,4,FALSE),第1位,第2位,第3位),(VLOOKUP($A$10,くじ引き!$B$12:$G$22,5,FALSE)-1)*32+9+$AP21,AQ$35)</f>
        <v>5</v>
      </c>
      <c r="AR21" s="17" t="str">
        <f>INDEX(CHOOSE(VLOOKUP($A$10,くじ引き!$B$12:$G$22,4,FALSE),第1位,第2位,第3位),(VLOOKUP($A$10,くじ引き!$B$12:$G$22,5,FALSE)-1)*32+9+$AP21,AR$35)</f>
        <v>MF</v>
      </c>
      <c r="AS21" s="17" t="str">
        <f>INDEX(CHOOSE(VLOOKUP($A$10,くじ引き!$B$12:$G$22,4,FALSE),第1位,第2位,第3位),(VLOOKUP($A$10,くじ引き!$B$12:$G$22,5,FALSE)-1)*32+9+$AP21,AS$35)</f>
        <v xml:space="preserve"> 玉木　隆之祐</v>
      </c>
      <c r="AU21" s="17">
        <f>INDEX(CHOOSE(VLOOKUP($A$10,くじ引き!$B$12:$G$22,4,FALSE),第1位,第2位,第3位),(VLOOKUP($A$10,くじ引き!$B$12:$G$22,5,FALSE)-1)*32+9+$AP21,AU$35)</f>
        <v>5</v>
      </c>
      <c r="AV21" s="17" t="str">
        <f>INDEX(CHOOSE(VLOOKUP($Z$10,くじ引き!$B$12:$G$22,4,FALSE),第1位,第2位,第3位),(VLOOKUP($Z$10,くじ引き!$B$12:$G$22,5,FALSE)-1)*32+9+$AP21,AV$35)</f>
        <v>MF</v>
      </c>
      <c r="AW21" s="17" t="str">
        <f>INDEX(CHOOSE(VLOOKUP($Z$10,くじ引き!$B$12:$G$22,4,FALSE),第1位,第2位,第3位),(VLOOKUP($Z$10,くじ引き!$B$12:$G$22,5,FALSE)-1)*32+9+$AP21,AW$35)</f>
        <v xml:space="preserve"> 玉木　隆之祐</v>
      </c>
    </row>
    <row r="22" spans="1:49" ht="15" customHeight="1">
      <c r="A22" s="228"/>
      <c r="B22" s="229"/>
      <c r="C22" s="230"/>
      <c r="D22" s="231"/>
      <c r="E22" s="194"/>
      <c r="F22" s="229"/>
      <c r="G22" s="230"/>
      <c r="H22" s="232" t="str">
        <f t="shared" si="4"/>
        <v/>
      </c>
      <c r="I22" s="228" t="str">
        <f t="shared" si="5"/>
        <v/>
      </c>
      <c r="J22" s="696" t="str">
        <f t="shared" si="0"/>
        <v/>
      </c>
      <c r="K22" s="680"/>
      <c r="L22" s="680"/>
      <c r="M22" s="680"/>
      <c r="N22" s="680"/>
      <c r="O22" s="680"/>
      <c r="P22" s="792"/>
      <c r="Q22" s="228"/>
      <c r="R22" s="228" t="str">
        <f t="shared" si="1"/>
        <v/>
      </c>
      <c r="S22" s="233" t="str">
        <f t="shared" si="2"/>
        <v/>
      </c>
      <c r="T22" s="228"/>
      <c r="U22" s="696" t="str">
        <f t="shared" si="3"/>
        <v/>
      </c>
      <c r="V22" s="680"/>
      <c r="W22" s="680"/>
      <c r="X22" s="680"/>
      <c r="Y22" s="792"/>
      <c r="Z22" s="232" t="str">
        <f t="shared" si="6"/>
        <v/>
      </c>
      <c r="AA22" s="228" t="str">
        <f t="shared" si="7"/>
        <v/>
      </c>
      <c r="AB22" s="228"/>
      <c r="AC22" s="230"/>
      <c r="AD22" s="229"/>
      <c r="AE22" s="232"/>
      <c r="AF22" s="228"/>
      <c r="AG22" s="230"/>
      <c r="AH22" s="232"/>
      <c r="AP22" s="17">
        <v>6</v>
      </c>
      <c r="AQ22" s="17">
        <f>INDEX(CHOOSE(VLOOKUP($A$10,くじ引き!$B$12:$G$22,4,FALSE),第1位,第2位,第3位),(VLOOKUP($A$10,くじ引き!$B$12:$G$22,5,FALSE)-1)*32+9+$AP22,AQ$35)</f>
        <v>6</v>
      </c>
      <c r="AR22" s="17" t="str">
        <f>INDEX(CHOOSE(VLOOKUP($A$10,くじ引き!$B$12:$G$22,4,FALSE),第1位,第2位,第3位),(VLOOKUP($A$10,くじ引き!$B$12:$G$22,5,FALSE)-1)*32+9+$AP22,AR$35)</f>
        <v>DF</v>
      </c>
      <c r="AS22" s="17" t="str">
        <f>INDEX(CHOOSE(VLOOKUP($A$10,くじ引き!$B$12:$G$22,4,FALSE),第1位,第2位,第3位),(VLOOKUP($A$10,くじ引き!$B$12:$G$22,5,FALSE)-1)*32+9+$AP22,AS$35)</f>
        <v xml:space="preserve"> 藺上　輝雄</v>
      </c>
      <c r="AU22" s="17">
        <f>INDEX(CHOOSE(VLOOKUP($A$10,くじ引き!$B$12:$G$22,4,FALSE),第1位,第2位,第3位),(VLOOKUP($A$10,くじ引き!$B$12:$G$22,5,FALSE)-1)*32+9+$AP22,AU$35)</f>
        <v>6</v>
      </c>
      <c r="AV22" s="17" t="str">
        <f>INDEX(CHOOSE(VLOOKUP($Z$10,くじ引き!$B$12:$G$22,4,FALSE),第1位,第2位,第3位),(VLOOKUP($Z$10,くじ引き!$B$12:$G$22,5,FALSE)-1)*32+9+$AP22,AV$35)</f>
        <v>DF</v>
      </c>
      <c r="AW22" s="17" t="str">
        <f>INDEX(CHOOSE(VLOOKUP($Z$10,くじ引き!$B$12:$G$22,4,FALSE),第1位,第2位,第3位),(VLOOKUP($Z$10,くじ引き!$B$12:$G$22,5,FALSE)-1)*32+9+$AP22,AW$35)</f>
        <v xml:space="preserve"> 藺上　輝雄</v>
      </c>
    </row>
    <row r="23" spans="1:49" ht="15" customHeight="1">
      <c r="A23" s="228"/>
      <c r="B23" s="229"/>
      <c r="C23" s="230"/>
      <c r="D23" s="231"/>
      <c r="E23" s="194"/>
      <c r="F23" s="229"/>
      <c r="G23" s="230"/>
      <c r="H23" s="232" t="str">
        <f t="shared" si="4"/>
        <v/>
      </c>
      <c r="I23" s="228" t="str">
        <f t="shared" si="5"/>
        <v/>
      </c>
      <c r="J23" s="696" t="str">
        <f t="shared" si="0"/>
        <v/>
      </c>
      <c r="K23" s="680"/>
      <c r="L23" s="680"/>
      <c r="M23" s="680"/>
      <c r="N23" s="680"/>
      <c r="O23" s="680"/>
      <c r="P23" s="792"/>
      <c r="Q23" s="228"/>
      <c r="R23" s="228" t="str">
        <f t="shared" si="1"/>
        <v/>
      </c>
      <c r="S23" s="233" t="str">
        <f t="shared" si="2"/>
        <v/>
      </c>
      <c r="T23" s="228"/>
      <c r="U23" s="696" t="str">
        <f t="shared" si="3"/>
        <v/>
      </c>
      <c r="V23" s="680"/>
      <c r="W23" s="680"/>
      <c r="X23" s="680"/>
      <c r="Y23" s="792"/>
      <c r="Z23" s="232" t="str">
        <f t="shared" si="6"/>
        <v/>
      </c>
      <c r="AA23" s="228" t="str">
        <f t="shared" si="7"/>
        <v/>
      </c>
      <c r="AB23" s="228"/>
      <c r="AC23" s="230"/>
      <c r="AD23" s="229"/>
      <c r="AE23" s="232"/>
      <c r="AF23" s="228"/>
      <c r="AG23" s="230"/>
      <c r="AH23" s="232"/>
      <c r="AP23" s="17">
        <v>7</v>
      </c>
      <c r="AQ23" s="17">
        <f>INDEX(CHOOSE(VLOOKUP($A$10,くじ引き!$B$12:$G$22,4,FALSE),第1位,第2位,第3位),(VLOOKUP($A$10,くじ引き!$B$12:$G$22,5,FALSE)-1)*32+9+$AP23,AQ$35)</f>
        <v>7</v>
      </c>
      <c r="AR23" s="17" t="str">
        <f>INDEX(CHOOSE(VLOOKUP($A$10,くじ引き!$B$12:$G$22,4,FALSE),第1位,第2位,第3位),(VLOOKUP($A$10,くじ引き!$B$12:$G$22,5,FALSE)-1)*32+9+$AP23,AR$35)</f>
        <v>MF</v>
      </c>
      <c r="AS23" s="17" t="str">
        <f>INDEX(CHOOSE(VLOOKUP($A$10,くじ引き!$B$12:$G$22,4,FALSE),第1位,第2位,第3位),(VLOOKUP($A$10,くじ引き!$B$12:$G$22,5,FALSE)-1)*32+9+$AP23,AS$35)</f>
        <v xml:space="preserve"> 前出　悠杜</v>
      </c>
      <c r="AU23" s="17">
        <f>INDEX(CHOOSE(VLOOKUP($A$10,くじ引き!$B$12:$G$22,4,FALSE),第1位,第2位,第3位),(VLOOKUP($A$10,くじ引き!$B$12:$G$22,5,FALSE)-1)*32+9+$AP23,AU$35)</f>
        <v>7</v>
      </c>
      <c r="AV23" s="17" t="str">
        <f>INDEX(CHOOSE(VLOOKUP($Z$10,くじ引き!$B$12:$G$22,4,FALSE),第1位,第2位,第3位),(VLOOKUP($Z$10,くじ引き!$B$12:$G$22,5,FALSE)-1)*32+9+$AP23,AV$35)</f>
        <v>MF</v>
      </c>
      <c r="AW23" s="17" t="str">
        <f>INDEX(CHOOSE(VLOOKUP($Z$10,くじ引き!$B$12:$G$22,4,FALSE),第1位,第2位,第3位),(VLOOKUP($Z$10,くじ引き!$B$12:$G$22,5,FALSE)-1)*32+9+$AP23,AW$35)</f>
        <v xml:space="preserve"> 前出　悠杜</v>
      </c>
    </row>
    <row r="24" spans="1:49" ht="15" customHeight="1">
      <c r="A24" s="228"/>
      <c r="B24" s="229"/>
      <c r="C24" s="230"/>
      <c r="D24" s="231"/>
      <c r="E24" s="194"/>
      <c r="F24" s="229"/>
      <c r="G24" s="230"/>
      <c r="H24" s="232" t="str">
        <f t="shared" si="4"/>
        <v/>
      </c>
      <c r="I24" s="228" t="str">
        <f t="shared" si="5"/>
        <v/>
      </c>
      <c r="J24" s="696" t="str">
        <f t="shared" si="0"/>
        <v/>
      </c>
      <c r="K24" s="680"/>
      <c r="L24" s="680"/>
      <c r="M24" s="680"/>
      <c r="N24" s="680"/>
      <c r="O24" s="680"/>
      <c r="P24" s="792"/>
      <c r="Q24" s="228"/>
      <c r="R24" s="228" t="str">
        <f t="shared" si="1"/>
        <v/>
      </c>
      <c r="S24" s="233" t="str">
        <f t="shared" si="2"/>
        <v/>
      </c>
      <c r="T24" s="228"/>
      <c r="U24" s="696" t="str">
        <f t="shared" si="3"/>
        <v/>
      </c>
      <c r="V24" s="680"/>
      <c r="W24" s="680"/>
      <c r="X24" s="680"/>
      <c r="Y24" s="792"/>
      <c r="Z24" s="232" t="str">
        <f t="shared" si="6"/>
        <v/>
      </c>
      <c r="AA24" s="228" t="str">
        <f t="shared" si="7"/>
        <v/>
      </c>
      <c r="AB24" s="228"/>
      <c r="AC24" s="230"/>
      <c r="AD24" s="229"/>
      <c r="AE24" s="232"/>
      <c r="AF24" s="228"/>
      <c r="AG24" s="230"/>
      <c r="AH24" s="232"/>
      <c r="AP24" s="17">
        <v>8</v>
      </c>
      <c r="AQ24" s="17">
        <f>INDEX(CHOOSE(VLOOKUP($A$10,くじ引き!$B$12:$G$22,4,FALSE),第1位,第2位,第3位),(VLOOKUP($A$10,くじ引き!$B$12:$G$22,5,FALSE)-1)*32+9+$AP24,AQ$35)</f>
        <v>8</v>
      </c>
      <c r="AR24" s="17" t="str">
        <f>INDEX(CHOOSE(VLOOKUP($A$10,くじ引き!$B$12:$G$22,4,FALSE),第1位,第2位,第3位),(VLOOKUP($A$10,くじ引き!$B$12:$G$22,5,FALSE)-1)*32+9+$AP24,AR$35)</f>
        <v>MF</v>
      </c>
      <c r="AS24" s="17" t="str">
        <f>INDEX(CHOOSE(VLOOKUP($A$10,くじ引き!$B$12:$G$22,4,FALSE),第1位,第2位,第3位),(VLOOKUP($A$10,くじ引き!$B$12:$G$22,5,FALSE)-1)*32+9+$AP24,AS$35)</f>
        <v xml:space="preserve"> 坂本　龍汰</v>
      </c>
      <c r="AU24" s="17">
        <f>INDEX(CHOOSE(VLOOKUP($A$10,くじ引き!$B$12:$G$22,4,FALSE),第1位,第2位,第3位),(VLOOKUP($A$10,くじ引き!$B$12:$G$22,5,FALSE)-1)*32+9+$AP24,AU$35)</f>
        <v>8</v>
      </c>
      <c r="AV24" s="17" t="str">
        <f>INDEX(CHOOSE(VLOOKUP($Z$10,くじ引き!$B$12:$G$22,4,FALSE),第1位,第2位,第3位),(VLOOKUP($Z$10,くじ引き!$B$12:$G$22,5,FALSE)-1)*32+9+$AP24,AV$35)</f>
        <v>MF</v>
      </c>
      <c r="AW24" s="17" t="str">
        <f>INDEX(CHOOSE(VLOOKUP($Z$10,くじ引き!$B$12:$G$22,4,FALSE),第1位,第2位,第3位),(VLOOKUP($Z$10,くじ引き!$B$12:$G$22,5,FALSE)-1)*32+9+$AP24,AW$35)</f>
        <v xml:space="preserve"> 坂本　龍汰</v>
      </c>
    </row>
    <row r="25" spans="1:49" ht="15" customHeight="1">
      <c r="A25" s="228"/>
      <c r="B25" s="229"/>
      <c r="C25" s="230"/>
      <c r="D25" s="231"/>
      <c r="E25" s="194"/>
      <c r="F25" s="229"/>
      <c r="G25" s="230"/>
      <c r="H25" s="232" t="str">
        <f t="shared" si="4"/>
        <v/>
      </c>
      <c r="I25" s="228" t="str">
        <f t="shared" si="5"/>
        <v/>
      </c>
      <c r="J25" s="696" t="str">
        <f t="shared" si="0"/>
        <v/>
      </c>
      <c r="K25" s="680"/>
      <c r="L25" s="680"/>
      <c r="M25" s="680"/>
      <c r="N25" s="680"/>
      <c r="O25" s="680"/>
      <c r="P25" s="792"/>
      <c r="Q25" s="228"/>
      <c r="R25" s="228" t="str">
        <f t="shared" si="1"/>
        <v/>
      </c>
      <c r="S25" s="233" t="str">
        <f t="shared" si="2"/>
        <v/>
      </c>
      <c r="T25" s="228"/>
      <c r="U25" s="696" t="str">
        <f t="shared" si="3"/>
        <v/>
      </c>
      <c r="V25" s="680"/>
      <c r="W25" s="680"/>
      <c r="X25" s="680"/>
      <c r="Y25" s="792"/>
      <c r="Z25" s="232" t="str">
        <f t="shared" si="6"/>
        <v/>
      </c>
      <c r="AA25" s="228" t="str">
        <f t="shared" si="7"/>
        <v/>
      </c>
      <c r="AB25" s="228"/>
      <c r="AC25" s="230"/>
      <c r="AD25" s="229"/>
      <c r="AE25" s="232"/>
      <c r="AF25" s="228"/>
      <c r="AG25" s="230"/>
      <c r="AH25" s="232"/>
      <c r="AP25" s="17">
        <v>9</v>
      </c>
      <c r="AQ25" s="17">
        <f>INDEX(CHOOSE(VLOOKUP($A$10,くじ引き!$B$12:$G$22,4,FALSE),第1位,第2位,第3位),(VLOOKUP($A$10,くじ引き!$B$12:$G$22,5,FALSE)-1)*32+9+$AP25,AQ$35)</f>
        <v>9</v>
      </c>
      <c r="AR25" s="17" t="str">
        <f>INDEX(CHOOSE(VLOOKUP($A$10,くじ引き!$B$12:$G$22,4,FALSE),第1位,第2位,第3位),(VLOOKUP($A$10,くじ引き!$B$12:$G$22,5,FALSE)-1)*32+9+$AP25,AR$35)</f>
        <v>MF</v>
      </c>
      <c r="AS25" s="17" t="str">
        <f>INDEX(CHOOSE(VLOOKUP($A$10,くじ引き!$B$12:$G$22,4,FALSE),第1位,第2位,第3位),(VLOOKUP($A$10,くじ引き!$B$12:$G$22,5,FALSE)-1)*32+9+$AP25,AS$35)</f>
        <v xml:space="preserve"> 中谷　拓斗</v>
      </c>
      <c r="AU25" s="17">
        <f>INDEX(CHOOSE(VLOOKUP($A$10,くじ引き!$B$12:$G$22,4,FALSE),第1位,第2位,第3位),(VLOOKUP($A$10,くじ引き!$B$12:$G$22,5,FALSE)-1)*32+9+$AP25,AU$35)</f>
        <v>9</v>
      </c>
      <c r="AV25" s="17" t="str">
        <f>INDEX(CHOOSE(VLOOKUP($Z$10,くじ引き!$B$12:$G$22,4,FALSE),第1位,第2位,第3位),(VLOOKUP($Z$10,くじ引き!$B$12:$G$22,5,FALSE)-1)*32+9+$AP25,AV$35)</f>
        <v>MF</v>
      </c>
      <c r="AW25" s="17" t="str">
        <f>INDEX(CHOOSE(VLOOKUP($Z$10,くじ引き!$B$12:$G$22,4,FALSE),第1位,第2位,第3位),(VLOOKUP($Z$10,くじ引き!$B$12:$G$22,5,FALSE)-1)*32+9+$AP25,AW$35)</f>
        <v xml:space="preserve"> 中谷　拓斗</v>
      </c>
    </row>
    <row r="26" spans="1:49" ht="15" customHeight="1">
      <c r="A26" s="228"/>
      <c r="B26" s="229"/>
      <c r="C26" s="230"/>
      <c r="D26" s="231"/>
      <c r="E26" s="194"/>
      <c r="F26" s="229"/>
      <c r="G26" s="230"/>
      <c r="H26" s="232" t="str">
        <f t="shared" si="4"/>
        <v/>
      </c>
      <c r="I26" s="228" t="str">
        <f t="shared" si="5"/>
        <v/>
      </c>
      <c r="J26" s="696" t="str">
        <f t="shared" si="0"/>
        <v/>
      </c>
      <c r="K26" s="680"/>
      <c r="L26" s="680"/>
      <c r="M26" s="680"/>
      <c r="N26" s="680"/>
      <c r="O26" s="680"/>
      <c r="P26" s="792"/>
      <c r="Q26" s="228"/>
      <c r="R26" s="228" t="str">
        <f t="shared" si="1"/>
        <v/>
      </c>
      <c r="S26" s="233" t="str">
        <f t="shared" si="2"/>
        <v/>
      </c>
      <c r="T26" s="228"/>
      <c r="U26" s="696" t="str">
        <f t="shared" si="3"/>
        <v/>
      </c>
      <c r="V26" s="680"/>
      <c r="W26" s="680"/>
      <c r="X26" s="680"/>
      <c r="Y26" s="792"/>
      <c r="Z26" s="232" t="str">
        <f t="shared" si="6"/>
        <v/>
      </c>
      <c r="AA26" s="228" t="str">
        <f t="shared" si="7"/>
        <v/>
      </c>
      <c r="AB26" s="228"/>
      <c r="AC26" s="230"/>
      <c r="AD26" s="229"/>
      <c r="AE26" s="232"/>
      <c r="AF26" s="228"/>
      <c r="AG26" s="230"/>
      <c r="AH26" s="232"/>
      <c r="AP26" s="17">
        <v>10</v>
      </c>
      <c r="AQ26" s="17">
        <f>INDEX(CHOOSE(VLOOKUP($A$10,くじ引き!$B$12:$G$22,4,FALSE),第1位,第2位,第3位),(VLOOKUP($A$10,くじ引き!$B$12:$G$22,5,FALSE)-1)*32+9+$AP26,AQ$35)</f>
        <v>11</v>
      </c>
      <c r="AR26" s="17" t="str">
        <f>INDEX(CHOOSE(VLOOKUP($A$10,くじ引き!$B$12:$G$22,4,FALSE),第1位,第2位,第3位),(VLOOKUP($A$10,くじ引き!$B$12:$G$22,5,FALSE)-1)*32+9+$AP26,AR$35)</f>
        <v>FW</v>
      </c>
      <c r="AS26" s="17" t="str">
        <f>INDEX(CHOOSE(VLOOKUP($A$10,くじ引き!$B$12:$G$22,4,FALSE),第1位,第2位,第3位),(VLOOKUP($A$10,くじ引き!$B$12:$G$22,5,FALSE)-1)*32+9+$AP26,AS$35)</f>
        <v xml:space="preserve"> 川合　詩音</v>
      </c>
      <c r="AU26" s="17">
        <f>INDEX(CHOOSE(VLOOKUP($A$10,くじ引き!$B$12:$G$22,4,FALSE),第1位,第2位,第3位),(VLOOKUP($A$10,くじ引き!$B$12:$G$22,5,FALSE)-1)*32+9+$AP26,AU$35)</f>
        <v>11</v>
      </c>
      <c r="AV26" s="17" t="str">
        <f>INDEX(CHOOSE(VLOOKUP($Z$10,くじ引き!$B$12:$G$22,4,FALSE),第1位,第2位,第3位),(VLOOKUP($Z$10,くじ引き!$B$12:$G$22,5,FALSE)-1)*32+9+$AP26,AV$35)</f>
        <v>FW</v>
      </c>
      <c r="AW26" s="17" t="str">
        <f>INDEX(CHOOSE(VLOOKUP($Z$10,くじ引き!$B$12:$G$22,4,FALSE),第1位,第2位,第3位),(VLOOKUP($Z$10,くじ引き!$B$12:$G$22,5,FALSE)-1)*32+9+$AP26,AW$35)</f>
        <v xml:space="preserve"> 川合　詩音</v>
      </c>
    </row>
    <row r="27" spans="1:49" ht="15" customHeight="1">
      <c r="A27" s="234"/>
      <c r="B27" s="235"/>
      <c r="C27" s="236"/>
      <c r="D27" s="237"/>
      <c r="E27" s="238"/>
      <c r="F27" s="235"/>
      <c r="G27" s="236"/>
      <c r="H27" s="239" t="str">
        <f t="shared" si="4"/>
        <v/>
      </c>
      <c r="I27" s="220" t="str">
        <f t="shared" si="5"/>
        <v/>
      </c>
      <c r="J27" s="699" t="str">
        <f t="shared" si="0"/>
        <v/>
      </c>
      <c r="K27" s="757"/>
      <c r="L27" s="757"/>
      <c r="M27" s="757"/>
      <c r="N27" s="757"/>
      <c r="O27" s="757"/>
      <c r="P27" s="746"/>
      <c r="Q27" s="220"/>
      <c r="R27" s="220" t="str">
        <f t="shared" si="1"/>
        <v/>
      </c>
      <c r="S27" s="240" t="str">
        <f t="shared" si="2"/>
        <v/>
      </c>
      <c r="T27" s="220"/>
      <c r="U27" s="699" t="str">
        <f t="shared" si="3"/>
        <v/>
      </c>
      <c r="V27" s="757"/>
      <c r="W27" s="757"/>
      <c r="X27" s="757"/>
      <c r="Y27" s="746"/>
      <c r="Z27" s="219" t="str">
        <f t="shared" si="6"/>
        <v/>
      </c>
      <c r="AA27" s="234" t="str">
        <f t="shared" si="7"/>
        <v/>
      </c>
      <c r="AB27" s="234"/>
      <c r="AC27" s="236"/>
      <c r="AD27" s="235"/>
      <c r="AE27" s="239"/>
      <c r="AF27" s="234"/>
      <c r="AG27" s="236"/>
      <c r="AH27" s="239"/>
      <c r="AP27" s="17">
        <v>11</v>
      </c>
      <c r="AQ27" s="17">
        <f>INDEX(CHOOSE(VLOOKUP($A$10,くじ引き!$B$12:$G$22,4,FALSE),第1位,第2位,第3位),(VLOOKUP($A$10,くじ引き!$B$12:$G$22,5,FALSE)-1)*32+9+$AP27,AQ$35)</f>
        <v>12</v>
      </c>
      <c r="AR27" s="17" t="str">
        <f>INDEX(CHOOSE(VLOOKUP($A$10,くじ引き!$B$12:$G$22,4,FALSE),第1位,第2位,第3位),(VLOOKUP($A$10,くじ引き!$B$12:$G$22,5,FALSE)-1)*32+9+$AP27,AR$35)</f>
        <v>FW</v>
      </c>
      <c r="AS27" s="17" t="str">
        <f>INDEX(CHOOSE(VLOOKUP($A$10,くじ引き!$B$12:$G$22,4,FALSE),第1位,第2位,第3位),(VLOOKUP($A$10,くじ引き!$B$12:$G$22,5,FALSE)-1)*32+9+$AP27,AS$35)</f>
        <v xml:space="preserve"> 浅賀　香太</v>
      </c>
      <c r="AU27" s="17">
        <f>INDEX(CHOOSE(VLOOKUP($A$10,くじ引き!$B$12:$G$22,4,FALSE),第1位,第2位,第3位),(VLOOKUP($A$10,くじ引き!$B$12:$G$22,5,FALSE)-1)*32+9+$AP27,AU$35)</f>
        <v>12</v>
      </c>
      <c r="AV27" s="17" t="str">
        <f>INDEX(CHOOSE(VLOOKUP($Z$10,くじ引き!$B$12:$G$22,4,FALSE),第1位,第2位,第3位),(VLOOKUP($Z$10,くじ引き!$B$12:$G$22,5,FALSE)-1)*32+9+$AP27,AV$35)</f>
        <v>FW</v>
      </c>
      <c r="AW27" s="17" t="str">
        <f>INDEX(CHOOSE(VLOOKUP($Z$10,くじ引き!$B$12:$G$22,4,FALSE),第1位,第2位,第3位),(VLOOKUP($Z$10,くじ引き!$B$12:$G$22,5,FALSE)-1)*32+9+$AP27,AW$35)</f>
        <v xml:space="preserve"> 浅賀　香太</v>
      </c>
    </row>
    <row r="28" spans="1:49" ht="15" customHeight="1">
      <c r="A28" s="222"/>
      <c r="B28" s="223"/>
      <c r="C28" s="224"/>
      <c r="D28" s="225"/>
      <c r="E28" s="193"/>
      <c r="F28" s="223"/>
      <c r="G28" s="224"/>
      <c r="H28" s="226" t="str">
        <f t="shared" si="4"/>
        <v/>
      </c>
      <c r="I28" s="222" t="str">
        <f t="shared" si="5"/>
        <v/>
      </c>
      <c r="J28" s="724" t="str">
        <f t="shared" si="0"/>
        <v/>
      </c>
      <c r="K28" s="725"/>
      <c r="L28" s="725"/>
      <c r="M28" s="725"/>
      <c r="N28" s="725"/>
      <c r="O28" s="725"/>
      <c r="P28" s="726"/>
      <c r="Q28" s="226"/>
      <c r="R28" s="222" t="str">
        <f t="shared" si="1"/>
        <v/>
      </c>
      <c r="S28" s="227" t="str">
        <f t="shared" si="2"/>
        <v/>
      </c>
      <c r="T28" s="226"/>
      <c r="U28" s="724" t="str">
        <f t="shared" si="3"/>
        <v/>
      </c>
      <c r="V28" s="725"/>
      <c r="W28" s="725"/>
      <c r="X28" s="725"/>
      <c r="Y28" s="726"/>
      <c r="Z28" s="226" t="str">
        <f t="shared" si="6"/>
        <v/>
      </c>
      <c r="AA28" s="222" t="str">
        <f t="shared" si="7"/>
        <v/>
      </c>
      <c r="AB28" s="222"/>
      <c r="AC28" s="224"/>
      <c r="AD28" s="223"/>
      <c r="AE28" s="226"/>
      <c r="AF28" s="222"/>
      <c r="AG28" s="224"/>
      <c r="AH28" s="226"/>
      <c r="AP28" s="17">
        <v>12</v>
      </c>
      <c r="AQ28" s="17">
        <f>INDEX(CHOOSE(VLOOKUP($A$10,くじ引き!$B$12:$G$22,4,FALSE),第1位,第2位,第3位),(VLOOKUP($A$10,くじ引き!$B$12:$G$22,5,FALSE)-1)*32+9+$AP28,AQ$35)</f>
        <v>13</v>
      </c>
      <c r="AR28" s="17" t="str">
        <f>INDEX(CHOOSE(VLOOKUP($A$10,くじ引き!$B$12:$G$22,4,FALSE),第1位,第2位,第3位),(VLOOKUP($A$10,くじ引き!$B$12:$G$22,5,FALSE)-1)*32+9+$AP28,AR$35)</f>
        <v>DF</v>
      </c>
      <c r="AS28" s="17" t="str">
        <f>INDEX(CHOOSE(VLOOKUP($A$10,くじ引き!$B$12:$G$22,4,FALSE),第1位,第2位,第3位),(VLOOKUP($A$10,くじ引き!$B$12:$G$22,5,FALSE)-1)*32+9+$AP28,AS$35)</f>
        <v xml:space="preserve"> 松原　有人夢</v>
      </c>
      <c r="AU28" s="17">
        <f>INDEX(CHOOSE(VLOOKUP($A$10,くじ引き!$B$12:$G$22,4,FALSE),第1位,第2位,第3位),(VLOOKUP($A$10,くじ引き!$B$12:$G$22,5,FALSE)-1)*32+9+$AP28,AU$35)</f>
        <v>13</v>
      </c>
      <c r="AV28" s="17" t="str">
        <f>INDEX(CHOOSE(VLOOKUP($Z$10,くじ引き!$B$12:$G$22,4,FALSE),第1位,第2位,第3位),(VLOOKUP($Z$10,くじ引き!$B$12:$G$22,5,FALSE)-1)*32+9+$AP28,AV$35)</f>
        <v>DF</v>
      </c>
      <c r="AW28" s="17" t="str">
        <f>INDEX(CHOOSE(VLOOKUP($Z$10,くじ引き!$B$12:$G$22,4,FALSE),第1位,第2位,第3位),(VLOOKUP($Z$10,くじ引き!$B$12:$G$22,5,FALSE)-1)*32+9+$AP28,AW$35)</f>
        <v xml:space="preserve"> 松原　有人夢</v>
      </c>
    </row>
    <row r="29" spans="1:49" ht="15" customHeight="1">
      <c r="A29" s="228"/>
      <c r="B29" s="229"/>
      <c r="C29" s="230"/>
      <c r="D29" s="231"/>
      <c r="E29" s="194"/>
      <c r="F29" s="229"/>
      <c r="G29" s="230"/>
      <c r="H29" s="232" t="str">
        <f t="shared" si="4"/>
        <v/>
      </c>
      <c r="I29" s="228" t="str">
        <f t="shared" si="5"/>
        <v/>
      </c>
      <c r="J29" s="696" t="str">
        <f t="shared" si="0"/>
        <v/>
      </c>
      <c r="K29" s="680"/>
      <c r="L29" s="680"/>
      <c r="M29" s="680"/>
      <c r="N29" s="680"/>
      <c r="O29" s="680"/>
      <c r="P29" s="792"/>
      <c r="Q29" s="232"/>
      <c r="R29" s="228" t="str">
        <f t="shared" si="1"/>
        <v/>
      </c>
      <c r="S29" s="233" t="str">
        <f t="shared" si="2"/>
        <v/>
      </c>
      <c r="T29" s="232"/>
      <c r="U29" s="696" t="str">
        <f t="shared" si="3"/>
        <v/>
      </c>
      <c r="V29" s="680"/>
      <c r="W29" s="680"/>
      <c r="X29" s="680"/>
      <c r="Y29" s="792"/>
      <c r="Z29" s="232" t="str">
        <f t="shared" si="6"/>
        <v/>
      </c>
      <c r="AA29" s="228" t="str">
        <f t="shared" si="7"/>
        <v/>
      </c>
      <c r="AB29" s="228"/>
      <c r="AC29" s="230"/>
      <c r="AD29" s="229"/>
      <c r="AE29" s="232"/>
      <c r="AF29" s="228"/>
      <c r="AG29" s="230"/>
      <c r="AH29" s="232"/>
      <c r="AP29" s="17">
        <v>13</v>
      </c>
      <c r="AQ29" s="17">
        <f>INDEX(CHOOSE(VLOOKUP($A$10,くじ引き!$B$12:$G$22,4,FALSE),第1位,第2位,第3位),(VLOOKUP($A$10,くじ引き!$B$12:$G$22,5,FALSE)-1)*32+9+$AP29,AQ$35)</f>
        <v>14</v>
      </c>
      <c r="AR29" s="17" t="str">
        <f>INDEX(CHOOSE(VLOOKUP($A$10,くじ引き!$B$12:$G$22,4,FALSE),第1位,第2位,第3位),(VLOOKUP($A$10,くじ引き!$B$12:$G$22,5,FALSE)-1)*32+9+$AP29,AR$35)</f>
        <v>MF</v>
      </c>
      <c r="AS29" s="17" t="str">
        <f>INDEX(CHOOSE(VLOOKUP($A$10,くじ引き!$B$12:$G$22,4,FALSE),第1位,第2位,第3位),(VLOOKUP($A$10,くじ引き!$B$12:$G$22,5,FALSE)-1)*32+9+$AP29,AS$35)</f>
        <v xml:space="preserve"> 堀口　悠人</v>
      </c>
      <c r="AU29" s="17">
        <f>INDEX(CHOOSE(VLOOKUP($A$10,くじ引き!$B$12:$G$22,4,FALSE),第1位,第2位,第3位),(VLOOKUP($A$10,くじ引き!$B$12:$G$22,5,FALSE)-1)*32+9+$AP29,AU$35)</f>
        <v>14</v>
      </c>
      <c r="AV29" s="17" t="str">
        <f>INDEX(CHOOSE(VLOOKUP($Z$10,くじ引き!$B$12:$G$22,4,FALSE),第1位,第2位,第3位),(VLOOKUP($Z$10,くじ引き!$B$12:$G$22,5,FALSE)-1)*32+9+$AP29,AV$35)</f>
        <v>MF</v>
      </c>
      <c r="AW29" s="17" t="str">
        <f>INDEX(CHOOSE(VLOOKUP($Z$10,くじ引き!$B$12:$G$22,4,FALSE),第1位,第2位,第3位),(VLOOKUP($Z$10,くじ引き!$B$12:$G$22,5,FALSE)-1)*32+9+$AP29,AW$35)</f>
        <v xml:space="preserve"> 堀口　悠人</v>
      </c>
    </row>
    <row r="30" spans="1:49" ht="15" customHeight="1">
      <c r="A30" s="228"/>
      <c r="B30" s="229"/>
      <c r="C30" s="230"/>
      <c r="D30" s="231"/>
      <c r="E30" s="194"/>
      <c r="F30" s="229"/>
      <c r="G30" s="230"/>
      <c r="H30" s="232" t="str">
        <f t="shared" si="4"/>
        <v/>
      </c>
      <c r="I30" s="228" t="str">
        <f t="shared" si="5"/>
        <v/>
      </c>
      <c r="J30" s="696" t="str">
        <f t="shared" si="0"/>
        <v/>
      </c>
      <c r="K30" s="680"/>
      <c r="L30" s="680"/>
      <c r="M30" s="680"/>
      <c r="N30" s="680"/>
      <c r="O30" s="680"/>
      <c r="P30" s="792"/>
      <c r="Q30" s="232"/>
      <c r="R30" s="228" t="str">
        <f t="shared" si="1"/>
        <v/>
      </c>
      <c r="S30" s="233" t="str">
        <f t="shared" si="2"/>
        <v/>
      </c>
      <c r="T30" s="232"/>
      <c r="U30" s="696" t="str">
        <f t="shared" si="3"/>
        <v/>
      </c>
      <c r="V30" s="680"/>
      <c r="W30" s="680"/>
      <c r="X30" s="680"/>
      <c r="Y30" s="792"/>
      <c r="Z30" s="232" t="str">
        <f t="shared" si="6"/>
        <v/>
      </c>
      <c r="AA30" s="228" t="str">
        <f t="shared" si="7"/>
        <v/>
      </c>
      <c r="AB30" s="228"/>
      <c r="AC30" s="230"/>
      <c r="AD30" s="229"/>
      <c r="AE30" s="232"/>
      <c r="AF30" s="228"/>
      <c r="AG30" s="230"/>
      <c r="AH30" s="232"/>
      <c r="AP30" s="17">
        <v>14</v>
      </c>
      <c r="AQ30" s="17">
        <f>INDEX(CHOOSE(VLOOKUP($A$10,くじ引き!$B$12:$G$22,4,FALSE),第1位,第2位,第3位),(VLOOKUP($A$10,くじ引き!$B$12:$G$22,5,FALSE)-1)*32+9+$AP30,AQ$35)</f>
        <v>15</v>
      </c>
      <c r="AR30" s="17" t="str">
        <f>INDEX(CHOOSE(VLOOKUP($A$10,くじ引き!$B$12:$G$22,4,FALSE),第1位,第2位,第3位),(VLOOKUP($A$10,くじ引き!$B$12:$G$22,5,FALSE)-1)*32+9+$AP30,AR$35)</f>
        <v>DF</v>
      </c>
      <c r="AS30" s="17" t="str">
        <f>INDEX(CHOOSE(VLOOKUP($A$10,くじ引き!$B$12:$G$22,4,FALSE),第1位,第2位,第3位),(VLOOKUP($A$10,くじ引き!$B$12:$G$22,5,FALSE)-1)*32+9+$AP30,AS$35)</f>
        <v xml:space="preserve"> 上谷内　伶斗</v>
      </c>
      <c r="AU30" s="17">
        <f>INDEX(CHOOSE(VLOOKUP($A$10,くじ引き!$B$12:$G$22,4,FALSE),第1位,第2位,第3位),(VLOOKUP($A$10,くじ引き!$B$12:$G$22,5,FALSE)-1)*32+9+$AP30,AU$35)</f>
        <v>15</v>
      </c>
      <c r="AV30" s="17" t="str">
        <f>INDEX(CHOOSE(VLOOKUP($Z$10,くじ引き!$B$12:$G$22,4,FALSE),第1位,第2位,第3位),(VLOOKUP($Z$10,くじ引き!$B$12:$G$22,5,FALSE)-1)*32+9+$AP30,AV$35)</f>
        <v>DF</v>
      </c>
      <c r="AW30" s="17" t="str">
        <f>INDEX(CHOOSE(VLOOKUP($Z$10,くじ引き!$B$12:$G$22,4,FALSE),第1位,第2位,第3位),(VLOOKUP($Z$10,くじ引き!$B$12:$G$22,5,FALSE)-1)*32+9+$AP30,AW$35)</f>
        <v xml:space="preserve"> 上谷内　伶斗</v>
      </c>
    </row>
    <row r="31" spans="1:49" ht="15" customHeight="1">
      <c r="A31" s="228"/>
      <c r="B31" s="229"/>
      <c r="C31" s="230"/>
      <c r="D31" s="231"/>
      <c r="E31" s="194"/>
      <c r="F31" s="229"/>
      <c r="G31" s="230"/>
      <c r="H31" s="232" t="str">
        <f t="shared" si="4"/>
        <v/>
      </c>
      <c r="I31" s="228" t="str">
        <f t="shared" si="5"/>
        <v/>
      </c>
      <c r="J31" s="696" t="str">
        <f t="shared" si="0"/>
        <v/>
      </c>
      <c r="K31" s="680"/>
      <c r="L31" s="680"/>
      <c r="M31" s="680"/>
      <c r="N31" s="680"/>
      <c r="O31" s="680"/>
      <c r="P31" s="792"/>
      <c r="Q31" s="241"/>
      <c r="R31" s="228" t="str">
        <f t="shared" si="1"/>
        <v/>
      </c>
      <c r="S31" s="233" t="str">
        <f t="shared" si="2"/>
        <v/>
      </c>
      <c r="T31" s="241"/>
      <c r="U31" s="696" t="str">
        <f t="shared" si="3"/>
        <v/>
      </c>
      <c r="V31" s="680"/>
      <c r="W31" s="680"/>
      <c r="X31" s="680"/>
      <c r="Y31" s="792"/>
      <c r="Z31" s="232" t="str">
        <f t="shared" si="6"/>
        <v/>
      </c>
      <c r="AA31" s="228" t="str">
        <f t="shared" si="7"/>
        <v/>
      </c>
      <c r="AB31" s="228"/>
      <c r="AC31" s="230"/>
      <c r="AD31" s="229"/>
      <c r="AE31" s="232"/>
      <c r="AF31" s="228"/>
      <c r="AG31" s="230"/>
      <c r="AH31" s="232"/>
      <c r="AP31" s="17">
        <v>15</v>
      </c>
      <c r="AQ31" s="17">
        <f>INDEX(CHOOSE(VLOOKUP($A$10,くじ引き!$B$12:$G$22,4,FALSE),第1位,第2位,第3位),(VLOOKUP($A$10,くじ引き!$B$12:$G$22,5,FALSE)-1)*32+9+$AP31,AQ$35)</f>
        <v>16</v>
      </c>
      <c r="AR31" s="17" t="str">
        <f>INDEX(CHOOSE(VLOOKUP($A$10,くじ引き!$B$12:$G$22,4,FALSE),第1位,第2位,第3位),(VLOOKUP($A$10,くじ引き!$B$12:$G$22,5,FALSE)-1)*32+9+$AP31,AR$35)</f>
        <v>FW</v>
      </c>
      <c r="AS31" s="17" t="str">
        <f>INDEX(CHOOSE(VLOOKUP($A$10,くじ引き!$B$12:$G$22,4,FALSE),第1位,第2位,第3位),(VLOOKUP($A$10,くじ引き!$B$12:$G$22,5,FALSE)-1)*32+9+$AP31,AS$35)</f>
        <v xml:space="preserve"> 山下　真虎</v>
      </c>
      <c r="AU31" s="17">
        <f>INDEX(CHOOSE(VLOOKUP($A$10,くじ引き!$B$12:$G$22,4,FALSE),第1位,第2位,第3位),(VLOOKUP($A$10,くじ引き!$B$12:$G$22,5,FALSE)-1)*32+9+$AP31,AU$35)</f>
        <v>16</v>
      </c>
      <c r="AV31" s="17" t="str">
        <f>INDEX(CHOOSE(VLOOKUP($Z$10,くじ引き!$B$12:$G$22,4,FALSE),第1位,第2位,第3位),(VLOOKUP($Z$10,くじ引き!$B$12:$G$22,5,FALSE)-1)*32+9+$AP31,AV$35)</f>
        <v>FW</v>
      </c>
      <c r="AW31" s="17" t="str">
        <f>INDEX(CHOOSE(VLOOKUP($Z$10,くじ引き!$B$12:$G$22,4,FALSE),第1位,第2位,第3位),(VLOOKUP($Z$10,くじ引き!$B$12:$G$22,5,FALSE)-1)*32+9+$AP31,AW$35)</f>
        <v xml:space="preserve"> 山下　真虎</v>
      </c>
    </row>
    <row r="32" spans="1:49" ht="15" customHeight="1">
      <c r="A32" s="228"/>
      <c r="B32" s="229"/>
      <c r="C32" s="230"/>
      <c r="D32" s="231"/>
      <c r="E32" s="194"/>
      <c r="F32" s="229"/>
      <c r="G32" s="230"/>
      <c r="H32" s="232" t="str">
        <f t="shared" si="4"/>
        <v/>
      </c>
      <c r="I32" s="228" t="str">
        <f t="shared" si="5"/>
        <v/>
      </c>
      <c r="J32" s="696" t="str">
        <f t="shared" si="0"/>
        <v/>
      </c>
      <c r="K32" s="680"/>
      <c r="L32" s="680"/>
      <c r="M32" s="680"/>
      <c r="N32" s="680"/>
      <c r="O32" s="680"/>
      <c r="P32" s="792"/>
      <c r="Q32" s="233"/>
      <c r="R32" s="228" t="str">
        <f t="shared" si="1"/>
        <v/>
      </c>
      <c r="S32" s="233" t="str">
        <f t="shared" si="2"/>
        <v/>
      </c>
      <c r="T32" s="233"/>
      <c r="U32" s="696" t="str">
        <f t="shared" si="3"/>
        <v/>
      </c>
      <c r="V32" s="680"/>
      <c r="W32" s="680"/>
      <c r="X32" s="680"/>
      <c r="Y32" s="792"/>
      <c r="Z32" s="232" t="str">
        <f t="shared" si="6"/>
        <v/>
      </c>
      <c r="AA32" s="228" t="str">
        <f t="shared" si="7"/>
        <v/>
      </c>
      <c r="AB32" s="228"/>
      <c r="AC32" s="230"/>
      <c r="AD32" s="229"/>
      <c r="AE32" s="232"/>
      <c r="AF32" s="228"/>
      <c r="AG32" s="230"/>
      <c r="AH32" s="232"/>
      <c r="AP32" s="17">
        <v>16</v>
      </c>
      <c r="AQ32" s="17">
        <f>INDEX(CHOOSE(VLOOKUP($A$10,くじ引き!$B$12:$G$22,4,FALSE),第1位,第2位,第3位),(VLOOKUP($A$10,くじ引き!$B$12:$G$22,5,FALSE)-1)*32+9+$AP32,AQ$35)</f>
        <v>17</v>
      </c>
      <c r="AR32" s="17" t="str">
        <f>INDEX(CHOOSE(VLOOKUP($A$10,くじ引き!$B$12:$G$22,4,FALSE),第1位,第2位,第3位),(VLOOKUP($A$10,くじ引き!$B$12:$G$22,5,FALSE)-1)*32+9+$AP32,AR$35)</f>
        <v>GK</v>
      </c>
      <c r="AS32" s="17" t="str">
        <f>INDEX(CHOOSE(VLOOKUP($A$10,くじ引き!$B$12:$G$22,4,FALSE),第1位,第2位,第3位),(VLOOKUP($A$10,くじ引き!$B$12:$G$22,5,FALSE)-1)*32+9+$AP32,AS$35)</f>
        <v xml:space="preserve"> 山田　夏也</v>
      </c>
      <c r="AU32" s="17">
        <f>INDEX(CHOOSE(VLOOKUP($A$10,くじ引き!$B$12:$G$22,4,FALSE),第1位,第2位,第3位),(VLOOKUP($A$10,くじ引き!$B$12:$G$22,5,FALSE)-1)*32+9+$AP32,AU$35)</f>
        <v>17</v>
      </c>
      <c r="AV32" s="17" t="str">
        <f>INDEX(CHOOSE(VLOOKUP($Z$10,くじ引き!$B$12:$G$22,4,FALSE),第1位,第2位,第3位),(VLOOKUP($Z$10,くじ引き!$B$12:$G$22,5,FALSE)-1)*32+9+$AP32,AV$35)</f>
        <v>GK</v>
      </c>
      <c r="AW32" s="17" t="str">
        <f>INDEX(CHOOSE(VLOOKUP($Z$10,くじ引き!$B$12:$G$22,4,FALSE),第1位,第2位,第3位),(VLOOKUP($Z$10,くじ引き!$B$12:$G$22,5,FALSE)-1)*32+9+$AP32,AW$35)</f>
        <v xml:space="preserve"> 山田　夏也</v>
      </c>
    </row>
    <row r="33" spans="1:49" ht="15" customHeight="1">
      <c r="A33" s="228"/>
      <c r="B33" s="229"/>
      <c r="C33" s="230"/>
      <c r="D33" s="231"/>
      <c r="E33" s="194"/>
      <c r="F33" s="229"/>
      <c r="G33" s="230"/>
      <c r="H33" s="232" t="str">
        <f t="shared" si="4"/>
        <v/>
      </c>
      <c r="I33" s="228" t="str">
        <f t="shared" si="5"/>
        <v/>
      </c>
      <c r="J33" s="696" t="str">
        <f t="shared" si="0"/>
        <v/>
      </c>
      <c r="K33" s="680"/>
      <c r="L33" s="680"/>
      <c r="M33" s="680"/>
      <c r="N33" s="680"/>
      <c r="O33" s="680"/>
      <c r="P33" s="792"/>
      <c r="Q33" s="232"/>
      <c r="R33" s="228" t="str">
        <f t="shared" si="1"/>
        <v/>
      </c>
      <c r="S33" s="233" t="str">
        <f t="shared" si="2"/>
        <v/>
      </c>
      <c r="T33" s="232"/>
      <c r="U33" s="696" t="str">
        <f t="shared" si="3"/>
        <v/>
      </c>
      <c r="V33" s="680"/>
      <c r="W33" s="680"/>
      <c r="X33" s="680"/>
      <c r="Y33" s="792"/>
      <c r="Z33" s="232" t="str">
        <f t="shared" si="6"/>
        <v/>
      </c>
      <c r="AA33" s="228" t="str">
        <f t="shared" si="7"/>
        <v/>
      </c>
      <c r="AB33" s="228"/>
      <c r="AC33" s="230"/>
      <c r="AD33" s="229"/>
      <c r="AE33" s="232"/>
      <c r="AF33" s="228"/>
      <c r="AG33" s="230"/>
      <c r="AH33" s="232"/>
      <c r="AP33" s="17">
        <v>17</v>
      </c>
      <c r="AQ33" s="17">
        <f>INDEX(CHOOSE(VLOOKUP($A$10,くじ引き!$B$12:$G$22,4,FALSE),第1位,第2位,第3位),(VLOOKUP($A$10,くじ引き!$B$12:$G$22,5,FALSE)-1)*32+9+$AP33,AQ$35)</f>
        <v>18</v>
      </c>
      <c r="AR33" s="17" t="str">
        <f>INDEX(CHOOSE(VLOOKUP($A$10,くじ引き!$B$12:$G$22,4,FALSE),第1位,第2位,第3位),(VLOOKUP($A$10,くじ引き!$B$12:$G$22,5,FALSE)-1)*32+9+$AP33,AR$35)</f>
        <v>FW</v>
      </c>
      <c r="AS33" s="17" t="str">
        <f>INDEX(CHOOSE(VLOOKUP($A$10,くじ引き!$B$12:$G$22,4,FALSE),第1位,第2位,第3位),(VLOOKUP($A$10,くじ引き!$B$12:$G$22,5,FALSE)-1)*32+9+$AP33,AS$35)</f>
        <v xml:space="preserve"> 友影　相太</v>
      </c>
      <c r="AU33" s="17">
        <f>INDEX(CHOOSE(VLOOKUP($A$10,くじ引き!$B$12:$G$22,4,FALSE),第1位,第2位,第3位),(VLOOKUP($A$10,くじ引き!$B$12:$G$22,5,FALSE)-1)*32+9+$AP33,AU$35)</f>
        <v>18</v>
      </c>
      <c r="AV33" s="17" t="str">
        <f>INDEX(CHOOSE(VLOOKUP($Z$10,くじ引き!$B$12:$G$22,4,FALSE),第1位,第2位,第3位),(VLOOKUP($Z$10,くじ引き!$B$12:$G$22,5,FALSE)-1)*32+9+$AP33,AV$35)</f>
        <v>FW</v>
      </c>
      <c r="AW33" s="17" t="str">
        <f>INDEX(CHOOSE(VLOOKUP($Z$10,くじ引き!$B$12:$G$22,4,FALSE),第1位,第2位,第3位),(VLOOKUP($Z$10,くじ引き!$B$12:$G$22,5,FALSE)-1)*32+9+$AP33,AW$35)</f>
        <v xml:space="preserve"> 友影　相太</v>
      </c>
    </row>
    <row r="34" spans="1:49" ht="15" customHeight="1">
      <c r="A34" s="220"/>
      <c r="B34" s="217"/>
      <c r="C34" s="218"/>
      <c r="D34" s="216"/>
      <c r="E34" s="195"/>
      <c r="F34" s="217"/>
      <c r="G34" s="218"/>
      <c r="H34" s="219" t="str">
        <f t="shared" si="4"/>
        <v/>
      </c>
      <c r="I34" s="220" t="str">
        <f t="shared" si="5"/>
        <v/>
      </c>
      <c r="J34" s="699" t="str">
        <f t="shared" si="0"/>
        <v/>
      </c>
      <c r="K34" s="757"/>
      <c r="L34" s="757"/>
      <c r="M34" s="757"/>
      <c r="N34" s="757"/>
      <c r="O34" s="757"/>
      <c r="P34" s="746"/>
      <c r="Q34" s="242"/>
      <c r="R34" s="220" t="str">
        <f t="shared" si="1"/>
        <v/>
      </c>
      <c r="S34" s="240" t="str">
        <f t="shared" si="2"/>
        <v/>
      </c>
      <c r="T34" s="242"/>
      <c r="U34" s="699" t="str">
        <f t="shared" si="3"/>
        <v/>
      </c>
      <c r="V34" s="757"/>
      <c r="W34" s="757"/>
      <c r="X34" s="757"/>
      <c r="Y34" s="746"/>
      <c r="Z34" s="219" t="str">
        <f t="shared" si="6"/>
        <v/>
      </c>
      <c r="AA34" s="220" t="str">
        <f t="shared" si="7"/>
        <v/>
      </c>
      <c r="AB34" s="220"/>
      <c r="AC34" s="218"/>
      <c r="AD34" s="217"/>
      <c r="AE34" s="219"/>
      <c r="AF34" s="220"/>
      <c r="AG34" s="218"/>
      <c r="AH34" s="219"/>
      <c r="AP34" s="17">
        <v>18</v>
      </c>
      <c r="AQ34" s="17">
        <f>INDEX(CHOOSE(VLOOKUP($A$10,くじ引き!$B$12:$G$22,4,FALSE),第1位,第2位,第3位),(VLOOKUP($A$10,くじ引き!$B$12:$G$22,5,FALSE)-1)*32+9+$AP34,AQ$35)</f>
        <v>19</v>
      </c>
      <c r="AR34" s="17" t="str">
        <f>INDEX(CHOOSE(VLOOKUP($A$10,くじ引き!$B$12:$G$22,4,FALSE),第1位,第2位,第3位),(VLOOKUP($A$10,くじ引き!$B$12:$G$22,5,FALSE)-1)*32+9+$AP34,AR$35)</f>
        <v>MF</v>
      </c>
      <c r="AS34" s="17" t="str">
        <f>INDEX(CHOOSE(VLOOKUP($A$10,くじ引き!$B$12:$G$22,4,FALSE),第1位,第2位,第3位),(VLOOKUP($A$10,くじ引き!$B$12:$G$22,5,FALSE)-1)*32+9+$AP34,AS$35)</f>
        <v xml:space="preserve"> 松村　有祐</v>
      </c>
      <c r="AU34" s="17">
        <f>INDEX(CHOOSE(VLOOKUP($A$10,くじ引き!$B$12:$G$22,4,FALSE),第1位,第2位,第3位),(VLOOKUP($A$10,くじ引き!$B$12:$G$22,5,FALSE)-1)*32+9+$AP34,AU$35)</f>
        <v>19</v>
      </c>
      <c r="AV34" s="17" t="str">
        <f>INDEX(CHOOSE(VLOOKUP($Z$10,くじ引き!$B$12:$G$22,4,FALSE),第1位,第2位,第3位),(VLOOKUP($Z$10,くじ引き!$B$12:$G$22,5,FALSE)-1)*32+9+$AP34,AV$35)</f>
        <v>MF</v>
      </c>
      <c r="AW34" s="17" t="str">
        <f>INDEX(CHOOSE(VLOOKUP($Z$10,くじ引き!$B$12:$G$22,4,FALSE),第1位,第2位,第3位),(VLOOKUP($Z$10,くじ引き!$B$12:$G$22,5,FALSE)-1)*32+9+$AP34,AW$35)</f>
        <v xml:space="preserve"> 松村　有祐</v>
      </c>
    </row>
    <row r="35" spans="1:49" ht="15" customHeight="1">
      <c r="A35" s="685" t="s">
        <v>53</v>
      </c>
      <c r="B35" s="686"/>
      <c r="C35" s="721" t="s">
        <v>54</v>
      </c>
      <c r="D35" s="722"/>
      <c r="E35" s="722"/>
      <c r="F35" s="723"/>
      <c r="G35" s="686" t="s">
        <v>55</v>
      </c>
      <c r="H35" s="686"/>
      <c r="I35" s="686"/>
      <c r="J35" s="687"/>
      <c r="K35" s="682" t="s">
        <v>24</v>
      </c>
      <c r="L35" s="719"/>
      <c r="M35" s="719"/>
      <c r="N35" s="719"/>
      <c r="O35" s="719"/>
      <c r="P35" s="719"/>
      <c r="Q35" s="719"/>
      <c r="R35" s="720"/>
      <c r="S35" s="682" t="s">
        <v>24</v>
      </c>
      <c r="T35" s="719"/>
      <c r="U35" s="719"/>
      <c r="V35" s="719"/>
      <c r="W35" s="719"/>
      <c r="X35" s="720"/>
      <c r="Y35" s="685" t="s">
        <v>53</v>
      </c>
      <c r="Z35" s="686"/>
      <c r="AA35" s="721" t="s">
        <v>54</v>
      </c>
      <c r="AB35" s="722"/>
      <c r="AC35" s="722"/>
      <c r="AD35" s="723"/>
      <c r="AE35" s="686" t="s">
        <v>55</v>
      </c>
      <c r="AF35" s="686"/>
      <c r="AG35" s="686"/>
      <c r="AH35" s="687"/>
      <c r="AQ35" s="17">
        <v>2</v>
      </c>
      <c r="AR35" s="17">
        <v>3</v>
      </c>
      <c r="AS35" s="17">
        <v>4</v>
      </c>
      <c r="AU35" s="17">
        <v>2</v>
      </c>
      <c r="AV35" s="17">
        <v>3</v>
      </c>
      <c r="AW35" s="17">
        <v>4</v>
      </c>
    </row>
    <row r="36" spans="1:49" ht="15" customHeight="1">
      <c r="A36" s="807"/>
      <c r="B36" s="717"/>
      <c r="C36" s="243"/>
      <c r="D36" s="693" t="str">
        <f t="shared" ref="D36:D45" si="8">IF(C36="","",INDEX($J$17:$P$34,MATCH(C36,$Q$17:$Q$34,0),1))</f>
        <v/>
      </c>
      <c r="E36" s="693"/>
      <c r="F36" s="694"/>
      <c r="G36" s="244"/>
      <c r="H36" s="704" t="str">
        <f t="shared" ref="H36:H45" si="9">IF(G36="","",INDEX($J$17:$P$34,MATCH(G36,$Q$17:$Q$34,0),1))</f>
        <v/>
      </c>
      <c r="I36" s="704"/>
      <c r="J36" s="717"/>
      <c r="K36" s="707" t="str">
        <f>AS16</f>
        <v>河合　伸幸</v>
      </c>
      <c r="L36" s="703"/>
      <c r="M36" s="703"/>
      <c r="N36" s="714"/>
      <c r="O36" s="714"/>
      <c r="P36" s="714"/>
      <c r="Q36" s="714"/>
      <c r="R36" s="715"/>
      <c r="S36" s="707" t="str">
        <f>AW16</f>
        <v>河合　伸幸</v>
      </c>
      <c r="T36" s="714"/>
      <c r="U36" s="714"/>
      <c r="V36" s="714"/>
      <c r="W36" s="714"/>
      <c r="X36" s="715"/>
      <c r="Y36" s="716"/>
      <c r="Z36" s="717"/>
      <c r="AA36" s="243"/>
      <c r="AB36" s="704" t="str">
        <f>IF(AA36="","",INDEX($U$17:$Y$34,MATCH(AA36,$T$17:$T$34,0),1))</f>
        <v/>
      </c>
      <c r="AC36" s="704"/>
      <c r="AD36" s="718"/>
      <c r="AE36" s="244"/>
      <c r="AF36" s="704" t="str">
        <f t="shared" ref="AF36:AF45" si="10">IF(AE36="","",INDEX($U$17:$Y$34,MATCH(AE36,$T$17:$T$34,0),1))</f>
        <v/>
      </c>
      <c r="AG36" s="704"/>
      <c r="AH36" s="718"/>
    </row>
    <row r="37" spans="1:49" ht="15" customHeight="1">
      <c r="A37" s="793"/>
      <c r="B37" s="679"/>
      <c r="C37" s="229"/>
      <c r="D37" s="704" t="str">
        <f t="shared" si="8"/>
        <v/>
      </c>
      <c r="E37" s="704"/>
      <c r="F37" s="718"/>
      <c r="G37" s="231"/>
      <c r="H37" s="704" t="str">
        <f t="shared" si="9"/>
        <v/>
      </c>
      <c r="I37" s="704"/>
      <c r="J37" s="717"/>
      <c r="K37" s="799" t="s">
        <v>462</v>
      </c>
      <c r="L37" s="800"/>
      <c r="M37" s="803" t="s">
        <v>463</v>
      </c>
      <c r="N37" s="804"/>
      <c r="O37" s="712" t="s">
        <v>56</v>
      </c>
      <c r="P37" s="705" t="s">
        <v>57</v>
      </c>
      <c r="Q37" s="695" t="s">
        <v>58</v>
      </c>
      <c r="R37" s="693"/>
      <c r="S37" s="693"/>
      <c r="T37" s="694"/>
      <c r="U37" s="712" t="s">
        <v>57</v>
      </c>
      <c r="V37" s="705" t="s">
        <v>56</v>
      </c>
      <c r="W37" s="708" t="s">
        <v>463</v>
      </c>
      <c r="X37" s="710" t="s">
        <v>462</v>
      </c>
      <c r="Y37" s="681"/>
      <c r="Z37" s="679"/>
      <c r="AA37" s="229"/>
      <c r="AB37" s="688" t="str">
        <f t="shared" ref="AB37:AB45" si="11">IF(AA37="","",INDEX($U$17:$Y$34,MATCH(AA37,$T$17:$T$34,0),1))</f>
        <v/>
      </c>
      <c r="AC37" s="688"/>
      <c r="AD37" s="689"/>
      <c r="AE37" s="231"/>
      <c r="AF37" s="688" t="str">
        <f t="shared" si="10"/>
        <v/>
      </c>
      <c r="AG37" s="688"/>
      <c r="AH37" s="689"/>
    </row>
    <row r="38" spans="1:49" ht="15" customHeight="1">
      <c r="A38" s="793"/>
      <c r="B38" s="679"/>
      <c r="C38" s="229"/>
      <c r="D38" s="704" t="str">
        <f t="shared" si="8"/>
        <v/>
      </c>
      <c r="E38" s="704"/>
      <c r="F38" s="718"/>
      <c r="G38" s="231"/>
      <c r="H38" s="704" t="str">
        <f t="shared" si="9"/>
        <v/>
      </c>
      <c r="I38" s="704"/>
      <c r="J38" s="717"/>
      <c r="K38" s="801"/>
      <c r="L38" s="802"/>
      <c r="M38" s="805"/>
      <c r="N38" s="806"/>
      <c r="O38" s="713"/>
      <c r="P38" s="706"/>
      <c r="Q38" s="707"/>
      <c r="R38" s="684"/>
      <c r="S38" s="684"/>
      <c r="T38" s="691"/>
      <c r="U38" s="713"/>
      <c r="V38" s="706"/>
      <c r="W38" s="709"/>
      <c r="X38" s="711"/>
      <c r="Y38" s="681"/>
      <c r="Z38" s="679"/>
      <c r="AA38" s="229"/>
      <c r="AB38" s="688" t="str">
        <f t="shared" si="11"/>
        <v/>
      </c>
      <c r="AC38" s="688"/>
      <c r="AD38" s="689"/>
      <c r="AE38" s="231"/>
      <c r="AF38" s="688" t="str">
        <f t="shared" si="10"/>
        <v/>
      </c>
      <c r="AG38" s="688"/>
      <c r="AH38" s="689"/>
    </row>
    <row r="39" spans="1:49" ht="15" customHeight="1">
      <c r="A39" s="793"/>
      <c r="B39" s="679"/>
      <c r="C39" s="229"/>
      <c r="D39" s="704" t="str">
        <f t="shared" si="8"/>
        <v/>
      </c>
      <c r="E39" s="704"/>
      <c r="F39" s="718"/>
      <c r="G39" s="231"/>
      <c r="H39" s="704" t="str">
        <f t="shared" si="9"/>
        <v/>
      </c>
      <c r="I39" s="704"/>
      <c r="J39" s="717"/>
      <c r="K39" s="724" t="str">
        <f>IF(SUM(D17:D34)=0,"",SUM(D17:D34))</f>
        <v/>
      </c>
      <c r="L39" s="753"/>
      <c r="M39" s="752" t="str">
        <f>IF(SUM(E17:E34)=0,"",SUM(E17:E34))</f>
        <v/>
      </c>
      <c r="N39" s="773"/>
      <c r="O39" s="244" t="str">
        <f>IF(SUM(F17:F34)=0,"",SUM(F17:F34))</f>
        <v/>
      </c>
      <c r="P39" s="245" t="str">
        <f>IF(SUM(G17:G34)=0,"",SUM(G17:G34))</f>
        <v/>
      </c>
      <c r="Q39" s="243" t="str">
        <f>IF(SUM(K39:P39)=0,"",SUM(K39:P39))</f>
        <v/>
      </c>
      <c r="R39" s="704" t="s">
        <v>19</v>
      </c>
      <c r="S39" s="704"/>
      <c r="T39" s="246" t="str">
        <f>IF(SUM(U39:X39)=0,"",SUM(U39:X39))</f>
        <v/>
      </c>
      <c r="U39" s="244" t="str">
        <f>IF(SUM(AB17:AB34)=0,"",SUM(AB17:AB34))</f>
        <v/>
      </c>
      <c r="V39" s="245" t="str">
        <f>IF(SUM(AC17:AC34)=0,"",SUM(AC17:AC34))</f>
        <v/>
      </c>
      <c r="W39" s="223" t="str">
        <f>IF(SUM(AD17:AD34)=0,"",SUM(AD17:AD34))</f>
        <v/>
      </c>
      <c r="X39" s="224" t="str">
        <f>IF(SUM(AE17:AE34)=0,"",SUM(AE17:AE34))</f>
        <v/>
      </c>
      <c r="Y39" s="681"/>
      <c r="Z39" s="679"/>
      <c r="AA39" s="229"/>
      <c r="AB39" s="688" t="str">
        <f t="shared" si="11"/>
        <v/>
      </c>
      <c r="AC39" s="688"/>
      <c r="AD39" s="689"/>
      <c r="AE39" s="231"/>
      <c r="AF39" s="688" t="str">
        <f t="shared" si="10"/>
        <v/>
      </c>
      <c r="AG39" s="688"/>
      <c r="AH39" s="689"/>
    </row>
    <row r="40" spans="1:49" ht="15" customHeight="1">
      <c r="A40" s="793" t="s">
        <v>52</v>
      </c>
      <c r="B40" s="679"/>
      <c r="C40" s="229"/>
      <c r="D40" s="704" t="str">
        <f t="shared" si="8"/>
        <v/>
      </c>
      <c r="E40" s="704"/>
      <c r="F40" s="718"/>
      <c r="G40" s="231"/>
      <c r="H40" s="704" t="str">
        <f t="shared" si="9"/>
        <v/>
      </c>
      <c r="I40" s="704"/>
      <c r="J40" s="717"/>
      <c r="K40" s="696"/>
      <c r="L40" s="697"/>
      <c r="M40" s="679"/>
      <c r="N40" s="698"/>
      <c r="O40" s="231"/>
      <c r="P40" s="194"/>
      <c r="Q40" s="229" t="str">
        <f t="shared" ref="Q40:Q45" si="12">IF(SUM(K40:P40)=0,"",SUM(K40:P40))</f>
        <v/>
      </c>
      <c r="R40" s="688" t="s">
        <v>25</v>
      </c>
      <c r="S40" s="688"/>
      <c r="T40" s="230" t="str">
        <f t="shared" ref="T40:T45" si="13">IF(SUM(U40:X40)=0,"",SUM(U40:X40))</f>
        <v/>
      </c>
      <c r="U40" s="231"/>
      <c r="V40" s="194"/>
      <c r="W40" s="229"/>
      <c r="X40" s="230"/>
      <c r="Y40" s="681"/>
      <c r="Z40" s="679"/>
      <c r="AA40" s="229"/>
      <c r="AB40" s="688" t="str">
        <f t="shared" si="11"/>
        <v/>
      </c>
      <c r="AC40" s="688"/>
      <c r="AD40" s="689"/>
      <c r="AE40" s="231"/>
      <c r="AF40" s="688" t="str">
        <f t="shared" si="10"/>
        <v/>
      </c>
      <c r="AG40" s="688"/>
      <c r="AH40" s="689"/>
    </row>
    <row r="41" spans="1:49" ht="15" customHeight="1">
      <c r="A41" s="793" t="s">
        <v>52</v>
      </c>
      <c r="B41" s="679"/>
      <c r="C41" s="229"/>
      <c r="D41" s="704" t="str">
        <f t="shared" si="8"/>
        <v/>
      </c>
      <c r="E41" s="704"/>
      <c r="F41" s="718"/>
      <c r="G41" s="231"/>
      <c r="H41" s="704" t="str">
        <f t="shared" si="9"/>
        <v/>
      </c>
      <c r="I41" s="704"/>
      <c r="J41" s="717"/>
      <c r="K41" s="696"/>
      <c r="L41" s="697"/>
      <c r="M41" s="679"/>
      <c r="N41" s="698"/>
      <c r="O41" s="231"/>
      <c r="P41" s="194"/>
      <c r="Q41" s="229" t="str">
        <f t="shared" si="12"/>
        <v/>
      </c>
      <c r="R41" s="688" t="s">
        <v>26</v>
      </c>
      <c r="S41" s="688"/>
      <c r="T41" s="230" t="str">
        <f t="shared" si="13"/>
        <v/>
      </c>
      <c r="U41" s="231"/>
      <c r="V41" s="194"/>
      <c r="W41" s="229"/>
      <c r="X41" s="230"/>
      <c r="Y41" s="681"/>
      <c r="Z41" s="679"/>
      <c r="AA41" s="229"/>
      <c r="AB41" s="688" t="str">
        <f t="shared" si="11"/>
        <v/>
      </c>
      <c r="AC41" s="688"/>
      <c r="AD41" s="689"/>
      <c r="AE41" s="231"/>
      <c r="AF41" s="688" t="str">
        <f t="shared" si="10"/>
        <v/>
      </c>
      <c r="AG41" s="688"/>
      <c r="AH41" s="689"/>
    </row>
    <row r="42" spans="1:49" ht="15" customHeight="1">
      <c r="A42" s="793" t="s">
        <v>52</v>
      </c>
      <c r="B42" s="679"/>
      <c r="C42" s="229"/>
      <c r="D42" s="704" t="str">
        <f t="shared" si="8"/>
        <v/>
      </c>
      <c r="E42" s="704"/>
      <c r="F42" s="718"/>
      <c r="G42" s="231"/>
      <c r="H42" s="704" t="str">
        <f t="shared" si="9"/>
        <v/>
      </c>
      <c r="I42" s="704"/>
      <c r="J42" s="717"/>
      <c r="K42" s="696"/>
      <c r="L42" s="697"/>
      <c r="M42" s="679"/>
      <c r="N42" s="698"/>
      <c r="O42" s="231"/>
      <c r="P42" s="194"/>
      <c r="Q42" s="229" t="str">
        <f t="shared" si="12"/>
        <v/>
      </c>
      <c r="R42" s="688" t="s">
        <v>27</v>
      </c>
      <c r="S42" s="688"/>
      <c r="T42" s="230" t="str">
        <f t="shared" si="13"/>
        <v/>
      </c>
      <c r="U42" s="231"/>
      <c r="V42" s="194"/>
      <c r="W42" s="229"/>
      <c r="X42" s="230"/>
      <c r="Y42" s="681"/>
      <c r="Z42" s="679"/>
      <c r="AA42" s="229"/>
      <c r="AB42" s="688" t="str">
        <f t="shared" si="11"/>
        <v/>
      </c>
      <c r="AC42" s="688"/>
      <c r="AD42" s="689"/>
      <c r="AE42" s="231"/>
      <c r="AF42" s="688" t="str">
        <f t="shared" si="10"/>
        <v/>
      </c>
      <c r="AG42" s="688"/>
      <c r="AH42" s="689"/>
    </row>
    <row r="43" spans="1:49" ht="15" customHeight="1">
      <c r="A43" s="793" t="s">
        <v>52</v>
      </c>
      <c r="B43" s="679"/>
      <c r="C43" s="229"/>
      <c r="D43" s="704" t="str">
        <f t="shared" si="8"/>
        <v/>
      </c>
      <c r="E43" s="704"/>
      <c r="F43" s="718"/>
      <c r="G43" s="231"/>
      <c r="H43" s="704" t="str">
        <f t="shared" si="9"/>
        <v/>
      </c>
      <c r="I43" s="704"/>
      <c r="J43" s="717"/>
      <c r="K43" s="696"/>
      <c r="L43" s="697"/>
      <c r="M43" s="679"/>
      <c r="N43" s="698"/>
      <c r="O43" s="231"/>
      <c r="P43" s="194"/>
      <c r="Q43" s="229" t="str">
        <f t="shared" si="12"/>
        <v/>
      </c>
      <c r="R43" s="688" t="s">
        <v>28</v>
      </c>
      <c r="S43" s="688"/>
      <c r="T43" s="230" t="str">
        <f t="shared" si="13"/>
        <v/>
      </c>
      <c r="U43" s="231"/>
      <c r="V43" s="194"/>
      <c r="W43" s="229"/>
      <c r="X43" s="230"/>
      <c r="Y43" s="681"/>
      <c r="Z43" s="679"/>
      <c r="AA43" s="229"/>
      <c r="AB43" s="688" t="str">
        <f t="shared" si="11"/>
        <v/>
      </c>
      <c r="AC43" s="688"/>
      <c r="AD43" s="689"/>
      <c r="AE43" s="231"/>
      <c r="AF43" s="688" t="str">
        <f t="shared" si="10"/>
        <v/>
      </c>
      <c r="AG43" s="688"/>
      <c r="AH43" s="689"/>
    </row>
    <row r="44" spans="1:49" ht="15" customHeight="1">
      <c r="A44" s="793" t="s">
        <v>52</v>
      </c>
      <c r="B44" s="679"/>
      <c r="C44" s="229"/>
      <c r="D44" s="704" t="str">
        <f t="shared" si="8"/>
        <v/>
      </c>
      <c r="E44" s="704"/>
      <c r="F44" s="718"/>
      <c r="G44" s="231"/>
      <c r="H44" s="704" t="str">
        <f t="shared" si="9"/>
        <v/>
      </c>
      <c r="I44" s="704"/>
      <c r="J44" s="717"/>
      <c r="K44" s="696"/>
      <c r="L44" s="697"/>
      <c r="M44" s="679"/>
      <c r="N44" s="698"/>
      <c r="O44" s="231"/>
      <c r="P44" s="194"/>
      <c r="Q44" s="229" t="str">
        <f t="shared" si="12"/>
        <v/>
      </c>
      <c r="R44" s="688" t="s">
        <v>29</v>
      </c>
      <c r="S44" s="688"/>
      <c r="T44" s="230" t="str">
        <f t="shared" si="13"/>
        <v/>
      </c>
      <c r="U44" s="231"/>
      <c r="V44" s="194"/>
      <c r="W44" s="229"/>
      <c r="X44" s="230"/>
      <c r="Y44" s="681"/>
      <c r="Z44" s="679"/>
      <c r="AA44" s="229"/>
      <c r="AB44" s="688" t="str">
        <f t="shared" si="11"/>
        <v/>
      </c>
      <c r="AC44" s="688"/>
      <c r="AD44" s="689"/>
      <c r="AE44" s="231"/>
      <c r="AF44" s="688" t="str">
        <f t="shared" si="10"/>
        <v/>
      </c>
      <c r="AG44" s="688"/>
      <c r="AH44" s="689"/>
    </row>
    <row r="45" spans="1:49" ht="15" customHeight="1">
      <c r="A45" s="707"/>
      <c r="B45" s="701"/>
      <c r="C45" s="217"/>
      <c r="D45" s="795" t="str">
        <f t="shared" si="8"/>
        <v/>
      </c>
      <c r="E45" s="795"/>
      <c r="F45" s="796"/>
      <c r="G45" s="216"/>
      <c r="H45" s="704" t="str">
        <f t="shared" si="9"/>
        <v/>
      </c>
      <c r="I45" s="704"/>
      <c r="J45" s="717"/>
      <c r="K45" s="699"/>
      <c r="L45" s="700"/>
      <c r="M45" s="701"/>
      <c r="N45" s="702"/>
      <c r="O45" s="216"/>
      <c r="P45" s="195"/>
      <c r="Q45" s="217" t="str">
        <f t="shared" si="12"/>
        <v/>
      </c>
      <c r="R45" s="684" t="s">
        <v>30</v>
      </c>
      <c r="S45" s="684"/>
      <c r="T45" s="218" t="str">
        <f t="shared" si="13"/>
        <v/>
      </c>
      <c r="U45" s="216"/>
      <c r="V45" s="195"/>
      <c r="W45" s="217"/>
      <c r="X45" s="218"/>
      <c r="Y45" s="703"/>
      <c r="Z45" s="701"/>
      <c r="AA45" s="217"/>
      <c r="AB45" s="684" t="str">
        <f t="shared" si="11"/>
        <v/>
      </c>
      <c r="AC45" s="684"/>
      <c r="AD45" s="691"/>
      <c r="AE45" s="216"/>
      <c r="AF45" s="684" t="str">
        <f t="shared" si="10"/>
        <v/>
      </c>
      <c r="AG45" s="684"/>
      <c r="AH45" s="691"/>
    </row>
    <row r="46" spans="1:49" ht="15" customHeight="1">
      <c r="A46" s="797" t="s">
        <v>31</v>
      </c>
      <c r="B46" s="798"/>
      <c r="C46" s="685" t="s">
        <v>32</v>
      </c>
      <c r="D46" s="686"/>
      <c r="E46" s="687"/>
      <c r="F46" s="247" t="s">
        <v>33</v>
      </c>
      <c r="G46" s="749" t="s">
        <v>34</v>
      </c>
      <c r="H46" s="686"/>
      <c r="I46" s="686"/>
      <c r="J46" s="687"/>
      <c r="K46" s="685" t="s">
        <v>35</v>
      </c>
      <c r="L46" s="686"/>
      <c r="M46" s="686"/>
      <c r="N46" s="687"/>
      <c r="O46" s="685" t="s">
        <v>59</v>
      </c>
      <c r="P46" s="686"/>
      <c r="Q46" s="686"/>
      <c r="R46" s="686"/>
      <c r="S46" s="686"/>
      <c r="T46" s="686"/>
      <c r="U46" s="686"/>
      <c r="V46" s="686"/>
      <c r="W46" s="686"/>
      <c r="X46" s="686"/>
      <c r="Y46" s="686"/>
      <c r="Z46" s="686"/>
      <c r="AA46" s="686"/>
      <c r="AB46" s="686"/>
      <c r="AC46" s="686"/>
      <c r="AD46" s="686"/>
      <c r="AE46" s="686"/>
      <c r="AF46" s="686"/>
      <c r="AG46" s="686"/>
      <c r="AH46" s="687"/>
    </row>
    <row r="47" spans="1:49" ht="15" customHeight="1">
      <c r="A47" s="696"/>
      <c r="B47" s="792"/>
      <c r="C47" s="724"/>
      <c r="D47" s="725"/>
      <c r="E47" s="726"/>
      <c r="F47" s="222"/>
      <c r="G47" s="752" t="str">
        <f>IF(C47="","",IF(F47="","オウンゴール",IF(C47=$A$10,INDEX($J$17:$P$34,MATCH(F47,$Q$17:$Q$34,0),1),INDEX($U$17:$Y$34,MATCH(F47,$T$17:$T$34,0),1))))</f>
        <v/>
      </c>
      <c r="H47" s="725"/>
      <c r="I47" s="725"/>
      <c r="J47" s="726"/>
      <c r="K47" s="248" t="str">
        <f>IF(C47="","",IF(C47=$A$10,1,0))</f>
        <v/>
      </c>
      <c r="L47" s="794" t="str">
        <f t="shared" ref="L47:L57" si="14">IF(C47="","","-")</f>
        <v/>
      </c>
      <c r="M47" s="794"/>
      <c r="N47" s="249" t="str">
        <f>IF(C47="","",IF(C47=$Z$10,1,0))</f>
        <v/>
      </c>
      <c r="O47" s="695"/>
      <c r="P47" s="693"/>
      <c r="Q47" s="693"/>
      <c r="R47" s="693"/>
      <c r="S47" s="693"/>
      <c r="T47" s="693"/>
      <c r="U47" s="693"/>
      <c r="V47" s="693"/>
      <c r="W47" s="693"/>
      <c r="X47" s="693"/>
      <c r="Y47" s="693"/>
      <c r="Z47" s="693"/>
      <c r="AA47" s="693"/>
      <c r="AB47" s="693"/>
      <c r="AC47" s="693"/>
      <c r="AD47" s="693"/>
      <c r="AE47" s="693"/>
      <c r="AF47" s="693"/>
      <c r="AG47" s="693"/>
      <c r="AH47" s="694"/>
      <c r="AI47" s="17" t="str">
        <f>IF(C47="","",C47&amp;F47&amp;G47)</f>
        <v/>
      </c>
    </row>
    <row r="48" spans="1:49" ht="15" customHeight="1">
      <c r="A48" s="696"/>
      <c r="B48" s="792"/>
      <c r="C48" s="696"/>
      <c r="D48" s="680"/>
      <c r="E48" s="792"/>
      <c r="F48" s="228"/>
      <c r="G48" s="679" t="str">
        <f t="shared" ref="G48:G57" si="15">IF(AND(C48="",F48="")=TRUE,"",IF(F48="","オウンゴール",IF(C48=$A$10,INDEX($J$17:$P$34,MATCH(F48,$Q$17:$Q$34,0),1),INDEX($U$17:$Y$34,MATCH(F48,$T$17:$T$34,0),1))))</f>
        <v/>
      </c>
      <c r="H48" s="680"/>
      <c r="I48" s="680"/>
      <c r="J48" s="792"/>
      <c r="K48" s="250" t="str">
        <f t="shared" ref="K48:K57" si="16">IF(C48="","",IF(C48=$A$10,K47+1,K47))</f>
        <v/>
      </c>
      <c r="L48" s="692" t="str">
        <f t="shared" si="14"/>
        <v/>
      </c>
      <c r="M48" s="692"/>
      <c r="N48" s="251" t="str">
        <f>IF(C48="","",IF(C48=$Z$10,N47+1,N47))</f>
        <v/>
      </c>
      <c r="O48" s="793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688"/>
      <c r="AA48" s="688"/>
      <c r="AB48" s="688"/>
      <c r="AC48" s="688"/>
      <c r="AD48" s="688"/>
      <c r="AE48" s="688"/>
      <c r="AF48" s="688"/>
      <c r="AG48" s="688"/>
      <c r="AH48" s="689"/>
      <c r="AI48" s="17" t="str">
        <f t="shared" ref="AI48:AI57" si="17">IF(C48="","",C48&amp;F48&amp;G48)</f>
        <v/>
      </c>
    </row>
    <row r="49" spans="1:35" ht="15" customHeight="1">
      <c r="A49" s="696"/>
      <c r="B49" s="792"/>
      <c r="C49" s="696"/>
      <c r="D49" s="680"/>
      <c r="E49" s="792"/>
      <c r="F49" s="228"/>
      <c r="G49" s="679" t="str">
        <f t="shared" si="15"/>
        <v/>
      </c>
      <c r="H49" s="680"/>
      <c r="I49" s="680"/>
      <c r="J49" s="792"/>
      <c r="K49" s="250" t="str">
        <f t="shared" si="16"/>
        <v/>
      </c>
      <c r="L49" s="692" t="str">
        <f t="shared" si="14"/>
        <v/>
      </c>
      <c r="M49" s="692"/>
      <c r="N49" s="251" t="str">
        <f t="shared" ref="N49:N57" si="18">IF(C49="","",IF(C49=$Z$10,N48+1,N48))</f>
        <v/>
      </c>
      <c r="O49" s="793"/>
      <c r="P49" s="688"/>
      <c r="Q49" s="688"/>
      <c r="R49" s="688"/>
      <c r="S49" s="688"/>
      <c r="T49" s="688"/>
      <c r="U49" s="688"/>
      <c r="V49" s="688"/>
      <c r="W49" s="688"/>
      <c r="X49" s="688"/>
      <c r="Y49" s="688"/>
      <c r="Z49" s="688"/>
      <c r="AA49" s="688"/>
      <c r="AB49" s="688"/>
      <c r="AC49" s="688"/>
      <c r="AD49" s="688"/>
      <c r="AE49" s="688"/>
      <c r="AF49" s="688"/>
      <c r="AG49" s="688"/>
      <c r="AH49" s="689"/>
      <c r="AI49" s="17" t="str">
        <f t="shared" si="17"/>
        <v/>
      </c>
    </row>
    <row r="50" spans="1:35" ht="15" customHeight="1">
      <c r="A50" s="696"/>
      <c r="B50" s="792"/>
      <c r="C50" s="696"/>
      <c r="D50" s="680"/>
      <c r="E50" s="792"/>
      <c r="F50" s="228"/>
      <c r="G50" s="679" t="str">
        <f t="shared" si="15"/>
        <v/>
      </c>
      <c r="H50" s="680"/>
      <c r="I50" s="680"/>
      <c r="J50" s="792"/>
      <c r="K50" s="250" t="str">
        <f t="shared" si="16"/>
        <v/>
      </c>
      <c r="L50" s="692" t="str">
        <f t="shared" si="14"/>
        <v/>
      </c>
      <c r="M50" s="692"/>
      <c r="N50" s="251" t="str">
        <f t="shared" si="18"/>
        <v/>
      </c>
      <c r="O50" s="793"/>
      <c r="P50" s="688"/>
      <c r="Q50" s="688"/>
      <c r="R50" s="688"/>
      <c r="S50" s="688"/>
      <c r="T50" s="688"/>
      <c r="U50" s="688"/>
      <c r="V50" s="688"/>
      <c r="W50" s="688"/>
      <c r="X50" s="688"/>
      <c r="Y50" s="688"/>
      <c r="Z50" s="688"/>
      <c r="AA50" s="688"/>
      <c r="AB50" s="688"/>
      <c r="AC50" s="688"/>
      <c r="AD50" s="688"/>
      <c r="AE50" s="688"/>
      <c r="AF50" s="688"/>
      <c r="AG50" s="688"/>
      <c r="AH50" s="689"/>
      <c r="AI50" s="17" t="str">
        <f t="shared" si="17"/>
        <v/>
      </c>
    </row>
    <row r="51" spans="1:35" ht="15" customHeight="1">
      <c r="A51" s="696"/>
      <c r="B51" s="792"/>
      <c r="C51" s="696"/>
      <c r="D51" s="680"/>
      <c r="E51" s="792"/>
      <c r="F51" s="228"/>
      <c r="G51" s="679" t="str">
        <f t="shared" si="15"/>
        <v/>
      </c>
      <c r="H51" s="680"/>
      <c r="I51" s="680"/>
      <c r="J51" s="792"/>
      <c r="K51" s="250" t="str">
        <f t="shared" si="16"/>
        <v/>
      </c>
      <c r="L51" s="692" t="str">
        <f t="shared" si="14"/>
        <v/>
      </c>
      <c r="M51" s="692"/>
      <c r="N51" s="251" t="str">
        <f t="shared" si="18"/>
        <v/>
      </c>
      <c r="O51" s="793"/>
      <c r="P51" s="688"/>
      <c r="Q51" s="688"/>
      <c r="R51" s="688"/>
      <c r="S51" s="688"/>
      <c r="T51" s="688"/>
      <c r="U51" s="688"/>
      <c r="V51" s="688"/>
      <c r="W51" s="688"/>
      <c r="X51" s="688"/>
      <c r="Y51" s="688"/>
      <c r="Z51" s="688"/>
      <c r="AA51" s="688"/>
      <c r="AB51" s="688"/>
      <c r="AC51" s="688"/>
      <c r="AD51" s="688"/>
      <c r="AE51" s="688"/>
      <c r="AF51" s="688"/>
      <c r="AG51" s="688"/>
      <c r="AH51" s="689"/>
      <c r="AI51" s="17" t="str">
        <f t="shared" si="17"/>
        <v/>
      </c>
    </row>
    <row r="52" spans="1:35" ht="15" customHeight="1">
      <c r="A52" s="696"/>
      <c r="B52" s="792"/>
      <c r="C52" s="696"/>
      <c r="D52" s="680"/>
      <c r="E52" s="792"/>
      <c r="F52" s="228"/>
      <c r="G52" s="679" t="str">
        <f t="shared" si="15"/>
        <v/>
      </c>
      <c r="H52" s="680"/>
      <c r="I52" s="680"/>
      <c r="J52" s="792"/>
      <c r="K52" s="250" t="str">
        <f t="shared" si="16"/>
        <v/>
      </c>
      <c r="L52" s="692" t="str">
        <f t="shared" si="14"/>
        <v/>
      </c>
      <c r="M52" s="692"/>
      <c r="N52" s="251" t="str">
        <f t="shared" si="18"/>
        <v/>
      </c>
      <c r="O52" s="793"/>
      <c r="P52" s="688"/>
      <c r="Q52" s="688"/>
      <c r="R52" s="688"/>
      <c r="S52" s="688"/>
      <c r="T52" s="688"/>
      <c r="U52" s="688"/>
      <c r="V52" s="688"/>
      <c r="W52" s="688"/>
      <c r="X52" s="688"/>
      <c r="Y52" s="688"/>
      <c r="Z52" s="688"/>
      <c r="AA52" s="688"/>
      <c r="AB52" s="688"/>
      <c r="AC52" s="688"/>
      <c r="AD52" s="688"/>
      <c r="AE52" s="688"/>
      <c r="AF52" s="688"/>
      <c r="AG52" s="688"/>
      <c r="AH52" s="689"/>
      <c r="AI52" s="17" t="str">
        <f t="shared" si="17"/>
        <v/>
      </c>
    </row>
    <row r="53" spans="1:35" ht="15" customHeight="1">
      <c r="A53" s="696"/>
      <c r="B53" s="792"/>
      <c r="C53" s="696"/>
      <c r="D53" s="680"/>
      <c r="E53" s="792"/>
      <c r="F53" s="228"/>
      <c r="G53" s="679" t="str">
        <f t="shared" si="15"/>
        <v/>
      </c>
      <c r="H53" s="680"/>
      <c r="I53" s="680"/>
      <c r="J53" s="792"/>
      <c r="K53" s="250" t="str">
        <f t="shared" si="16"/>
        <v/>
      </c>
      <c r="L53" s="692" t="str">
        <f t="shared" si="14"/>
        <v/>
      </c>
      <c r="M53" s="692"/>
      <c r="N53" s="251" t="str">
        <f t="shared" si="18"/>
        <v/>
      </c>
      <c r="O53" s="793"/>
      <c r="P53" s="688"/>
      <c r="Q53" s="688"/>
      <c r="R53" s="688"/>
      <c r="S53" s="688"/>
      <c r="T53" s="688"/>
      <c r="U53" s="688"/>
      <c r="V53" s="688"/>
      <c r="W53" s="688"/>
      <c r="X53" s="688"/>
      <c r="Y53" s="688"/>
      <c r="Z53" s="688"/>
      <c r="AA53" s="688"/>
      <c r="AB53" s="688"/>
      <c r="AC53" s="688"/>
      <c r="AD53" s="688"/>
      <c r="AE53" s="688"/>
      <c r="AF53" s="688"/>
      <c r="AG53" s="688"/>
      <c r="AH53" s="689"/>
      <c r="AI53" s="17" t="str">
        <f t="shared" si="17"/>
        <v/>
      </c>
    </row>
    <row r="54" spans="1:35" ht="15" customHeight="1">
      <c r="A54" s="696"/>
      <c r="B54" s="792"/>
      <c r="C54" s="696"/>
      <c r="D54" s="680"/>
      <c r="E54" s="792"/>
      <c r="F54" s="228"/>
      <c r="G54" s="679" t="str">
        <f t="shared" si="15"/>
        <v/>
      </c>
      <c r="H54" s="680"/>
      <c r="I54" s="680"/>
      <c r="J54" s="792"/>
      <c r="K54" s="250" t="str">
        <f t="shared" si="16"/>
        <v/>
      </c>
      <c r="L54" s="692" t="str">
        <f t="shared" si="14"/>
        <v/>
      </c>
      <c r="M54" s="692"/>
      <c r="N54" s="251" t="str">
        <f t="shared" si="18"/>
        <v/>
      </c>
      <c r="O54" s="793"/>
      <c r="P54" s="688"/>
      <c r="Q54" s="688"/>
      <c r="R54" s="688"/>
      <c r="S54" s="688"/>
      <c r="T54" s="688"/>
      <c r="U54" s="688"/>
      <c r="V54" s="688"/>
      <c r="W54" s="688"/>
      <c r="X54" s="688"/>
      <c r="Y54" s="688"/>
      <c r="Z54" s="688"/>
      <c r="AA54" s="688"/>
      <c r="AB54" s="688"/>
      <c r="AC54" s="688"/>
      <c r="AD54" s="688"/>
      <c r="AE54" s="688"/>
      <c r="AF54" s="688"/>
      <c r="AG54" s="688"/>
      <c r="AH54" s="689"/>
      <c r="AI54" s="17" t="str">
        <f t="shared" si="17"/>
        <v/>
      </c>
    </row>
    <row r="55" spans="1:35" ht="15" customHeight="1">
      <c r="A55" s="696"/>
      <c r="B55" s="792"/>
      <c r="C55" s="696"/>
      <c r="D55" s="680"/>
      <c r="E55" s="792"/>
      <c r="F55" s="228"/>
      <c r="G55" s="679" t="str">
        <f t="shared" si="15"/>
        <v/>
      </c>
      <c r="H55" s="680"/>
      <c r="I55" s="680"/>
      <c r="J55" s="792"/>
      <c r="K55" s="250" t="str">
        <f t="shared" si="16"/>
        <v/>
      </c>
      <c r="L55" s="692" t="str">
        <f t="shared" si="14"/>
        <v/>
      </c>
      <c r="M55" s="692"/>
      <c r="N55" s="251" t="str">
        <f t="shared" si="18"/>
        <v/>
      </c>
      <c r="O55" s="793"/>
      <c r="P55" s="688"/>
      <c r="Q55" s="688"/>
      <c r="R55" s="688"/>
      <c r="S55" s="688"/>
      <c r="T55" s="688"/>
      <c r="U55" s="688"/>
      <c r="V55" s="688"/>
      <c r="W55" s="688"/>
      <c r="X55" s="688"/>
      <c r="Y55" s="688"/>
      <c r="Z55" s="688"/>
      <c r="AA55" s="688"/>
      <c r="AB55" s="688"/>
      <c r="AC55" s="688"/>
      <c r="AD55" s="688"/>
      <c r="AE55" s="688"/>
      <c r="AF55" s="688"/>
      <c r="AG55" s="688"/>
      <c r="AH55" s="689"/>
      <c r="AI55" s="17" t="str">
        <f t="shared" si="17"/>
        <v/>
      </c>
    </row>
    <row r="56" spans="1:35" ht="15" customHeight="1">
      <c r="A56" s="696"/>
      <c r="B56" s="792"/>
      <c r="C56" s="696"/>
      <c r="D56" s="680"/>
      <c r="E56" s="792"/>
      <c r="F56" s="228"/>
      <c r="G56" s="679" t="str">
        <f t="shared" si="15"/>
        <v/>
      </c>
      <c r="H56" s="680"/>
      <c r="I56" s="680"/>
      <c r="J56" s="792"/>
      <c r="K56" s="250" t="str">
        <f t="shared" si="16"/>
        <v/>
      </c>
      <c r="L56" s="692" t="str">
        <f t="shared" si="14"/>
        <v/>
      </c>
      <c r="M56" s="692"/>
      <c r="N56" s="251" t="str">
        <f t="shared" si="18"/>
        <v/>
      </c>
      <c r="O56" s="793"/>
      <c r="P56" s="688"/>
      <c r="Q56" s="688"/>
      <c r="R56" s="688"/>
      <c r="S56" s="688"/>
      <c r="T56" s="688"/>
      <c r="U56" s="688"/>
      <c r="V56" s="688"/>
      <c r="W56" s="688"/>
      <c r="X56" s="688"/>
      <c r="Y56" s="688"/>
      <c r="Z56" s="688"/>
      <c r="AA56" s="688"/>
      <c r="AB56" s="688"/>
      <c r="AC56" s="688"/>
      <c r="AD56" s="688"/>
      <c r="AE56" s="688"/>
      <c r="AF56" s="688"/>
      <c r="AG56" s="688"/>
      <c r="AH56" s="689"/>
      <c r="AI56" s="17" t="str">
        <f t="shared" si="17"/>
        <v/>
      </c>
    </row>
    <row r="57" spans="1:35" ht="15" customHeight="1">
      <c r="A57" s="699"/>
      <c r="B57" s="746"/>
      <c r="C57" s="699"/>
      <c r="D57" s="757"/>
      <c r="E57" s="746"/>
      <c r="F57" s="220"/>
      <c r="G57" s="701" t="str">
        <f t="shared" si="15"/>
        <v/>
      </c>
      <c r="H57" s="757"/>
      <c r="I57" s="757"/>
      <c r="J57" s="746"/>
      <c r="K57" s="252" t="str">
        <f t="shared" si="16"/>
        <v/>
      </c>
      <c r="L57" s="690" t="str">
        <f t="shared" si="14"/>
        <v/>
      </c>
      <c r="M57" s="690"/>
      <c r="N57" s="251" t="str">
        <f t="shared" si="18"/>
        <v/>
      </c>
      <c r="O57" s="707"/>
      <c r="P57" s="684"/>
      <c r="Q57" s="684"/>
      <c r="R57" s="684"/>
      <c r="S57" s="684"/>
      <c r="T57" s="684"/>
      <c r="U57" s="684"/>
      <c r="V57" s="684"/>
      <c r="W57" s="684"/>
      <c r="X57" s="684"/>
      <c r="Y57" s="684"/>
      <c r="Z57" s="684"/>
      <c r="AA57" s="684"/>
      <c r="AB57" s="684"/>
      <c r="AC57" s="684"/>
      <c r="AD57" s="684"/>
      <c r="AE57" s="684"/>
      <c r="AF57" s="684"/>
      <c r="AG57" s="684"/>
      <c r="AH57" s="691"/>
      <c r="AI57" s="17" t="str">
        <f t="shared" si="17"/>
        <v/>
      </c>
    </row>
    <row r="58" spans="1:35" ht="15" customHeight="1">
      <c r="A58" s="685" t="s">
        <v>36</v>
      </c>
      <c r="B58" s="686"/>
      <c r="C58" s="686"/>
      <c r="D58" s="687"/>
      <c r="E58" s="685">
        <v>1</v>
      </c>
      <c r="F58" s="687"/>
      <c r="G58" s="685">
        <v>2</v>
      </c>
      <c r="H58" s="687"/>
      <c r="I58" s="685">
        <v>3</v>
      </c>
      <c r="J58" s="687"/>
      <c r="K58" s="685">
        <v>4</v>
      </c>
      <c r="L58" s="686"/>
      <c r="M58" s="686"/>
      <c r="N58" s="687"/>
      <c r="O58" s="685">
        <v>5</v>
      </c>
      <c r="P58" s="687"/>
      <c r="Q58" s="685">
        <v>6</v>
      </c>
      <c r="R58" s="687"/>
      <c r="S58" s="685">
        <v>7</v>
      </c>
      <c r="T58" s="687"/>
      <c r="U58" s="685">
        <v>8</v>
      </c>
      <c r="V58" s="687"/>
      <c r="W58" s="685">
        <v>9</v>
      </c>
      <c r="X58" s="687"/>
      <c r="Y58" s="685">
        <v>10</v>
      </c>
      <c r="Z58" s="687"/>
      <c r="AA58" s="685">
        <v>11</v>
      </c>
      <c r="AB58" s="687"/>
      <c r="AC58" s="685">
        <v>12</v>
      </c>
      <c r="AD58" s="687"/>
      <c r="AE58" s="685">
        <v>13</v>
      </c>
      <c r="AF58" s="687"/>
      <c r="AG58" s="685">
        <v>14</v>
      </c>
      <c r="AH58" s="687"/>
    </row>
    <row r="59" spans="1:35" ht="15" customHeight="1">
      <c r="A59" s="724"/>
      <c r="B59" s="725"/>
      <c r="C59" s="726"/>
      <c r="D59" s="253"/>
      <c r="E59" s="254"/>
      <c r="F59" s="255"/>
      <c r="G59" s="254"/>
      <c r="H59" s="255"/>
      <c r="I59" s="254"/>
      <c r="J59" s="255"/>
      <c r="K59" s="724"/>
      <c r="L59" s="772"/>
      <c r="M59" s="725"/>
      <c r="N59" s="773"/>
      <c r="O59" s="254"/>
      <c r="P59" s="255"/>
      <c r="Q59" s="254"/>
      <c r="R59" s="255"/>
      <c r="S59" s="254"/>
      <c r="T59" s="255"/>
      <c r="U59" s="254"/>
      <c r="V59" s="255"/>
      <c r="W59" s="254"/>
      <c r="X59" s="255"/>
      <c r="Y59" s="254"/>
      <c r="Z59" s="255"/>
      <c r="AA59" s="254"/>
      <c r="AB59" s="255"/>
      <c r="AC59" s="256"/>
      <c r="AD59" s="256"/>
      <c r="AE59" s="254"/>
      <c r="AF59" s="255"/>
      <c r="AG59" s="254"/>
      <c r="AH59" s="255"/>
    </row>
    <row r="60" spans="1:35" ht="15" customHeight="1">
      <c r="A60" s="699" t="str">
        <f>IF(A59="","",IF(A59=A10,Z10,A10))</f>
        <v/>
      </c>
      <c r="B60" s="757"/>
      <c r="C60" s="746"/>
      <c r="D60" s="240"/>
      <c r="E60" s="220"/>
      <c r="F60" s="219"/>
      <c r="G60" s="220"/>
      <c r="H60" s="219"/>
      <c r="I60" s="220"/>
      <c r="J60" s="219"/>
      <c r="K60" s="699"/>
      <c r="L60" s="700"/>
      <c r="M60" s="757"/>
      <c r="N60" s="702"/>
      <c r="O60" s="220"/>
      <c r="P60" s="219"/>
      <c r="Q60" s="220"/>
      <c r="R60" s="219"/>
      <c r="S60" s="220"/>
      <c r="T60" s="219"/>
      <c r="U60" s="220"/>
      <c r="V60" s="219"/>
      <c r="W60" s="220"/>
      <c r="X60" s="219"/>
      <c r="Y60" s="220"/>
      <c r="Z60" s="219"/>
      <c r="AA60" s="220"/>
      <c r="AB60" s="219"/>
      <c r="AC60" s="242"/>
      <c r="AD60" s="242"/>
      <c r="AE60" s="220"/>
      <c r="AF60" s="219"/>
      <c r="AG60" s="220"/>
      <c r="AH60" s="219"/>
    </row>
    <row r="61" spans="1:35" ht="15" customHeight="1">
      <c r="A61" s="789" t="s">
        <v>60</v>
      </c>
      <c r="B61" s="789"/>
      <c r="C61" s="789"/>
      <c r="D61" s="789"/>
      <c r="E61" s="789" t="s">
        <v>52</v>
      </c>
      <c r="F61" s="790"/>
      <c r="G61" s="790"/>
      <c r="H61" s="790"/>
      <c r="I61" s="790"/>
      <c r="J61" s="790"/>
      <c r="K61" s="790"/>
      <c r="L61" s="790"/>
      <c r="M61" s="790"/>
      <c r="N61" s="790"/>
      <c r="O61" s="790"/>
      <c r="P61" s="790"/>
      <c r="Q61" s="790"/>
      <c r="R61" s="790"/>
      <c r="S61" s="790"/>
      <c r="T61" s="790"/>
      <c r="U61" s="790"/>
      <c r="V61" s="790"/>
      <c r="W61" s="790"/>
      <c r="X61" s="790"/>
      <c r="Y61" s="790"/>
      <c r="Z61" s="790"/>
      <c r="AA61" s="790"/>
      <c r="AB61" s="790"/>
      <c r="AC61" s="790"/>
      <c r="AD61" s="790"/>
      <c r="AE61" s="790"/>
      <c r="AF61" s="790"/>
      <c r="AG61" s="790"/>
      <c r="AH61" s="790"/>
    </row>
    <row r="62" spans="1:35" ht="15" customHeight="1">
      <c r="A62" s="791" t="s">
        <v>37</v>
      </c>
      <c r="B62" s="791"/>
      <c r="C62" s="791"/>
      <c r="D62" s="791"/>
      <c r="E62" s="791"/>
      <c r="F62" s="791"/>
      <c r="G62" s="791"/>
      <c r="H62" s="791"/>
      <c r="I62" s="791"/>
      <c r="J62" s="791"/>
      <c r="K62" s="791"/>
      <c r="L62" s="791"/>
      <c r="M62" s="791"/>
      <c r="N62" s="791"/>
      <c r="O62" s="791"/>
      <c r="P62" s="791"/>
      <c r="Q62" s="791"/>
      <c r="R62" s="791"/>
      <c r="S62" s="791"/>
      <c r="T62" s="791"/>
      <c r="U62" s="791"/>
      <c r="V62" s="791"/>
      <c r="W62" s="791"/>
      <c r="X62" s="791"/>
      <c r="Y62" s="791"/>
      <c r="Z62" s="791"/>
      <c r="AA62" s="791"/>
      <c r="AB62" s="791"/>
      <c r="AC62" s="791"/>
      <c r="AD62" s="791"/>
      <c r="AE62" s="791"/>
      <c r="AF62" s="791"/>
      <c r="AG62" s="791"/>
      <c r="AH62" s="791"/>
    </row>
    <row r="63" spans="1:35" ht="15" customHeight="1">
      <c r="A63" s="257"/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</row>
    <row r="64" spans="1:35" ht="15" customHeight="1">
      <c r="A64" s="779" t="s">
        <v>447</v>
      </c>
      <c r="B64" s="779"/>
      <c r="C64" s="779"/>
      <c r="D64" s="779"/>
      <c r="E64" s="779"/>
      <c r="F64" s="779"/>
      <c r="G64" s="779"/>
      <c r="H64" s="779"/>
      <c r="I64" s="779"/>
      <c r="J64" s="779"/>
      <c r="K64" s="779"/>
      <c r="L64" s="779"/>
      <c r="M64" s="779"/>
      <c r="N64" s="779"/>
      <c r="O64" s="779"/>
      <c r="P64" s="779"/>
      <c r="Q64" s="779"/>
      <c r="R64" s="779"/>
      <c r="S64" s="779"/>
      <c r="T64" s="779"/>
      <c r="U64" s="779"/>
      <c r="V64" s="779"/>
      <c r="W64" s="779"/>
      <c r="X64" s="779"/>
      <c r="Y64" s="779"/>
      <c r="Z64" s="779"/>
      <c r="AA64" s="779"/>
      <c r="AB64" s="779"/>
      <c r="AC64" s="779"/>
      <c r="AD64" s="779"/>
      <c r="AE64" s="779"/>
      <c r="AF64" s="779"/>
      <c r="AG64" s="779"/>
      <c r="AH64" s="779"/>
    </row>
    <row r="65" spans="1:34" ht="15" customHeight="1">
      <c r="A65" s="779" t="s">
        <v>446</v>
      </c>
      <c r="B65" s="779"/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779"/>
      <c r="O65" s="779"/>
      <c r="P65" s="779"/>
      <c r="Q65" s="779"/>
      <c r="R65" s="779"/>
      <c r="S65" s="779"/>
      <c r="T65" s="779"/>
      <c r="U65" s="779"/>
      <c r="V65" s="779"/>
      <c r="W65" s="779"/>
      <c r="X65" s="779"/>
      <c r="Y65" s="779"/>
      <c r="Z65" s="779"/>
      <c r="AA65" s="779"/>
      <c r="AB65" s="779"/>
      <c r="AC65" s="779"/>
      <c r="AD65" s="779"/>
      <c r="AE65" s="779"/>
      <c r="AF65" s="779"/>
      <c r="AG65" s="779"/>
      <c r="AH65" s="779"/>
    </row>
    <row r="66" spans="1:34" ht="11.25" customHeight="1">
      <c r="A66" s="197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258"/>
      <c r="V66" s="258"/>
      <c r="W66" s="258"/>
      <c r="X66" s="258"/>
      <c r="Y66" s="258"/>
      <c r="Z66" s="258"/>
      <c r="AA66" s="258"/>
      <c r="AB66" s="258"/>
      <c r="AC66" s="197"/>
      <c r="AD66" s="197"/>
      <c r="AE66" s="197"/>
      <c r="AF66" s="197"/>
      <c r="AG66" s="197"/>
      <c r="AH66" s="197"/>
    </row>
    <row r="67" spans="1:34" ht="11.25" hidden="1" customHeight="1">
      <c r="A67" s="771" t="s">
        <v>62</v>
      </c>
      <c r="B67" s="771"/>
      <c r="C67" s="771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</row>
    <row r="68" spans="1:34" ht="11.25" hidden="1" customHeight="1">
      <c r="A68" s="780"/>
      <c r="B68" s="781"/>
      <c r="C68" s="781"/>
      <c r="D68" s="781"/>
      <c r="E68" s="781"/>
      <c r="F68" s="781"/>
      <c r="G68" s="781"/>
      <c r="H68" s="781"/>
      <c r="I68" s="781"/>
      <c r="J68" s="781"/>
      <c r="K68" s="781"/>
      <c r="L68" s="781"/>
      <c r="M68" s="781"/>
      <c r="N68" s="781"/>
      <c r="O68" s="781"/>
      <c r="P68" s="781"/>
      <c r="Q68" s="781"/>
      <c r="R68" s="781"/>
      <c r="S68" s="781"/>
      <c r="T68" s="781"/>
      <c r="U68" s="781"/>
      <c r="V68" s="781"/>
      <c r="W68" s="781"/>
      <c r="X68" s="781"/>
      <c r="Y68" s="781"/>
      <c r="Z68" s="781"/>
      <c r="AA68" s="781"/>
      <c r="AB68" s="781"/>
      <c r="AC68" s="781"/>
      <c r="AD68" s="781"/>
      <c r="AE68" s="781"/>
      <c r="AF68" s="781"/>
      <c r="AG68" s="781"/>
      <c r="AH68" s="782"/>
    </row>
    <row r="69" spans="1:34" ht="11.25" hidden="1" customHeight="1">
      <c r="A69" s="783"/>
      <c r="B69" s="784"/>
      <c r="C69" s="784"/>
      <c r="D69" s="784"/>
      <c r="E69" s="784"/>
      <c r="F69" s="784"/>
      <c r="G69" s="784"/>
      <c r="H69" s="784"/>
      <c r="I69" s="784"/>
      <c r="J69" s="784"/>
      <c r="K69" s="784"/>
      <c r="L69" s="784"/>
      <c r="M69" s="784"/>
      <c r="N69" s="784"/>
      <c r="O69" s="784"/>
      <c r="P69" s="784"/>
      <c r="Q69" s="784"/>
      <c r="R69" s="784"/>
      <c r="S69" s="784"/>
      <c r="T69" s="784"/>
      <c r="U69" s="784"/>
      <c r="V69" s="784"/>
      <c r="W69" s="784"/>
      <c r="X69" s="784"/>
      <c r="Y69" s="784"/>
      <c r="Z69" s="784"/>
      <c r="AA69" s="784"/>
      <c r="AB69" s="784"/>
      <c r="AC69" s="784"/>
      <c r="AD69" s="784"/>
      <c r="AE69" s="784"/>
      <c r="AF69" s="784"/>
      <c r="AG69" s="784"/>
      <c r="AH69" s="785"/>
    </row>
    <row r="70" spans="1:34" ht="11.25" hidden="1" customHeight="1">
      <c r="A70" s="783"/>
      <c r="B70" s="784"/>
      <c r="C70" s="784"/>
      <c r="D70" s="784"/>
      <c r="E70" s="784"/>
      <c r="F70" s="784"/>
      <c r="G70" s="784"/>
      <c r="H70" s="784"/>
      <c r="I70" s="784"/>
      <c r="J70" s="784"/>
      <c r="K70" s="784"/>
      <c r="L70" s="784"/>
      <c r="M70" s="784"/>
      <c r="N70" s="784"/>
      <c r="O70" s="784"/>
      <c r="P70" s="784"/>
      <c r="Q70" s="784"/>
      <c r="R70" s="784"/>
      <c r="S70" s="784"/>
      <c r="T70" s="784"/>
      <c r="U70" s="784"/>
      <c r="V70" s="784"/>
      <c r="W70" s="784"/>
      <c r="X70" s="784"/>
      <c r="Y70" s="784"/>
      <c r="Z70" s="784"/>
      <c r="AA70" s="784"/>
      <c r="AB70" s="784"/>
      <c r="AC70" s="784"/>
      <c r="AD70" s="784"/>
      <c r="AE70" s="784"/>
      <c r="AF70" s="784"/>
      <c r="AG70" s="784"/>
      <c r="AH70" s="785"/>
    </row>
    <row r="71" spans="1:34" ht="11.25" hidden="1" customHeight="1">
      <c r="A71" s="783"/>
      <c r="B71" s="784"/>
      <c r="C71" s="784"/>
      <c r="D71" s="784"/>
      <c r="E71" s="784"/>
      <c r="F71" s="784"/>
      <c r="G71" s="784"/>
      <c r="H71" s="784"/>
      <c r="I71" s="784"/>
      <c r="J71" s="784"/>
      <c r="K71" s="784"/>
      <c r="L71" s="784"/>
      <c r="M71" s="784"/>
      <c r="N71" s="784"/>
      <c r="O71" s="784"/>
      <c r="P71" s="784"/>
      <c r="Q71" s="784"/>
      <c r="R71" s="784"/>
      <c r="S71" s="784"/>
      <c r="T71" s="784"/>
      <c r="U71" s="784"/>
      <c r="V71" s="784"/>
      <c r="W71" s="784"/>
      <c r="X71" s="784"/>
      <c r="Y71" s="784"/>
      <c r="Z71" s="784"/>
      <c r="AA71" s="784"/>
      <c r="AB71" s="784"/>
      <c r="AC71" s="784"/>
      <c r="AD71" s="784"/>
      <c r="AE71" s="784"/>
      <c r="AF71" s="784"/>
      <c r="AG71" s="784"/>
      <c r="AH71" s="785"/>
    </row>
    <row r="72" spans="1:34" ht="11.25" hidden="1" customHeight="1">
      <c r="A72" s="783"/>
      <c r="B72" s="784"/>
      <c r="C72" s="784"/>
      <c r="D72" s="784"/>
      <c r="E72" s="784"/>
      <c r="F72" s="784"/>
      <c r="G72" s="784"/>
      <c r="H72" s="784"/>
      <c r="I72" s="784"/>
      <c r="J72" s="784"/>
      <c r="K72" s="784"/>
      <c r="L72" s="784"/>
      <c r="M72" s="784"/>
      <c r="N72" s="784"/>
      <c r="O72" s="784"/>
      <c r="P72" s="784"/>
      <c r="Q72" s="784"/>
      <c r="R72" s="784"/>
      <c r="S72" s="784"/>
      <c r="T72" s="784"/>
      <c r="U72" s="784"/>
      <c r="V72" s="784"/>
      <c r="W72" s="784"/>
      <c r="X72" s="784"/>
      <c r="Y72" s="784"/>
      <c r="Z72" s="784"/>
      <c r="AA72" s="784"/>
      <c r="AB72" s="784"/>
      <c r="AC72" s="784"/>
      <c r="AD72" s="784"/>
      <c r="AE72" s="784"/>
      <c r="AF72" s="784"/>
      <c r="AG72" s="784"/>
      <c r="AH72" s="785"/>
    </row>
    <row r="73" spans="1:34" ht="11.25" hidden="1" customHeight="1">
      <c r="A73" s="783"/>
      <c r="B73" s="784"/>
      <c r="C73" s="784"/>
      <c r="D73" s="784"/>
      <c r="E73" s="784"/>
      <c r="F73" s="784"/>
      <c r="G73" s="784"/>
      <c r="H73" s="784"/>
      <c r="I73" s="784"/>
      <c r="J73" s="784"/>
      <c r="K73" s="784"/>
      <c r="L73" s="784"/>
      <c r="M73" s="784"/>
      <c r="N73" s="784"/>
      <c r="O73" s="784"/>
      <c r="P73" s="784"/>
      <c r="Q73" s="784"/>
      <c r="R73" s="784"/>
      <c r="S73" s="784"/>
      <c r="T73" s="784"/>
      <c r="U73" s="784"/>
      <c r="V73" s="784"/>
      <c r="W73" s="784"/>
      <c r="X73" s="784"/>
      <c r="Y73" s="784"/>
      <c r="Z73" s="784"/>
      <c r="AA73" s="784"/>
      <c r="AB73" s="784"/>
      <c r="AC73" s="784"/>
      <c r="AD73" s="784"/>
      <c r="AE73" s="784"/>
      <c r="AF73" s="784"/>
      <c r="AG73" s="784"/>
      <c r="AH73" s="785"/>
    </row>
    <row r="74" spans="1:34" ht="11.25" hidden="1" customHeight="1">
      <c r="A74" s="783"/>
      <c r="B74" s="784"/>
      <c r="C74" s="784"/>
      <c r="D74" s="784"/>
      <c r="E74" s="784"/>
      <c r="F74" s="784"/>
      <c r="G74" s="784"/>
      <c r="H74" s="784"/>
      <c r="I74" s="784"/>
      <c r="J74" s="784"/>
      <c r="K74" s="784"/>
      <c r="L74" s="784"/>
      <c r="M74" s="784"/>
      <c r="N74" s="784"/>
      <c r="O74" s="784"/>
      <c r="P74" s="784"/>
      <c r="Q74" s="784"/>
      <c r="R74" s="784"/>
      <c r="S74" s="784"/>
      <c r="T74" s="784"/>
      <c r="U74" s="784"/>
      <c r="V74" s="784"/>
      <c r="W74" s="784"/>
      <c r="X74" s="784"/>
      <c r="Y74" s="784"/>
      <c r="Z74" s="784"/>
      <c r="AA74" s="784"/>
      <c r="AB74" s="784"/>
      <c r="AC74" s="784"/>
      <c r="AD74" s="784"/>
      <c r="AE74" s="784"/>
      <c r="AF74" s="784"/>
      <c r="AG74" s="784"/>
      <c r="AH74" s="785"/>
    </row>
    <row r="75" spans="1:34" ht="11.25" hidden="1" customHeight="1">
      <c r="A75" s="783"/>
      <c r="B75" s="784"/>
      <c r="C75" s="784"/>
      <c r="D75" s="784"/>
      <c r="E75" s="784"/>
      <c r="F75" s="784"/>
      <c r="G75" s="784"/>
      <c r="H75" s="784"/>
      <c r="I75" s="784"/>
      <c r="J75" s="784"/>
      <c r="K75" s="784"/>
      <c r="L75" s="784"/>
      <c r="M75" s="784"/>
      <c r="N75" s="784"/>
      <c r="O75" s="784"/>
      <c r="P75" s="784"/>
      <c r="Q75" s="784"/>
      <c r="R75" s="784"/>
      <c r="S75" s="784"/>
      <c r="T75" s="784"/>
      <c r="U75" s="784"/>
      <c r="V75" s="784"/>
      <c r="W75" s="784"/>
      <c r="X75" s="784"/>
      <c r="Y75" s="784"/>
      <c r="Z75" s="784"/>
      <c r="AA75" s="784"/>
      <c r="AB75" s="784"/>
      <c r="AC75" s="784"/>
      <c r="AD75" s="784"/>
      <c r="AE75" s="784"/>
      <c r="AF75" s="784"/>
      <c r="AG75" s="784"/>
      <c r="AH75" s="785"/>
    </row>
    <row r="76" spans="1:34" ht="11.25" hidden="1" customHeight="1">
      <c r="A76" s="783"/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784"/>
      <c r="O76" s="784"/>
      <c r="P76" s="784"/>
      <c r="Q76" s="784"/>
      <c r="R76" s="784"/>
      <c r="S76" s="784"/>
      <c r="T76" s="784"/>
      <c r="U76" s="784"/>
      <c r="V76" s="784"/>
      <c r="W76" s="784"/>
      <c r="X76" s="784"/>
      <c r="Y76" s="784"/>
      <c r="Z76" s="784"/>
      <c r="AA76" s="784"/>
      <c r="AB76" s="784"/>
      <c r="AC76" s="784"/>
      <c r="AD76" s="784"/>
      <c r="AE76" s="784"/>
      <c r="AF76" s="784"/>
      <c r="AG76" s="784"/>
      <c r="AH76" s="785"/>
    </row>
    <row r="77" spans="1:34" ht="11.25" hidden="1" customHeight="1">
      <c r="A77" s="783"/>
      <c r="B77" s="784"/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784"/>
      <c r="O77" s="784"/>
      <c r="P77" s="784"/>
      <c r="Q77" s="784"/>
      <c r="R77" s="784"/>
      <c r="S77" s="784"/>
      <c r="T77" s="784"/>
      <c r="U77" s="784"/>
      <c r="V77" s="784"/>
      <c r="W77" s="784"/>
      <c r="X77" s="784"/>
      <c r="Y77" s="784"/>
      <c r="Z77" s="784"/>
      <c r="AA77" s="784"/>
      <c r="AB77" s="784"/>
      <c r="AC77" s="784"/>
      <c r="AD77" s="784"/>
      <c r="AE77" s="784"/>
      <c r="AF77" s="784"/>
      <c r="AG77" s="784"/>
      <c r="AH77" s="785"/>
    </row>
    <row r="78" spans="1:34" ht="11.25" hidden="1" customHeight="1">
      <c r="A78" s="783"/>
      <c r="B78" s="784"/>
      <c r="C78" s="784"/>
      <c r="D78" s="784"/>
      <c r="E78" s="784"/>
      <c r="F78" s="784"/>
      <c r="G78" s="784"/>
      <c r="H78" s="784"/>
      <c r="I78" s="784"/>
      <c r="J78" s="784"/>
      <c r="K78" s="784"/>
      <c r="L78" s="784"/>
      <c r="M78" s="784"/>
      <c r="N78" s="784"/>
      <c r="O78" s="784"/>
      <c r="P78" s="784"/>
      <c r="Q78" s="784"/>
      <c r="R78" s="784"/>
      <c r="S78" s="784"/>
      <c r="T78" s="784"/>
      <c r="U78" s="784"/>
      <c r="V78" s="784"/>
      <c r="W78" s="784"/>
      <c r="X78" s="784"/>
      <c r="Y78" s="784"/>
      <c r="Z78" s="784"/>
      <c r="AA78" s="784"/>
      <c r="AB78" s="784"/>
      <c r="AC78" s="784"/>
      <c r="AD78" s="784"/>
      <c r="AE78" s="784"/>
      <c r="AF78" s="784"/>
      <c r="AG78" s="784"/>
      <c r="AH78" s="785"/>
    </row>
    <row r="79" spans="1:34" ht="11.25" hidden="1" customHeight="1">
      <c r="A79" s="786"/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N79" s="787"/>
      <c r="O79" s="787"/>
      <c r="P79" s="787"/>
      <c r="Q79" s="787"/>
      <c r="R79" s="787"/>
      <c r="S79" s="787"/>
      <c r="T79" s="787"/>
      <c r="U79" s="787"/>
      <c r="V79" s="787"/>
      <c r="W79" s="787"/>
      <c r="X79" s="787"/>
      <c r="Y79" s="787"/>
      <c r="Z79" s="787"/>
      <c r="AA79" s="787"/>
      <c r="AB79" s="787"/>
      <c r="AC79" s="787"/>
      <c r="AD79" s="787"/>
      <c r="AE79" s="787"/>
      <c r="AF79" s="787"/>
      <c r="AG79" s="787"/>
      <c r="AH79" s="788"/>
    </row>
    <row r="80" spans="1:34" hidden="1"/>
  </sheetData>
  <mergeCells count="406">
    <mergeCell ref="AA6:AE6"/>
    <mergeCell ref="AF6:AH6"/>
    <mergeCell ref="A1:P1"/>
    <mergeCell ref="W1:AB1"/>
    <mergeCell ref="AC1:AH1"/>
    <mergeCell ref="I5:J5"/>
    <mergeCell ref="A4:AH4"/>
    <mergeCell ref="K5:N5"/>
    <mergeCell ref="B2:N3"/>
    <mergeCell ref="W2:AB3"/>
    <mergeCell ref="AC2:AH3"/>
    <mergeCell ref="O3:P3"/>
    <mergeCell ref="O5:T5"/>
    <mergeCell ref="U5:V5"/>
    <mergeCell ref="W5:AH5"/>
    <mergeCell ref="A5:C5"/>
    <mergeCell ref="D5:H5"/>
    <mergeCell ref="A8:E8"/>
    <mergeCell ref="F8:J8"/>
    <mergeCell ref="A7:E7"/>
    <mergeCell ref="F7:J7"/>
    <mergeCell ref="O8:S8"/>
    <mergeCell ref="A6:C6"/>
    <mergeCell ref="D6:J6"/>
    <mergeCell ref="K6:N6"/>
    <mergeCell ref="O6:P6"/>
    <mergeCell ref="Q6:R6"/>
    <mergeCell ref="S6:T6"/>
    <mergeCell ref="K7:N7"/>
    <mergeCell ref="O7:S7"/>
    <mergeCell ref="T7:U7"/>
    <mergeCell ref="K8:N8"/>
    <mergeCell ref="U6:V6"/>
    <mergeCell ref="G13:H13"/>
    <mergeCell ref="A12:I12"/>
    <mergeCell ref="A11:I11"/>
    <mergeCell ref="Q15:Q16"/>
    <mergeCell ref="A15:A16"/>
    <mergeCell ref="B15:C16"/>
    <mergeCell ref="D15:H15"/>
    <mergeCell ref="I15:I16"/>
    <mergeCell ref="J15:P16"/>
    <mergeCell ref="O12:P12"/>
    <mergeCell ref="J9:N13"/>
    <mergeCell ref="O11:P11"/>
    <mergeCell ref="O9:P9"/>
    <mergeCell ref="Q9:T9"/>
    <mergeCell ref="Q11:T11"/>
    <mergeCell ref="A9:D9"/>
    <mergeCell ref="J18:P18"/>
    <mergeCell ref="U18:Y18"/>
    <mergeCell ref="W14:Y14"/>
    <mergeCell ref="U12:V12"/>
    <mergeCell ref="J19:P19"/>
    <mergeCell ref="U19:Y19"/>
    <mergeCell ref="J20:P20"/>
    <mergeCell ref="U20:Y20"/>
    <mergeCell ref="J21:P21"/>
    <mergeCell ref="U21:Y21"/>
    <mergeCell ref="J22:P22"/>
    <mergeCell ref="U22:Y22"/>
    <mergeCell ref="J23:P23"/>
    <mergeCell ref="U23:Y23"/>
    <mergeCell ref="J24:P24"/>
    <mergeCell ref="U24:Y24"/>
    <mergeCell ref="J25:P25"/>
    <mergeCell ref="U25:Y25"/>
    <mergeCell ref="J26:P26"/>
    <mergeCell ref="U26:Y26"/>
    <mergeCell ref="J27:P27"/>
    <mergeCell ref="U27:Y27"/>
    <mergeCell ref="J28:P28"/>
    <mergeCell ref="U28:Y28"/>
    <mergeCell ref="J29:P29"/>
    <mergeCell ref="U29:Y29"/>
    <mergeCell ref="J30:P30"/>
    <mergeCell ref="U30:Y30"/>
    <mergeCell ref="J31:P31"/>
    <mergeCell ref="U31:Y31"/>
    <mergeCell ref="J34:P34"/>
    <mergeCell ref="U34:Y34"/>
    <mergeCell ref="J32:P32"/>
    <mergeCell ref="U32:Y32"/>
    <mergeCell ref="J33:P33"/>
    <mergeCell ref="U33:Y33"/>
    <mergeCell ref="A36:B36"/>
    <mergeCell ref="D36:F36"/>
    <mergeCell ref="H36:J36"/>
    <mergeCell ref="A35:B35"/>
    <mergeCell ref="C35:F35"/>
    <mergeCell ref="G35:J35"/>
    <mergeCell ref="O37:O38"/>
    <mergeCell ref="A37:B37"/>
    <mergeCell ref="D37:F37"/>
    <mergeCell ref="H37:J37"/>
    <mergeCell ref="K39:L39"/>
    <mergeCell ref="M39:N39"/>
    <mergeCell ref="A38:B38"/>
    <mergeCell ref="D38:F38"/>
    <mergeCell ref="H38:J38"/>
    <mergeCell ref="K37:L38"/>
    <mergeCell ref="M37:N38"/>
    <mergeCell ref="A40:B40"/>
    <mergeCell ref="D40:F40"/>
    <mergeCell ref="H40:J40"/>
    <mergeCell ref="A39:B39"/>
    <mergeCell ref="D39:F39"/>
    <mergeCell ref="H39:J39"/>
    <mergeCell ref="K40:L40"/>
    <mergeCell ref="M40:N40"/>
    <mergeCell ref="A43:B43"/>
    <mergeCell ref="D43:F43"/>
    <mergeCell ref="H41:J41"/>
    <mergeCell ref="H43:J43"/>
    <mergeCell ref="A42:B42"/>
    <mergeCell ref="D42:F42"/>
    <mergeCell ref="H42:J42"/>
    <mergeCell ref="A41:B41"/>
    <mergeCell ref="D41:F41"/>
    <mergeCell ref="K42:L42"/>
    <mergeCell ref="M42:N42"/>
    <mergeCell ref="A45:B45"/>
    <mergeCell ref="D45:F45"/>
    <mergeCell ref="H45:J45"/>
    <mergeCell ref="A44:B44"/>
    <mergeCell ref="D44:F44"/>
    <mergeCell ref="H44:J44"/>
    <mergeCell ref="A47:B47"/>
    <mergeCell ref="C47:E47"/>
    <mergeCell ref="G47:J47"/>
    <mergeCell ref="A46:B46"/>
    <mergeCell ref="C46:E46"/>
    <mergeCell ref="G46:J46"/>
    <mergeCell ref="A48:B48"/>
    <mergeCell ref="C48:E48"/>
    <mergeCell ref="G48:J48"/>
    <mergeCell ref="O48:P48"/>
    <mergeCell ref="Q48:R48"/>
    <mergeCell ref="S48:T48"/>
    <mergeCell ref="U47:V47"/>
    <mergeCell ref="W47:X47"/>
    <mergeCell ref="Q47:R47"/>
    <mergeCell ref="S47:T47"/>
    <mergeCell ref="U48:V48"/>
    <mergeCell ref="W48:X48"/>
    <mergeCell ref="L47:M47"/>
    <mergeCell ref="A50:B50"/>
    <mergeCell ref="C50:E50"/>
    <mergeCell ref="G50:J50"/>
    <mergeCell ref="O50:P50"/>
    <mergeCell ref="Q50:R50"/>
    <mergeCell ref="S50:T50"/>
    <mergeCell ref="U49:V49"/>
    <mergeCell ref="W49:X49"/>
    <mergeCell ref="Q49:R49"/>
    <mergeCell ref="S49:T49"/>
    <mergeCell ref="U50:V50"/>
    <mergeCell ref="W50:X50"/>
    <mergeCell ref="A49:B49"/>
    <mergeCell ref="C49:E49"/>
    <mergeCell ref="G49:J49"/>
    <mergeCell ref="O49:P49"/>
    <mergeCell ref="L50:M50"/>
    <mergeCell ref="U51:V51"/>
    <mergeCell ref="W51:X51"/>
    <mergeCell ref="Q51:R51"/>
    <mergeCell ref="S51:T51"/>
    <mergeCell ref="U52:V52"/>
    <mergeCell ref="W52:X52"/>
    <mergeCell ref="A51:B51"/>
    <mergeCell ref="C51:E51"/>
    <mergeCell ref="G51:J51"/>
    <mergeCell ref="O51:P51"/>
    <mergeCell ref="L51:M51"/>
    <mergeCell ref="A53:B53"/>
    <mergeCell ref="C53:E53"/>
    <mergeCell ref="G53:J53"/>
    <mergeCell ref="O53:P53"/>
    <mergeCell ref="L52:M52"/>
    <mergeCell ref="A52:B52"/>
    <mergeCell ref="C52:E52"/>
    <mergeCell ref="G52:J52"/>
    <mergeCell ref="O52:P52"/>
    <mergeCell ref="L53:M53"/>
    <mergeCell ref="G55:J55"/>
    <mergeCell ref="O55:P55"/>
    <mergeCell ref="A56:B56"/>
    <mergeCell ref="C56:E56"/>
    <mergeCell ref="G56:J56"/>
    <mergeCell ref="O56:P56"/>
    <mergeCell ref="L56:M56"/>
    <mergeCell ref="Q54:R54"/>
    <mergeCell ref="S54:T54"/>
    <mergeCell ref="A54:B54"/>
    <mergeCell ref="C54:E54"/>
    <mergeCell ref="G54:J54"/>
    <mergeCell ref="O54:P54"/>
    <mergeCell ref="L54:M54"/>
    <mergeCell ref="AA56:AB56"/>
    <mergeCell ref="AC55:AD55"/>
    <mergeCell ref="AE55:AF55"/>
    <mergeCell ref="Y55:Z55"/>
    <mergeCell ref="AA55:AB55"/>
    <mergeCell ref="AC56:AD56"/>
    <mergeCell ref="AE56:AF56"/>
    <mergeCell ref="A57:B57"/>
    <mergeCell ref="C57:E57"/>
    <mergeCell ref="G57:J57"/>
    <mergeCell ref="O57:P57"/>
    <mergeCell ref="U56:V56"/>
    <mergeCell ref="W56:X56"/>
    <mergeCell ref="Q56:R56"/>
    <mergeCell ref="S56:T56"/>
    <mergeCell ref="U57:V57"/>
    <mergeCell ref="W57:X57"/>
    <mergeCell ref="Y57:Z57"/>
    <mergeCell ref="AA57:AB57"/>
    <mergeCell ref="W55:X55"/>
    <mergeCell ref="Q55:R55"/>
    <mergeCell ref="S55:T55"/>
    <mergeCell ref="A55:B55"/>
    <mergeCell ref="C55:E55"/>
    <mergeCell ref="A68:AH79"/>
    <mergeCell ref="W58:X58"/>
    <mergeCell ref="Y58:Z58"/>
    <mergeCell ref="A58:D58"/>
    <mergeCell ref="E58:F58"/>
    <mergeCell ref="G58:H58"/>
    <mergeCell ref="I58:J58"/>
    <mergeCell ref="O58:P58"/>
    <mergeCell ref="A60:C60"/>
    <mergeCell ref="E61:AH61"/>
    <mergeCell ref="A64:AH64"/>
    <mergeCell ref="M60:N60"/>
    <mergeCell ref="A61:D61"/>
    <mergeCell ref="A62:D62"/>
    <mergeCell ref="E62:AH62"/>
    <mergeCell ref="A67:C67"/>
    <mergeCell ref="AA58:AB58"/>
    <mergeCell ref="AC58:AD58"/>
    <mergeCell ref="AE58:AF58"/>
    <mergeCell ref="A59:C59"/>
    <mergeCell ref="S58:T58"/>
    <mergeCell ref="U58:V58"/>
    <mergeCell ref="K59:L59"/>
    <mergeCell ref="M59:N59"/>
    <mergeCell ref="K60:L60"/>
    <mergeCell ref="V7:Z7"/>
    <mergeCell ref="AB7:AE7"/>
    <mergeCell ref="AF7:AH8"/>
    <mergeCell ref="AB8:AE8"/>
    <mergeCell ref="T8:U8"/>
    <mergeCell ref="V8:Z8"/>
    <mergeCell ref="A65:AH65"/>
    <mergeCell ref="Y56:Z56"/>
    <mergeCell ref="U11:V11"/>
    <mergeCell ref="U9:V9"/>
    <mergeCell ref="W9:Y13"/>
    <mergeCell ref="Q12:T12"/>
    <mergeCell ref="Z11:AH11"/>
    <mergeCell ref="Z12:AH12"/>
    <mergeCell ref="AA13:AB13"/>
    <mergeCell ref="AG13:AH13"/>
    <mergeCell ref="J14:N14"/>
    <mergeCell ref="O14:P14"/>
    <mergeCell ref="Q14:T14"/>
    <mergeCell ref="U14:V14"/>
    <mergeCell ref="O13:P13"/>
    <mergeCell ref="Q13:T13"/>
    <mergeCell ref="U13:V13"/>
    <mergeCell ref="Z9:AC9"/>
    <mergeCell ref="AH15:AH16"/>
    <mergeCell ref="J17:P17"/>
    <mergeCell ref="U17:Y17"/>
    <mergeCell ref="S15:S16"/>
    <mergeCell ref="T15:T16"/>
    <mergeCell ref="U15:Y16"/>
    <mergeCell ref="Z15:Z16"/>
    <mergeCell ref="R15:R16"/>
    <mergeCell ref="AA15:AE15"/>
    <mergeCell ref="AF15:AG16"/>
    <mergeCell ref="AE35:AH35"/>
    <mergeCell ref="K36:R36"/>
    <mergeCell ref="S36:X36"/>
    <mergeCell ref="Y36:Z36"/>
    <mergeCell ref="AB36:AD36"/>
    <mergeCell ref="AF36:AH36"/>
    <mergeCell ref="K35:R35"/>
    <mergeCell ref="S35:X35"/>
    <mergeCell ref="Y35:Z35"/>
    <mergeCell ref="AA35:AD35"/>
    <mergeCell ref="P37:P38"/>
    <mergeCell ref="Q37:T38"/>
    <mergeCell ref="W37:W38"/>
    <mergeCell ref="X37:X38"/>
    <mergeCell ref="U37:U38"/>
    <mergeCell ref="V37:V38"/>
    <mergeCell ref="Y37:Z37"/>
    <mergeCell ref="AB37:AD37"/>
    <mergeCell ref="AF37:AH37"/>
    <mergeCell ref="Y38:Z38"/>
    <mergeCell ref="AB38:AD38"/>
    <mergeCell ref="AF38:AH38"/>
    <mergeCell ref="AB39:AD39"/>
    <mergeCell ref="AF39:AH39"/>
    <mergeCell ref="R40:S40"/>
    <mergeCell ref="Y40:Z40"/>
    <mergeCell ref="R39:S39"/>
    <mergeCell ref="Y39:Z39"/>
    <mergeCell ref="R41:S41"/>
    <mergeCell ref="Y41:Z41"/>
    <mergeCell ref="AB40:AD40"/>
    <mergeCell ref="AF40:AH40"/>
    <mergeCell ref="AB41:AD41"/>
    <mergeCell ref="AF41:AH41"/>
    <mergeCell ref="R42:S42"/>
    <mergeCell ref="Y42:Z42"/>
    <mergeCell ref="AB42:AD42"/>
    <mergeCell ref="AF42:AH42"/>
    <mergeCell ref="K41:L41"/>
    <mergeCell ref="M41:N41"/>
    <mergeCell ref="AB44:AD44"/>
    <mergeCell ref="AF44:AH44"/>
    <mergeCell ref="K43:L43"/>
    <mergeCell ref="M43:N43"/>
    <mergeCell ref="R43:S43"/>
    <mergeCell ref="Y43:Z43"/>
    <mergeCell ref="AB43:AD43"/>
    <mergeCell ref="AF43:AH43"/>
    <mergeCell ref="AB45:AD45"/>
    <mergeCell ref="AF45:AH45"/>
    <mergeCell ref="K44:L44"/>
    <mergeCell ref="M44:N44"/>
    <mergeCell ref="K45:L45"/>
    <mergeCell ref="M45:N45"/>
    <mergeCell ref="R45:S45"/>
    <mergeCell ref="Y45:Z45"/>
    <mergeCell ref="R44:S44"/>
    <mergeCell ref="Y44:Z44"/>
    <mergeCell ref="AA50:AB50"/>
    <mergeCell ref="AG47:AH47"/>
    <mergeCell ref="AC47:AD47"/>
    <mergeCell ref="AE47:AF47"/>
    <mergeCell ref="Y47:Z47"/>
    <mergeCell ref="AA47:AB47"/>
    <mergeCell ref="O47:P47"/>
    <mergeCell ref="AG48:AH48"/>
    <mergeCell ref="L49:M49"/>
    <mergeCell ref="AG49:AH49"/>
    <mergeCell ref="AC49:AD49"/>
    <mergeCell ref="AE49:AF49"/>
    <mergeCell ref="Y49:Z49"/>
    <mergeCell ref="AA49:AB49"/>
    <mergeCell ref="AC48:AD48"/>
    <mergeCell ref="AE48:AF48"/>
    <mergeCell ref="Y48:Z48"/>
    <mergeCell ref="L48:M48"/>
    <mergeCell ref="AA48:AB48"/>
    <mergeCell ref="K46:N46"/>
    <mergeCell ref="O46:AH46"/>
    <mergeCell ref="AG58:AH58"/>
    <mergeCell ref="Q58:R58"/>
    <mergeCell ref="K58:N58"/>
    <mergeCell ref="AG56:AH56"/>
    <mergeCell ref="L57:M57"/>
    <mergeCell ref="AG57:AH57"/>
    <mergeCell ref="AC57:AD57"/>
    <mergeCell ref="AE57:AF57"/>
    <mergeCell ref="Q57:R57"/>
    <mergeCell ref="S57:T57"/>
    <mergeCell ref="AG54:AH54"/>
    <mergeCell ref="L55:M55"/>
    <mergeCell ref="AG55:AH55"/>
    <mergeCell ref="AC54:AD54"/>
    <mergeCell ref="AE54:AF54"/>
    <mergeCell ref="U54:V54"/>
    <mergeCell ref="W54:X54"/>
    <mergeCell ref="AG53:AH53"/>
    <mergeCell ref="AC53:AD53"/>
    <mergeCell ref="AE53:AF53"/>
    <mergeCell ref="Y53:Z53"/>
    <mergeCell ref="AA53:AB53"/>
    <mergeCell ref="Y54:Z54"/>
    <mergeCell ref="AA54:AB54"/>
    <mergeCell ref="U55:V55"/>
    <mergeCell ref="AG52:AH52"/>
    <mergeCell ref="Q53:R53"/>
    <mergeCell ref="S53:T53"/>
    <mergeCell ref="Q52:R52"/>
    <mergeCell ref="S52:T52"/>
    <mergeCell ref="W6:Z6"/>
    <mergeCell ref="AC52:AD52"/>
    <mergeCell ref="AE52:AF52"/>
    <mergeCell ref="Y52:Z52"/>
    <mergeCell ref="U53:V53"/>
    <mergeCell ref="W53:X53"/>
    <mergeCell ref="AG50:AH50"/>
    <mergeCell ref="AA52:AB52"/>
    <mergeCell ref="AG51:AH51"/>
    <mergeCell ref="AC51:AD51"/>
    <mergeCell ref="AE51:AF51"/>
    <mergeCell ref="Y51:Z51"/>
    <mergeCell ref="AA51:AB51"/>
    <mergeCell ref="AC50:AD50"/>
    <mergeCell ref="AE50:AF50"/>
    <mergeCell ref="Y50:Z50"/>
  </mergeCells>
  <phoneticPr fontId="3"/>
  <dataValidations count="1">
    <dataValidation type="list" allowBlank="1" showInputMessage="1" showErrorMessage="1" sqref="C47:E57 A59:C59">
      <formula1>$A$10:$B$10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8" orientation="portrait" horizontalDpi="4294967293" verticalDpi="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データ!$H$2:$H$21</xm:f>
          </x14:formula1>
          <xm:sqref>AB8:AE8</xm:sqref>
        </x14:dataValidation>
        <x14:dataValidation type="list" allowBlank="1" showInputMessage="1" showErrorMessage="1">
          <x14:formula1>
            <xm:f>データ!$G$2:$G$21</xm:f>
          </x14:formula1>
          <xm:sqref>AB7:AE7</xm:sqref>
        </x14:dataValidation>
        <x14:dataValidation type="list" allowBlank="1" showInputMessage="1" showErrorMessage="1">
          <x14:formula1>
            <xm:f>データ!$P$2:$P$21</xm:f>
          </x14:formula1>
          <xm:sqref>W6</xm:sqref>
        </x14:dataValidation>
        <x14:dataValidation type="list" allowBlank="1" showInputMessage="1" showErrorMessage="1">
          <x14:formula1>
            <xm:f>データ!$N$2:$N$67</xm:f>
          </x14:formula1>
          <xm:sqref>O6</xm:sqref>
        </x14:dataValidation>
        <x14:dataValidation type="list" allowBlank="1" showInputMessage="1" showErrorMessage="1">
          <x14:formula1>
            <xm:f>データ!$J$2:$J$21</xm:f>
          </x14:formula1>
          <xm:sqref>D6</xm:sqref>
        </x14:dataValidation>
        <x14:dataValidation type="list" allowBlank="1" showInputMessage="1" showErrorMessage="1">
          <x14:formula1>
            <xm:f>データ!$L$2:$L$21</xm:f>
          </x14:formula1>
          <xm:sqref>S6</xm:sqref>
        </x14:dataValidation>
        <x14:dataValidation type="list" allowBlank="1" showInputMessage="1" showErrorMessage="1">
          <x14:formula1>
            <xm:f>データ!$E$2:$E$21</xm:f>
          </x14:formula1>
          <xm:sqref>V8:Z8</xm:sqref>
        </x14:dataValidation>
        <x14:dataValidation type="list" allowBlank="1" showInputMessage="1" showErrorMessage="1">
          <x14:formula1>
            <xm:f>データ!$C$2:$C$21</xm:f>
          </x14:formula1>
          <xm:sqref>F7:J7</xm:sqref>
        </x14:dataValidation>
        <x14:dataValidation type="list" allowBlank="1" showInputMessage="1" showErrorMessage="1">
          <x14:formula1>
            <xm:f>データ!$A$2:$A$21</xm:f>
          </x14:formula1>
          <xm:sqref>F8:J8 O7:S8 V7:Z7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0"/>
  <sheetViews>
    <sheetView zoomScaleNormal="100" workbookViewId="0">
      <selection activeCell="AS16" sqref="AS16"/>
    </sheetView>
  </sheetViews>
  <sheetFormatPr defaultRowHeight="13.5"/>
  <cols>
    <col min="1" max="10" width="3.125" style="17" customWidth="1"/>
    <col min="11" max="11" width="2.25" style="17" customWidth="1"/>
    <col min="12" max="13" width="0.875" style="17" customWidth="1"/>
    <col min="14" max="14" width="2.25" style="17" customWidth="1"/>
    <col min="15" max="34" width="3.125" style="17" customWidth="1"/>
    <col min="35" max="35" width="2.875" style="17" customWidth="1"/>
    <col min="36" max="42" width="2.625" style="17" customWidth="1"/>
    <col min="43" max="16384" width="9" style="17"/>
  </cols>
  <sheetData>
    <row r="1" spans="1:49" ht="15" customHeight="1">
      <c r="A1" s="816" t="s">
        <v>270</v>
      </c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197"/>
      <c r="R1" s="197"/>
      <c r="S1" s="197"/>
      <c r="T1" s="197"/>
      <c r="U1" s="197"/>
      <c r="V1" s="197"/>
      <c r="W1" s="817" t="s">
        <v>6</v>
      </c>
      <c r="X1" s="817"/>
      <c r="Y1" s="817"/>
      <c r="Z1" s="817"/>
      <c r="AA1" s="817"/>
      <c r="AB1" s="817"/>
      <c r="AC1" s="817" t="s">
        <v>7</v>
      </c>
      <c r="AD1" s="817"/>
      <c r="AE1" s="817"/>
      <c r="AF1" s="817"/>
      <c r="AG1" s="817"/>
      <c r="AH1" s="817"/>
    </row>
    <row r="2" spans="1:49" ht="15" customHeight="1">
      <c r="A2" s="197"/>
      <c r="B2" s="821" t="s">
        <v>445</v>
      </c>
      <c r="C2" s="821"/>
      <c r="D2" s="821"/>
      <c r="E2" s="821"/>
      <c r="F2" s="821"/>
      <c r="G2" s="821"/>
      <c r="H2" s="821"/>
      <c r="I2" s="821"/>
      <c r="J2" s="822"/>
      <c r="K2" s="822"/>
      <c r="L2" s="822"/>
      <c r="M2" s="822"/>
      <c r="N2" s="822"/>
      <c r="O2" s="198"/>
      <c r="P2" s="198"/>
      <c r="Q2" s="198"/>
      <c r="R2" s="198"/>
      <c r="S2" s="198"/>
      <c r="T2" s="198"/>
      <c r="U2" s="198"/>
      <c r="V2" s="198"/>
      <c r="W2" s="823" t="str">
        <f>IF(F7="","",F7)</f>
        <v/>
      </c>
      <c r="X2" s="823"/>
      <c r="Y2" s="823"/>
      <c r="Z2" s="823"/>
      <c r="AA2" s="823"/>
      <c r="AB2" s="823"/>
      <c r="AC2" s="823" t="str">
        <f>IF(F8="","",F8)</f>
        <v/>
      </c>
      <c r="AD2" s="823"/>
      <c r="AE2" s="823"/>
      <c r="AF2" s="823"/>
      <c r="AG2" s="823"/>
      <c r="AH2" s="823"/>
    </row>
    <row r="3" spans="1:49" ht="15" customHeight="1">
      <c r="A3" s="197"/>
      <c r="B3" s="821"/>
      <c r="C3" s="821"/>
      <c r="D3" s="821"/>
      <c r="E3" s="821"/>
      <c r="F3" s="821"/>
      <c r="G3" s="821"/>
      <c r="H3" s="821"/>
      <c r="I3" s="821"/>
      <c r="J3" s="822"/>
      <c r="K3" s="822"/>
      <c r="L3" s="822"/>
      <c r="M3" s="822"/>
      <c r="N3" s="822"/>
      <c r="O3" s="825"/>
      <c r="P3" s="825"/>
      <c r="Q3" s="198"/>
      <c r="R3" s="198"/>
      <c r="S3" s="198"/>
      <c r="T3" s="198"/>
      <c r="U3" s="198"/>
      <c r="V3" s="198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</row>
    <row r="4" spans="1:49" ht="15" customHeight="1">
      <c r="A4" s="820" t="s">
        <v>38</v>
      </c>
      <c r="B4" s="820"/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  <c r="R4" s="820"/>
      <c r="S4" s="820"/>
      <c r="T4" s="820"/>
      <c r="U4" s="820"/>
      <c r="V4" s="820"/>
      <c r="W4" s="820"/>
      <c r="X4" s="820"/>
      <c r="Y4" s="820"/>
      <c r="Z4" s="820"/>
      <c r="AA4" s="820"/>
      <c r="AB4" s="820"/>
      <c r="AC4" s="820"/>
      <c r="AD4" s="820"/>
      <c r="AE4" s="820"/>
      <c r="AF4" s="820"/>
      <c r="AG4" s="820"/>
      <c r="AH4" s="820"/>
    </row>
    <row r="5" spans="1:49" ht="15" customHeight="1">
      <c r="A5" s="724" t="s">
        <v>8</v>
      </c>
      <c r="B5" s="725"/>
      <c r="C5" s="753"/>
      <c r="D5" s="826" t="str">
        <f>表紙裏!A9</f>
        <v>平成30年8月7日(火)</v>
      </c>
      <c r="E5" s="827"/>
      <c r="F5" s="827"/>
      <c r="G5" s="827"/>
      <c r="H5" s="827"/>
      <c r="I5" s="818">
        <v>0.625</v>
      </c>
      <c r="J5" s="819"/>
      <c r="K5" s="693" t="s">
        <v>9</v>
      </c>
      <c r="L5" s="693"/>
      <c r="M5" s="693"/>
      <c r="N5" s="693"/>
      <c r="O5" s="693" t="s">
        <v>261</v>
      </c>
      <c r="P5" s="693"/>
      <c r="Q5" s="693"/>
      <c r="R5" s="693"/>
      <c r="S5" s="693"/>
      <c r="T5" s="693"/>
      <c r="U5" s="693" t="s">
        <v>10</v>
      </c>
      <c r="V5" s="693"/>
      <c r="W5" s="693" t="str">
        <f>トーナメント!O59</f>
        <v>七尾市城山陸上競技場</v>
      </c>
      <c r="X5" s="693"/>
      <c r="Y5" s="693"/>
      <c r="Z5" s="693"/>
      <c r="AA5" s="693"/>
      <c r="AB5" s="693"/>
      <c r="AC5" s="693"/>
      <c r="AD5" s="693"/>
      <c r="AE5" s="693"/>
      <c r="AF5" s="693"/>
      <c r="AG5" s="693"/>
      <c r="AH5" s="694"/>
    </row>
    <row r="6" spans="1:49" ht="15" customHeight="1">
      <c r="A6" s="696" t="s">
        <v>11</v>
      </c>
      <c r="B6" s="680"/>
      <c r="C6" s="680"/>
      <c r="D6" s="680"/>
      <c r="E6" s="680"/>
      <c r="F6" s="680"/>
      <c r="G6" s="680"/>
      <c r="H6" s="680"/>
      <c r="I6" s="680"/>
      <c r="J6" s="680"/>
      <c r="K6" s="680" t="s">
        <v>12</v>
      </c>
      <c r="L6" s="680"/>
      <c r="M6" s="680"/>
      <c r="N6" s="681"/>
      <c r="O6" s="828"/>
      <c r="P6" s="829"/>
      <c r="Q6" s="679" t="s">
        <v>13</v>
      </c>
      <c r="R6" s="681"/>
      <c r="S6" s="814"/>
      <c r="T6" s="815"/>
      <c r="U6" s="679" t="s">
        <v>39</v>
      </c>
      <c r="V6" s="681"/>
      <c r="W6" s="679"/>
      <c r="X6" s="680"/>
      <c r="Y6" s="680"/>
      <c r="Z6" s="681"/>
      <c r="AA6" s="688" t="s">
        <v>14</v>
      </c>
      <c r="AB6" s="688"/>
      <c r="AC6" s="688"/>
      <c r="AD6" s="688"/>
      <c r="AE6" s="688"/>
      <c r="AF6" s="688" t="s">
        <v>15</v>
      </c>
      <c r="AG6" s="688"/>
      <c r="AH6" s="689"/>
    </row>
    <row r="7" spans="1:49" ht="15" customHeight="1">
      <c r="A7" s="793" t="s">
        <v>6</v>
      </c>
      <c r="B7" s="688"/>
      <c r="C7" s="688"/>
      <c r="D7" s="688"/>
      <c r="E7" s="688"/>
      <c r="F7" s="770"/>
      <c r="G7" s="770"/>
      <c r="H7" s="770"/>
      <c r="I7" s="770"/>
      <c r="J7" s="770"/>
      <c r="K7" s="688" t="s">
        <v>40</v>
      </c>
      <c r="L7" s="688"/>
      <c r="M7" s="688"/>
      <c r="N7" s="688"/>
      <c r="O7" s="770"/>
      <c r="P7" s="770"/>
      <c r="Q7" s="770"/>
      <c r="R7" s="770"/>
      <c r="S7" s="770"/>
      <c r="T7" s="688" t="s">
        <v>41</v>
      </c>
      <c r="U7" s="688"/>
      <c r="V7" s="770"/>
      <c r="W7" s="770"/>
      <c r="X7" s="770"/>
      <c r="Y7" s="770"/>
      <c r="Z7" s="770"/>
      <c r="AA7" s="199" t="s">
        <v>16</v>
      </c>
      <c r="AB7" s="688"/>
      <c r="AC7" s="688"/>
      <c r="AD7" s="688"/>
      <c r="AE7" s="688"/>
      <c r="AF7" s="774"/>
      <c r="AG7" s="774"/>
      <c r="AH7" s="775"/>
    </row>
    <row r="8" spans="1:49" ht="15" customHeight="1">
      <c r="A8" s="707" t="s">
        <v>7</v>
      </c>
      <c r="B8" s="684"/>
      <c r="C8" s="684"/>
      <c r="D8" s="684"/>
      <c r="E8" s="684"/>
      <c r="F8" s="770"/>
      <c r="G8" s="770"/>
      <c r="H8" s="770"/>
      <c r="I8" s="770"/>
      <c r="J8" s="770"/>
      <c r="K8" s="684" t="s">
        <v>42</v>
      </c>
      <c r="L8" s="684"/>
      <c r="M8" s="684"/>
      <c r="N8" s="684"/>
      <c r="O8" s="770"/>
      <c r="P8" s="770"/>
      <c r="Q8" s="770"/>
      <c r="R8" s="770"/>
      <c r="S8" s="770"/>
      <c r="T8" s="684" t="s">
        <v>17</v>
      </c>
      <c r="U8" s="684"/>
      <c r="V8" s="770"/>
      <c r="W8" s="770"/>
      <c r="X8" s="770"/>
      <c r="Y8" s="770"/>
      <c r="Z8" s="770"/>
      <c r="AA8" s="200" t="s">
        <v>18</v>
      </c>
      <c r="AB8" s="684"/>
      <c r="AC8" s="684"/>
      <c r="AD8" s="684"/>
      <c r="AE8" s="684"/>
      <c r="AF8" s="776"/>
      <c r="AG8" s="776"/>
      <c r="AH8" s="777"/>
    </row>
    <row r="9" spans="1:49" ht="15" customHeight="1">
      <c r="A9" s="682"/>
      <c r="B9" s="683"/>
      <c r="C9" s="683"/>
      <c r="D9" s="683"/>
      <c r="E9" s="201"/>
      <c r="F9" s="201"/>
      <c r="G9" s="201"/>
      <c r="H9" s="201"/>
      <c r="I9" s="202"/>
      <c r="J9" s="734" t="str">
        <f>IF(O9="","",O9+O11+O12+O13)</f>
        <v/>
      </c>
      <c r="K9" s="735"/>
      <c r="L9" s="735"/>
      <c r="M9" s="735"/>
      <c r="N9" s="736"/>
      <c r="O9" s="734"/>
      <c r="P9" s="778"/>
      <c r="Q9" s="752" t="s">
        <v>63</v>
      </c>
      <c r="R9" s="725"/>
      <c r="S9" s="725"/>
      <c r="T9" s="753"/>
      <c r="U9" s="754"/>
      <c r="V9" s="736"/>
      <c r="W9" s="734" t="str">
        <f>IF(U9="","",U9+U11+U12+U13)</f>
        <v/>
      </c>
      <c r="X9" s="735"/>
      <c r="Y9" s="736"/>
      <c r="Z9" s="682"/>
      <c r="AA9" s="683"/>
      <c r="AB9" s="683"/>
      <c r="AC9" s="683"/>
      <c r="AD9" s="201"/>
      <c r="AE9" s="201"/>
      <c r="AF9" s="201"/>
      <c r="AG9" s="201"/>
      <c r="AH9" s="202"/>
    </row>
    <row r="10" spans="1:49" ht="15" hidden="1" customHeight="1">
      <c r="A10" s="203" t="str">
        <f>トーナメント!AG31</f>
        <v/>
      </c>
      <c r="B10" s="183" t="str">
        <f>Z10</f>
        <v/>
      </c>
      <c r="C10" s="183"/>
      <c r="D10" s="183"/>
      <c r="E10" s="204"/>
      <c r="F10" s="204"/>
      <c r="G10" s="204"/>
      <c r="H10" s="204"/>
      <c r="I10" s="205"/>
      <c r="J10" s="737"/>
      <c r="K10" s="738"/>
      <c r="L10" s="738"/>
      <c r="M10" s="738"/>
      <c r="N10" s="739"/>
      <c r="O10" s="206"/>
      <c r="P10" s="207"/>
      <c r="Q10" s="208"/>
      <c r="R10" s="204"/>
      <c r="S10" s="204"/>
      <c r="T10" s="209"/>
      <c r="U10" s="210"/>
      <c r="V10" s="211"/>
      <c r="W10" s="737"/>
      <c r="X10" s="738"/>
      <c r="Y10" s="739"/>
      <c r="Z10" s="203" t="str">
        <f>トーナメント!AT51</f>
        <v/>
      </c>
      <c r="AA10" s="183"/>
      <c r="AB10" s="183"/>
      <c r="AC10" s="183"/>
      <c r="AD10" s="204"/>
      <c r="AE10" s="204"/>
      <c r="AF10" s="204"/>
      <c r="AG10" s="204"/>
      <c r="AH10" s="205"/>
    </row>
    <row r="11" spans="1:49" ht="15" customHeight="1">
      <c r="A11" s="767" t="str">
        <f>AQ15</f>
        <v>星稜中学校</v>
      </c>
      <c r="B11" s="768"/>
      <c r="C11" s="768"/>
      <c r="D11" s="768"/>
      <c r="E11" s="768"/>
      <c r="F11" s="768"/>
      <c r="G11" s="768"/>
      <c r="H11" s="768"/>
      <c r="I11" s="769"/>
      <c r="J11" s="740"/>
      <c r="K11" s="741"/>
      <c r="L11" s="741"/>
      <c r="M11" s="741"/>
      <c r="N11" s="742"/>
      <c r="O11" s="809"/>
      <c r="P11" s="810"/>
      <c r="Q11" s="759" t="s">
        <v>64</v>
      </c>
      <c r="R11" s="729"/>
      <c r="S11" s="729"/>
      <c r="T11" s="760"/>
      <c r="U11" s="755"/>
      <c r="V11" s="756"/>
      <c r="W11" s="740"/>
      <c r="X11" s="741"/>
      <c r="Y11" s="742"/>
      <c r="Z11" s="767" t="str">
        <f>AU15</f>
        <v>星稜中学校</v>
      </c>
      <c r="AA11" s="768"/>
      <c r="AB11" s="768"/>
      <c r="AC11" s="768"/>
      <c r="AD11" s="768"/>
      <c r="AE11" s="768"/>
      <c r="AF11" s="768"/>
      <c r="AG11" s="768"/>
      <c r="AH11" s="769"/>
    </row>
    <row r="12" spans="1:49" ht="15" customHeight="1">
      <c r="A12" s="761" t="str">
        <f>AQ16</f>
        <v>(石川１位)</v>
      </c>
      <c r="B12" s="762"/>
      <c r="C12" s="762"/>
      <c r="D12" s="762"/>
      <c r="E12" s="762"/>
      <c r="F12" s="762"/>
      <c r="G12" s="762"/>
      <c r="H12" s="763"/>
      <c r="I12" s="764"/>
      <c r="J12" s="740"/>
      <c r="K12" s="741"/>
      <c r="L12" s="741"/>
      <c r="M12" s="741"/>
      <c r="N12" s="742"/>
      <c r="O12" s="734"/>
      <c r="P12" s="778"/>
      <c r="Q12" s="752" t="s">
        <v>45</v>
      </c>
      <c r="R12" s="725"/>
      <c r="S12" s="725"/>
      <c r="T12" s="753"/>
      <c r="U12" s="754"/>
      <c r="V12" s="736"/>
      <c r="W12" s="740"/>
      <c r="X12" s="741"/>
      <c r="Y12" s="742"/>
      <c r="Z12" s="761" t="str">
        <f>AU16</f>
        <v>(石川１位)</v>
      </c>
      <c r="AA12" s="762"/>
      <c r="AB12" s="762"/>
      <c r="AC12" s="762"/>
      <c r="AD12" s="762"/>
      <c r="AE12" s="762"/>
      <c r="AF12" s="762"/>
      <c r="AG12" s="763"/>
      <c r="AH12" s="764"/>
    </row>
    <row r="13" spans="1:49" ht="15" customHeight="1">
      <c r="A13" s="203"/>
      <c r="B13" s="204"/>
      <c r="C13" s="204"/>
      <c r="D13" s="204"/>
      <c r="E13" s="204"/>
      <c r="F13" s="204"/>
      <c r="G13" s="765" t="s">
        <v>46</v>
      </c>
      <c r="H13" s="808"/>
      <c r="I13" s="212"/>
      <c r="J13" s="743"/>
      <c r="K13" s="744"/>
      <c r="L13" s="744"/>
      <c r="M13" s="744"/>
      <c r="N13" s="745"/>
      <c r="O13" s="743"/>
      <c r="P13" s="811"/>
      <c r="Q13" s="701" t="s">
        <v>47</v>
      </c>
      <c r="R13" s="757"/>
      <c r="S13" s="757"/>
      <c r="T13" s="703"/>
      <c r="U13" s="758"/>
      <c r="V13" s="745"/>
      <c r="W13" s="743"/>
      <c r="X13" s="744"/>
      <c r="Y13" s="745"/>
      <c r="Z13" s="204"/>
      <c r="AA13" s="765" t="s">
        <v>48</v>
      </c>
      <c r="AB13" s="765"/>
      <c r="AC13" s="204"/>
      <c r="AD13" s="204"/>
      <c r="AE13" s="204"/>
      <c r="AF13" s="204"/>
      <c r="AG13" s="765"/>
      <c r="AH13" s="766"/>
    </row>
    <row r="14" spans="1:49" ht="15" customHeight="1">
      <c r="A14" s="213"/>
      <c r="B14" s="214"/>
      <c r="C14" s="214"/>
      <c r="D14" s="214"/>
      <c r="E14" s="214"/>
      <c r="F14" s="214"/>
      <c r="G14" s="214"/>
      <c r="H14" s="214"/>
      <c r="I14" s="215"/>
      <c r="J14" s="685"/>
      <c r="K14" s="686"/>
      <c r="L14" s="686"/>
      <c r="M14" s="686"/>
      <c r="N14" s="686"/>
      <c r="O14" s="747"/>
      <c r="P14" s="748"/>
      <c r="Q14" s="749" t="str">
        <f>IF(O14="","","PK")</f>
        <v/>
      </c>
      <c r="R14" s="686"/>
      <c r="S14" s="686"/>
      <c r="T14" s="750"/>
      <c r="U14" s="751"/>
      <c r="V14" s="747"/>
      <c r="W14" s="686"/>
      <c r="X14" s="686"/>
      <c r="Y14" s="687"/>
      <c r="Z14" s="213"/>
      <c r="AA14" s="214"/>
      <c r="AB14" s="214"/>
      <c r="AC14" s="214"/>
      <c r="AD14" s="214"/>
      <c r="AE14" s="214"/>
      <c r="AF14" s="214"/>
      <c r="AG14" s="214"/>
      <c r="AH14" s="215"/>
    </row>
    <row r="15" spans="1:49" ht="15" customHeight="1">
      <c r="A15" s="724" t="s">
        <v>49</v>
      </c>
      <c r="B15" s="695" t="s">
        <v>50</v>
      </c>
      <c r="C15" s="694"/>
      <c r="D15" s="753" t="s">
        <v>19</v>
      </c>
      <c r="E15" s="693"/>
      <c r="F15" s="693"/>
      <c r="G15" s="693"/>
      <c r="H15" s="694"/>
      <c r="I15" s="727" t="s">
        <v>20</v>
      </c>
      <c r="J15" s="724" t="s">
        <v>65</v>
      </c>
      <c r="K15" s="725"/>
      <c r="L15" s="725"/>
      <c r="M15" s="725"/>
      <c r="N15" s="725"/>
      <c r="O15" s="725"/>
      <c r="P15" s="725"/>
      <c r="Q15" s="727" t="s">
        <v>160</v>
      </c>
      <c r="R15" s="731" t="s">
        <v>165</v>
      </c>
      <c r="S15" s="727" t="s">
        <v>165</v>
      </c>
      <c r="T15" s="727" t="s">
        <v>160</v>
      </c>
      <c r="U15" s="725" t="s">
        <v>65</v>
      </c>
      <c r="V15" s="725"/>
      <c r="W15" s="725"/>
      <c r="X15" s="725"/>
      <c r="Y15" s="726"/>
      <c r="Z15" s="727" t="s">
        <v>20</v>
      </c>
      <c r="AA15" s="724" t="s">
        <v>19</v>
      </c>
      <c r="AB15" s="725"/>
      <c r="AC15" s="725"/>
      <c r="AD15" s="725"/>
      <c r="AE15" s="726"/>
      <c r="AF15" s="724" t="s">
        <v>50</v>
      </c>
      <c r="AG15" s="726"/>
      <c r="AH15" s="726" t="s">
        <v>49</v>
      </c>
      <c r="AQ15" s="17" t="str">
        <f>INDEX(CHOOSE(VLOOKUP(A10,くじ引き!$B$12:$G$22,4,FALSE),第1位,第2位,第3位),(VLOOKUP(A10,くじ引き!$B$12:$G$22,5,FALSE)-1)*32+2,2)</f>
        <v>星稜中学校</v>
      </c>
      <c r="AU15" s="17" t="str">
        <f>INDEX(CHOOSE(VLOOKUP(Z10,くじ引き!$B$12:$G$22,4,FALSE),第1位,第2位,第3位),(VLOOKUP(Z10,くじ引き!$B$12:$G$22,5,FALSE)-1)*32+2,2)</f>
        <v>星稜中学校</v>
      </c>
    </row>
    <row r="16" spans="1:49" ht="15" customHeight="1">
      <c r="A16" s="699"/>
      <c r="B16" s="707"/>
      <c r="C16" s="691"/>
      <c r="D16" s="216" t="s">
        <v>462</v>
      </c>
      <c r="E16" s="195" t="s">
        <v>463</v>
      </c>
      <c r="F16" s="217" t="s">
        <v>21</v>
      </c>
      <c r="G16" s="218" t="s">
        <v>22</v>
      </c>
      <c r="H16" s="219" t="s">
        <v>23</v>
      </c>
      <c r="I16" s="728"/>
      <c r="J16" s="733"/>
      <c r="K16" s="729"/>
      <c r="L16" s="729"/>
      <c r="M16" s="729"/>
      <c r="N16" s="729"/>
      <c r="O16" s="729"/>
      <c r="P16" s="729"/>
      <c r="Q16" s="728"/>
      <c r="R16" s="732"/>
      <c r="S16" s="728"/>
      <c r="T16" s="728"/>
      <c r="U16" s="729"/>
      <c r="V16" s="729"/>
      <c r="W16" s="729"/>
      <c r="X16" s="729"/>
      <c r="Y16" s="730"/>
      <c r="Z16" s="728"/>
      <c r="AA16" s="220" t="s">
        <v>23</v>
      </c>
      <c r="AB16" s="220" t="s">
        <v>22</v>
      </c>
      <c r="AC16" s="218" t="s">
        <v>21</v>
      </c>
      <c r="AD16" s="217" t="s">
        <v>463</v>
      </c>
      <c r="AE16" s="219" t="s">
        <v>462</v>
      </c>
      <c r="AF16" s="699"/>
      <c r="AG16" s="746"/>
      <c r="AH16" s="746"/>
      <c r="AQ16" s="17" t="str">
        <f>"("&amp;VLOOKUP(A10,くじ引き!$B$12:$F$22,2,FALSE)&amp;")"</f>
        <v>(石川１位)</v>
      </c>
      <c r="AR16" s="221" t="s">
        <v>163</v>
      </c>
      <c r="AS16" s="17" t="str">
        <f>INDEX(CHOOSE(VLOOKUP(A10,くじ引き!$B$12:$G$22,4,FALSE),第1位,第2位,第3位),(VLOOKUP(A10,くじ引き!$B$12:$G$22,5,FALSE)-1)*32+4,4)</f>
        <v>河合　伸幸</v>
      </c>
      <c r="AU16" s="17" t="str">
        <f>"("&amp;VLOOKUP(Z10,くじ引き!$B$12:$F$22,2,FALSE)&amp;")"</f>
        <v>(石川１位)</v>
      </c>
      <c r="AV16" s="221" t="s">
        <v>163</v>
      </c>
      <c r="AW16" s="17" t="str">
        <f>INDEX(CHOOSE(VLOOKUP(Z10,くじ引き!$B$12:$G$22,4,FALSE),第1位,第2位,第3位),(VLOOKUP(Z10,くじ引き!$B$12:$G$22,5,FALSE)-1)*32+4,4)</f>
        <v>河合　伸幸</v>
      </c>
    </row>
    <row r="17" spans="1:49" ht="15" customHeight="1">
      <c r="A17" s="222"/>
      <c r="B17" s="223"/>
      <c r="C17" s="224"/>
      <c r="D17" s="225"/>
      <c r="E17" s="193"/>
      <c r="F17" s="223"/>
      <c r="G17" s="224"/>
      <c r="H17" s="226" t="str">
        <f>IF(SUM(D17:G17)=0,"",SUM(D17:G17))</f>
        <v/>
      </c>
      <c r="I17" s="222" t="str">
        <f>IF(OR($A$10="",COUNTIF($AI$47:$AI$57,$A$10&amp;Q17&amp;J17)=0),"",COUNTIF($AI$47:$AI$57,$A$10&amp;Q17&amp;J17))</f>
        <v/>
      </c>
      <c r="J17" s="724" t="str">
        <f t="shared" ref="J17:J34" si="0">IF(Q17="","",VLOOKUP(Q17,$AQ$17:$AS$34,3,FALSE))</f>
        <v/>
      </c>
      <c r="K17" s="725"/>
      <c r="L17" s="725"/>
      <c r="M17" s="725"/>
      <c r="N17" s="725"/>
      <c r="O17" s="725"/>
      <c r="P17" s="726"/>
      <c r="Q17" s="222"/>
      <c r="R17" s="222" t="str">
        <f t="shared" ref="R17:R34" si="1">IF(Q17="","",VLOOKUP(Q17,$AQ$17:$AS$34,2,FALSE))</f>
        <v/>
      </c>
      <c r="S17" s="227" t="str">
        <f t="shared" ref="S17:S34" si="2">IF(T17="","",VLOOKUP(T17,$AU$17:$AW$34,2,FALSE))</f>
        <v/>
      </c>
      <c r="T17" s="222"/>
      <c r="U17" s="724" t="str">
        <f t="shared" ref="U17:U34" si="3">IF(T17="","",VLOOKUP(T17,$AU$17:$AW$34,3,FALSE))</f>
        <v/>
      </c>
      <c r="V17" s="725"/>
      <c r="W17" s="725"/>
      <c r="X17" s="725"/>
      <c r="Y17" s="726"/>
      <c r="Z17" s="226" t="str">
        <f>IF(OR($Z$10="",COUNTIF($AI$47:$AI$57,$Z$10&amp;T17&amp;U17)=0),"",COUNTIF($AI$47:$AI$57,$Z$10&amp;T17&amp;U17))</f>
        <v/>
      </c>
      <c r="AA17" s="222" t="str">
        <f>IF(SUM(AB17:AE17)=0,"",SUM(AB17:AE17))</f>
        <v/>
      </c>
      <c r="AB17" s="222"/>
      <c r="AC17" s="224"/>
      <c r="AD17" s="223"/>
      <c r="AE17" s="226"/>
      <c r="AF17" s="222"/>
      <c r="AG17" s="224"/>
      <c r="AH17" s="226"/>
      <c r="AP17" s="17">
        <v>1</v>
      </c>
      <c r="AQ17" s="17">
        <f>INDEX(CHOOSE(VLOOKUP($A$10,くじ引き!$B$12:$G$22,4,FALSE),第1位,第2位,第3位),(VLOOKUP($A$10,くじ引き!$B$12:$G$22,5,FALSE)-1)*32+9+$AP17,AQ$35)</f>
        <v>1</v>
      </c>
      <c r="AR17" s="17" t="str">
        <f>INDEX(CHOOSE(VLOOKUP($A$10,くじ引き!$B$12:$G$22,4,FALSE),第1位,第2位,第3位),(VLOOKUP($A$10,くじ引き!$B$12:$G$22,5,FALSE)-1)*32+9+$AP17,AR$35)</f>
        <v>GK</v>
      </c>
      <c r="AS17" s="17" t="str">
        <f>INDEX(CHOOSE(VLOOKUP($A$10,くじ引き!$B$12:$G$22,4,FALSE),第1位,第2位,第3位),(VLOOKUP($A$10,くじ引き!$B$12:$G$22,5,FALSE)-1)*32+9+$AP17,AS$35)</f>
        <v xml:space="preserve"> 西野　敬穂</v>
      </c>
      <c r="AU17" s="17">
        <f>INDEX(CHOOSE(VLOOKUP($Z$10,くじ引き!$B$12:$G$22,4,FALSE),第1位,第2位,第3位),(VLOOKUP($Z$10,くじ引き!$B$12:$G$22,5,FALSE)-1)*32+9+$AP17,AU$35)</f>
        <v>1</v>
      </c>
      <c r="AV17" s="17" t="str">
        <f>INDEX(CHOOSE(VLOOKUP($Z$10,くじ引き!$B$12:$G$22,4,FALSE),第1位,第2位,第3位),(VLOOKUP($Z$10,くじ引き!$B$12:$G$22,5,FALSE)-1)*32+9+$AP17,AV$35)</f>
        <v>GK</v>
      </c>
      <c r="AW17" s="17" t="str">
        <f>INDEX(CHOOSE(VLOOKUP($Z$10,くじ引き!$B$12:$G$22,4,FALSE),第1位,第2位,第3位),(VLOOKUP($Z$10,くじ引き!$B$12:$G$22,5,FALSE)-1)*32+9+$AP17,AW$35)</f>
        <v xml:space="preserve"> 西野　敬穂</v>
      </c>
    </row>
    <row r="18" spans="1:49" ht="15" customHeight="1">
      <c r="A18" s="228"/>
      <c r="B18" s="229"/>
      <c r="C18" s="230"/>
      <c r="D18" s="231"/>
      <c r="E18" s="194"/>
      <c r="F18" s="229"/>
      <c r="G18" s="230"/>
      <c r="H18" s="232" t="str">
        <f t="shared" ref="H18:H34" si="4">IF(SUM(D18:G18)=0,"",SUM(D18:G18))</f>
        <v/>
      </c>
      <c r="I18" s="228" t="str">
        <f t="shared" ref="I18:I34" si="5">IF(OR($A$10="",COUNTIF($AI$47:$AI$57,$A$10&amp;Q18&amp;J18)=0),"",COUNTIF($AI$47:$AI$57,$A$10&amp;Q18&amp;J18))</f>
        <v/>
      </c>
      <c r="J18" s="696" t="str">
        <f t="shared" si="0"/>
        <v/>
      </c>
      <c r="K18" s="680"/>
      <c r="L18" s="680"/>
      <c r="M18" s="680"/>
      <c r="N18" s="680"/>
      <c r="O18" s="680"/>
      <c r="P18" s="792"/>
      <c r="Q18" s="228"/>
      <c r="R18" s="228" t="str">
        <f t="shared" si="1"/>
        <v/>
      </c>
      <c r="S18" s="233" t="str">
        <f t="shared" si="2"/>
        <v/>
      </c>
      <c r="T18" s="228"/>
      <c r="U18" s="696" t="str">
        <f t="shared" si="3"/>
        <v/>
      </c>
      <c r="V18" s="680"/>
      <c r="W18" s="680"/>
      <c r="X18" s="680"/>
      <c r="Y18" s="792"/>
      <c r="Z18" s="232" t="str">
        <f t="shared" ref="Z18:Z34" si="6">IF(OR($Z$10="",COUNTIF($AI$47:$AI$57,$Z$10&amp;T18&amp;U18)=0),"",COUNTIF($AI$47:$AI$57,$Z$10&amp;T18&amp;U18))</f>
        <v/>
      </c>
      <c r="AA18" s="228" t="str">
        <f t="shared" ref="AA18:AA34" si="7">IF(SUM(AB18:AE18)=0,"",SUM(AB18:AE18))</f>
        <v/>
      </c>
      <c r="AB18" s="228"/>
      <c r="AC18" s="230"/>
      <c r="AD18" s="229"/>
      <c r="AE18" s="232"/>
      <c r="AF18" s="228"/>
      <c r="AG18" s="230"/>
      <c r="AH18" s="232"/>
      <c r="AP18" s="17">
        <v>2</v>
      </c>
      <c r="AQ18" s="17">
        <f>INDEX(CHOOSE(VLOOKUP($A$10,くじ引き!$B$12:$G$22,4,FALSE),第1位,第2位,第3位),(VLOOKUP($A$10,くじ引き!$B$12:$G$22,5,FALSE)-1)*32+9+$AP18,AQ$35)</f>
        <v>2</v>
      </c>
      <c r="AR18" s="17" t="str">
        <f>INDEX(CHOOSE(VLOOKUP($A$10,くじ引き!$B$12:$G$22,4,FALSE),第1位,第2位,第3位),(VLOOKUP($A$10,くじ引き!$B$12:$G$22,5,FALSE)-1)*32+9+$AP18,AR$35)</f>
        <v>DF</v>
      </c>
      <c r="AS18" s="17" t="str">
        <f>INDEX(CHOOSE(VLOOKUP($A$10,くじ引き!$B$12:$G$22,4,FALSE),第1位,第2位,第3位),(VLOOKUP($A$10,くじ引き!$B$12:$G$22,5,FALSE)-1)*32+9+$AP18,AS$35)</f>
        <v xml:space="preserve"> 佐野　芽生</v>
      </c>
      <c r="AU18" s="17">
        <f>INDEX(CHOOSE(VLOOKUP($A$10,くじ引き!$B$12:$G$22,4,FALSE),第1位,第2位,第3位),(VLOOKUP($A$10,くじ引き!$B$12:$G$22,5,FALSE)-1)*32+9+$AP18,AU$35)</f>
        <v>2</v>
      </c>
      <c r="AV18" s="17" t="str">
        <f>INDEX(CHOOSE(VLOOKUP($Z$10,くじ引き!$B$12:$G$22,4,FALSE),第1位,第2位,第3位),(VLOOKUP($Z$10,くじ引き!$B$12:$G$22,5,FALSE)-1)*32+9+$AP18,AV$35)</f>
        <v>DF</v>
      </c>
      <c r="AW18" s="17" t="str">
        <f>INDEX(CHOOSE(VLOOKUP($Z$10,くじ引き!$B$12:$G$22,4,FALSE),第1位,第2位,第3位),(VLOOKUP($Z$10,くじ引き!$B$12:$G$22,5,FALSE)-1)*32+9+$AP18,AW$35)</f>
        <v xml:space="preserve"> 佐野　芽生</v>
      </c>
    </row>
    <row r="19" spans="1:49" ht="15" customHeight="1">
      <c r="A19" s="228"/>
      <c r="B19" s="229" t="s">
        <v>66</v>
      </c>
      <c r="C19" s="230"/>
      <c r="D19" s="231"/>
      <c r="E19" s="194"/>
      <c r="F19" s="229"/>
      <c r="G19" s="230"/>
      <c r="H19" s="232" t="str">
        <f t="shared" si="4"/>
        <v/>
      </c>
      <c r="I19" s="228" t="str">
        <f t="shared" si="5"/>
        <v/>
      </c>
      <c r="J19" s="696" t="str">
        <f t="shared" si="0"/>
        <v/>
      </c>
      <c r="K19" s="680"/>
      <c r="L19" s="680"/>
      <c r="M19" s="680"/>
      <c r="N19" s="680"/>
      <c r="O19" s="680"/>
      <c r="P19" s="792"/>
      <c r="Q19" s="228"/>
      <c r="R19" s="228" t="str">
        <f t="shared" si="1"/>
        <v/>
      </c>
      <c r="S19" s="233" t="str">
        <f t="shared" si="2"/>
        <v/>
      </c>
      <c r="T19" s="228"/>
      <c r="U19" s="696" t="str">
        <f t="shared" si="3"/>
        <v/>
      </c>
      <c r="V19" s="680"/>
      <c r="W19" s="680"/>
      <c r="X19" s="680"/>
      <c r="Y19" s="792"/>
      <c r="Z19" s="232" t="str">
        <f t="shared" si="6"/>
        <v/>
      </c>
      <c r="AA19" s="228" t="str">
        <f t="shared" si="7"/>
        <v/>
      </c>
      <c r="AB19" s="228"/>
      <c r="AC19" s="230"/>
      <c r="AD19" s="229"/>
      <c r="AE19" s="232"/>
      <c r="AF19" s="228"/>
      <c r="AG19" s="230"/>
      <c r="AH19" s="232"/>
      <c r="AP19" s="17">
        <v>3</v>
      </c>
      <c r="AQ19" s="17">
        <f>INDEX(CHOOSE(VLOOKUP($A$10,くじ引き!$B$12:$G$22,4,FALSE),第1位,第2位,第3位),(VLOOKUP($A$10,くじ引き!$B$12:$G$22,5,FALSE)-1)*32+9+$AP19,AQ$35)</f>
        <v>3</v>
      </c>
      <c r="AR19" s="17" t="str">
        <f>INDEX(CHOOSE(VLOOKUP($A$10,くじ引き!$B$12:$G$22,4,FALSE),第1位,第2位,第3位),(VLOOKUP($A$10,くじ引き!$B$12:$G$22,5,FALSE)-1)*32+9+$AP19,AR$35)</f>
        <v>DF</v>
      </c>
      <c r="AS19" s="17" t="str">
        <f>INDEX(CHOOSE(VLOOKUP($A$10,くじ引き!$B$12:$G$22,4,FALSE),第1位,第2位,第3位),(VLOOKUP($A$10,くじ引き!$B$12:$G$22,5,FALSE)-1)*32+9+$AP19,AS$35)</f>
        <v xml:space="preserve"> 江戸　健</v>
      </c>
      <c r="AU19" s="17">
        <f>INDEX(CHOOSE(VLOOKUP($A$10,くじ引き!$B$12:$G$22,4,FALSE),第1位,第2位,第3位),(VLOOKUP($A$10,くじ引き!$B$12:$G$22,5,FALSE)-1)*32+9+$AP19,AU$35)</f>
        <v>3</v>
      </c>
      <c r="AV19" s="17" t="str">
        <f>INDEX(CHOOSE(VLOOKUP($Z$10,くじ引き!$B$12:$G$22,4,FALSE),第1位,第2位,第3位),(VLOOKUP($Z$10,くじ引き!$B$12:$G$22,5,FALSE)-1)*32+9+$AP19,AV$35)</f>
        <v>DF</v>
      </c>
      <c r="AW19" s="17" t="str">
        <f>INDEX(CHOOSE(VLOOKUP($Z$10,くじ引き!$B$12:$G$22,4,FALSE),第1位,第2位,第3位),(VLOOKUP($Z$10,くじ引き!$B$12:$G$22,5,FALSE)-1)*32+9+$AP19,AW$35)</f>
        <v xml:space="preserve"> 江戸　健</v>
      </c>
    </row>
    <row r="20" spans="1:49" ht="15" customHeight="1">
      <c r="A20" s="228"/>
      <c r="B20" s="229"/>
      <c r="C20" s="230"/>
      <c r="D20" s="231"/>
      <c r="E20" s="194"/>
      <c r="F20" s="229"/>
      <c r="G20" s="230"/>
      <c r="H20" s="232" t="str">
        <f t="shared" si="4"/>
        <v/>
      </c>
      <c r="I20" s="228" t="str">
        <f t="shared" si="5"/>
        <v/>
      </c>
      <c r="J20" s="696" t="str">
        <f t="shared" si="0"/>
        <v/>
      </c>
      <c r="K20" s="680"/>
      <c r="L20" s="680"/>
      <c r="M20" s="680"/>
      <c r="N20" s="680"/>
      <c r="O20" s="680"/>
      <c r="P20" s="792"/>
      <c r="Q20" s="228"/>
      <c r="R20" s="228" t="str">
        <f t="shared" si="1"/>
        <v/>
      </c>
      <c r="S20" s="233" t="str">
        <f t="shared" si="2"/>
        <v/>
      </c>
      <c r="T20" s="228"/>
      <c r="U20" s="696" t="str">
        <f t="shared" si="3"/>
        <v/>
      </c>
      <c r="V20" s="680"/>
      <c r="W20" s="680"/>
      <c r="X20" s="680"/>
      <c r="Y20" s="792"/>
      <c r="Z20" s="232" t="str">
        <f t="shared" si="6"/>
        <v/>
      </c>
      <c r="AA20" s="228" t="str">
        <f t="shared" si="7"/>
        <v/>
      </c>
      <c r="AB20" s="228"/>
      <c r="AC20" s="230"/>
      <c r="AD20" s="229"/>
      <c r="AE20" s="232"/>
      <c r="AF20" s="228"/>
      <c r="AG20" s="230"/>
      <c r="AH20" s="232"/>
      <c r="AP20" s="17">
        <v>4</v>
      </c>
      <c r="AQ20" s="17">
        <f>INDEX(CHOOSE(VLOOKUP($A$10,くじ引き!$B$12:$G$22,4,FALSE),第1位,第2位,第3位),(VLOOKUP($A$10,くじ引き!$B$12:$G$22,5,FALSE)-1)*32+9+$AP20,AQ$35)</f>
        <v>4</v>
      </c>
      <c r="AR20" s="17" t="str">
        <f>INDEX(CHOOSE(VLOOKUP($A$10,くじ引き!$B$12:$G$22,4,FALSE),第1位,第2位,第3位),(VLOOKUP($A$10,くじ引き!$B$12:$G$22,5,FALSE)-1)*32+9+$AP20,AR$35)</f>
        <v>DF</v>
      </c>
      <c r="AS20" s="17" t="str">
        <f>INDEX(CHOOSE(VLOOKUP($A$10,くじ引き!$B$12:$G$22,4,FALSE),第1位,第2位,第3位),(VLOOKUP($A$10,くじ引き!$B$12:$G$22,5,FALSE)-1)*32+9+$AP20,AS$35)</f>
        <v xml:space="preserve"> 山田　凌平</v>
      </c>
      <c r="AU20" s="17">
        <f>INDEX(CHOOSE(VLOOKUP($A$10,くじ引き!$B$12:$G$22,4,FALSE),第1位,第2位,第3位),(VLOOKUP($A$10,くじ引き!$B$12:$G$22,5,FALSE)-1)*32+9+$AP20,AU$35)</f>
        <v>4</v>
      </c>
      <c r="AV20" s="17" t="str">
        <f>INDEX(CHOOSE(VLOOKUP($Z$10,くじ引き!$B$12:$G$22,4,FALSE),第1位,第2位,第3位),(VLOOKUP($Z$10,くじ引き!$B$12:$G$22,5,FALSE)-1)*32+9+$AP20,AV$35)</f>
        <v>DF</v>
      </c>
      <c r="AW20" s="17" t="str">
        <f>INDEX(CHOOSE(VLOOKUP($Z$10,くじ引き!$B$12:$G$22,4,FALSE),第1位,第2位,第3位),(VLOOKUP($Z$10,くじ引き!$B$12:$G$22,5,FALSE)-1)*32+9+$AP20,AW$35)</f>
        <v xml:space="preserve"> 山田　凌平</v>
      </c>
    </row>
    <row r="21" spans="1:49" ht="15" customHeight="1">
      <c r="A21" s="228"/>
      <c r="B21" s="229"/>
      <c r="C21" s="230"/>
      <c r="D21" s="231"/>
      <c r="E21" s="194"/>
      <c r="F21" s="229"/>
      <c r="G21" s="230"/>
      <c r="H21" s="232" t="str">
        <f t="shared" si="4"/>
        <v/>
      </c>
      <c r="I21" s="228" t="str">
        <f t="shared" si="5"/>
        <v/>
      </c>
      <c r="J21" s="696" t="str">
        <f t="shared" si="0"/>
        <v/>
      </c>
      <c r="K21" s="680"/>
      <c r="L21" s="680"/>
      <c r="M21" s="680"/>
      <c r="N21" s="680"/>
      <c r="O21" s="680"/>
      <c r="P21" s="792"/>
      <c r="Q21" s="228"/>
      <c r="R21" s="228" t="str">
        <f t="shared" si="1"/>
        <v/>
      </c>
      <c r="S21" s="233" t="str">
        <f t="shared" si="2"/>
        <v/>
      </c>
      <c r="T21" s="228"/>
      <c r="U21" s="696" t="str">
        <f t="shared" si="3"/>
        <v/>
      </c>
      <c r="V21" s="680"/>
      <c r="W21" s="680"/>
      <c r="X21" s="680"/>
      <c r="Y21" s="792"/>
      <c r="Z21" s="232" t="str">
        <f t="shared" si="6"/>
        <v/>
      </c>
      <c r="AA21" s="228" t="str">
        <f t="shared" si="7"/>
        <v/>
      </c>
      <c r="AB21" s="228"/>
      <c r="AC21" s="230"/>
      <c r="AD21" s="229"/>
      <c r="AE21" s="232"/>
      <c r="AF21" s="228"/>
      <c r="AG21" s="230"/>
      <c r="AH21" s="232"/>
      <c r="AP21" s="17">
        <v>5</v>
      </c>
      <c r="AQ21" s="17">
        <f>INDEX(CHOOSE(VLOOKUP($A$10,くじ引き!$B$12:$G$22,4,FALSE),第1位,第2位,第3位),(VLOOKUP($A$10,くじ引き!$B$12:$G$22,5,FALSE)-1)*32+9+$AP21,AQ$35)</f>
        <v>5</v>
      </c>
      <c r="AR21" s="17" t="str">
        <f>INDEX(CHOOSE(VLOOKUP($A$10,くじ引き!$B$12:$G$22,4,FALSE),第1位,第2位,第3位),(VLOOKUP($A$10,くじ引き!$B$12:$G$22,5,FALSE)-1)*32+9+$AP21,AR$35)</f>
        <v>MF</v>
      </c>
      <c r="AS21" s="17" t="str">
        <f>INDEX(CHOOSE(VLOOKUP($A$10,くじ引き!$B$12:$G$22,4,FALSE),第1位,第2位,第3位),(VLOOKUP($A$10,くじ引き!$B$12:$G$22,5,FALSE)-1)*32+9+$AP21,AS$35)</f>
        <v xml:space="preserve"> 玉木　隆之祐</v>
      </c>
      <c r="AU21" s="17">
        <f>INDEX(CHOOSE(VLOOKUP($A$10,くじ引き!$B$12:$G$22,4,FALSE),第1位,第2位,第3位),(VLOOKUP($A$10,くじ引き!$B$12:$G$22,5,FALSE)-1)*32+9+$AP21,AU$35)</f>
        <v>5</v>
      </c>
      <c r="AV21" s="17" t="str">
        <f>INDEX(CHOOSE(VLOOKUP($Z$10,くじ引き!$B$12:$G$22,4,FALSE),第1位,第2位,第3位),(VLOOKUP($Z$10,くじ引き!$B$12:$G$22,5,FALSE)-1)*32+9+$AP21,AV$35)</f>
        <v>MF</v>
      </c>
      <c r="AW21" s="17" t="str">
        <f>INDEX(CHOOSE(VLOOKUP($Z$10,くじ引き!$B$12:$G$22,4,FALSE),第1位,第2位,第3位),(VLOOKUP($Z$10,くじ引き!$B$12:$G$22,5,FALSE)-1)*32+9+$AP21,AW$35)</f>
        <v xml:space="preserve"> 玉木　隆之祐</v>
      </c>
    </row>
    <row r="22" spans="1:49" ht="15" customHeight="1">
      <c r="A22" s="228"/>
      <c r="B22" s="229"/>
      <c r="C22" s="230"/>
      <c r="D22" s="231"/>
      <c r="E22" s="194"/>
      <c r="F22" s="229"/>
      <c r="G22" s="230"/>
      <c r="H22" s="232" t="str">
        <f t="shared" si="4"/>
        <v/>
      </c>
      <c r="I22" s="228" t="str">
        <f t="shared" si="5"/>
        <v/>
      </c>
      <c r="J22" s="696" t="str">
        <f t="shared" si="0"/>
        <v/>
      </c>
      <c r="K22" s="680"/>
      <c r="L22" s="680"/>
      <c r="M22" s="680"/>
      <c r="N22" s="680"/>
      <c r="O22" s="680"/>
      <c r="P22" s="792"/>
      <c r="Q22" s="228"/>
      <c r="R22" s="228" t="str">
        <f t="shared" si="1"/>
        <v/>
      </c>
      <c r="S22" s="233" t="str">
        <f t="shared" si="2"/>
        <v/>
      </c>
      <c r="T22" s="228"/>
      <c r="U22" s="696" t="str">
        <f t="shared" si="3"/>
        <v/>
      </c>
      <c r="V22" s="680"/>
      <c r="W22" s="680"/>
      <c r="X22" s="680"/>
      <c r="Y22" s="792"/>
      <c r="Z22" s="232" t="str">
        <f t="shared" si="6"/>
        <v/>
      </c>
      <c r="AA22" s="228" t="str">
        <f t="shared" si="7"/>
        <v/>
      </c>
      <c r="AB22" s="228"/>
      <c r="AC22" s="230"/>
      <c r="AD22" s="229"/>
      <c r="AE22" s="232"/>
      <c r="AF22" s="228"/>
      <c r="AG22" s="230"/>
      <c r="AH22" s="232"/>
      <c r="AP22" s="17">
        <v>6</v>
      </c>
      <c r="AQ22" s="17">
        <f>INDEX(CHOOSE(VLOOKUP($A$10,くじ引き!$B$12:$G$22,4,FALSE),第1位,第2位,第3位),(VLOOKUP($A$10,くじ引き!$B$12:$G$22,5,FALSE)-1)*32+9+$AP22,AQ$35)</f>
        <v>6</v>
      </c>
      <c r="AR22" s="17" t="str">
        <f>INDEX(CHOOSE(VLOOKUP($A$10,くじ引き!$B$12:$G$22,4,FALSE),第1位,第2位,第3位),(VLOOKUP($A$10,くじ引き!$B$12:$G$22,5,FALSE)-1)*32+9+$AP22,AR$35)</f>
        <v>DF</v>
      </c>
      <c r="AS22" s="17" t="str">
        <f>INDEX(CHOOSE(VLOOKUP($A$10,くじ引き!$B$12:$G$22,4,FALSE),第1位,第2位,第3位),(VLOOKUP($A$10,くじ引き!$B$12:$G$22,5,FALSE)-1)*32+9+$AP22,AS$35)</f>
        <v xml:space="preserve"> 藺上　輝雄</v>
      </c>
      <c r="AU22" s="17">
        <f>INDEX(CHOOSE(VLOOKUP($A$10,くじ引き!$B$12:$G$22,4,FALSE),第1位,第2位,第3位),(VLOOKUP($A$10,くじ引き!$B$12:$G$22,5,FALSE)-1)*32+9+$AP22,AU$35)</f>
        <v>6</v>
      </c>
      <c r="AV22" s="17" t="str">
        <f>INDEX(CHOOSE(VLOOKUP($Z$10,くじ引き!$B$12:$G$22,4,FALSE),第1位,第2位,第3位),(VLOOKUP($Z$10,くじ引き!$B$12:$G$22,5,FALSE)-1)*32+9+$AP22,AV$35)</f>
        <v>DF</v>
      </c>
      <c r="AW22" s="17" t="str">
        <f>INDEX(CHOOSE(VLOOKUP($Z$10,くじ引き!$B$12:$G$22,4,FALSE),第1位,第2位,第3位),(VLOOKUP($Z$10,くじ引き!$B$12:$G$22,5,FALSE)-1)*32+9+$AP22,AW$35)</f>
        <v xml:space="preserve"> 藺上　輝雄</v>
      </c>
    </row>
    <row r="23" spans="1:49" ht="15" customHeight="1">
      <c r="A23" s="228"/>
      <c r="B23" s="229"/>
      <c r="C23" s="230"/>
      <c r="D23" s="231"/>
      <c r="E23" s="194"/>
      <c r="F23" s="229"/>
      <c r="G23" s="230"/>
      <c r="H23" s="232" t="str">
        <f t="shared" si="4"/>
        <v/>
      </c>
      <c r="I23" s="228" t="str">
        <f t="shared" si="5"/>
        <v/>
      </c>
      <c r="J23" s="696" t="str">
        <f t="shared" si="0"/>
        <v/>
      </c>
      <c r="K23" s="680"/>
      <c r="L23" s="680"/>
      <c r="M23" s="680"/>
      <c r="N23" s="680"/>
      <c r="O23" s="680"/>
      <c r="P23" s="792"/>
      <c r="Q23" s="228"/>
      <c r="R23" s="228" t="str">
        <f t="shared" si="1"/>
        <v/>
      </c>
      <c r="S23" s="233" t="str">
        <f t="shared" si="2"/>
        <v/>
      </c>
      <c r="T23" s="228"/>
      <c r="U23" s="696" t="str">
        <f t="shared" si="3"/>
        <v/>
      </c>
      <c r="V23" s="680"/>
      <c r="W23" s="680"/>
      <c r="X23" s="680"/>
      <c r="Y23" s="792"/>
      <c r="Z23" s="232" t="str">
        <f t="shared" si="6"/>
        <v/>
      </c>
      <c r="AA23" s="228" t="str">
        <f t="shared" si="7"/>
        <v/>
      </c>
      <c r="AB23" s="228"/>
      <c r="AC23" s="230"/>
      <c r="AD23" s="229"/>
      <c r="AE23" s="232"/>
      <c r="AF23" s="228"/>
      <c r="AG23" s="230"/>
      <c r="AH23" s="232"/>
      <c r="AP23" s="17">
        <v>7</v>
      </c>
      <c r="AQ23" s="17">
        <f>INDEX(CHOOSE(VLOOKUP($A$10,くじ引き!$B$12:$G$22,4,FALSE),第1位,第2位,第3位),(VLOOKUP($A$10,くじ引き!$B$12:$G$22,5,FALSE)-1)*32+9+$AP23,AQ$35)</f>
        <v>7</v>
      </c>
      <c r="AR23" s="17" t="str">
        <f>INDEX(CHOOSE(VLOOKUP($A$10,くじ引き!$B$12:$G$22,4,FALSE),第1位,第2位,第3位),(VLOOKUP($A$10,くじ引き!$B$12:$G$22,5,FALSE)-1)*32+9+$AP23,AR$35)</f>
        <v>MF</v>
      </c>
      <c r="AS23" s="17" t="str">
        <f>INDEX(CHOOSE(VLOOKUP($A$10,くじ引き!$B$12:$G$22,4,FALSE),第1位,第2位,第3位),(VLOOKUP($A$10,くじ引き!$B$12:$G$22,5,FALSE)-1)*32+9+$AP23,AS$35)</f>
        <v xml:space="preserve"> 前出　悠杜</v>
      </c>
      <c r="AU23" s="17">
        <f>INDEX(CHOOSE(VLOOKUP($A$10,くじ引き!$B$12:$G$22,4,FALSE),第1位,第2位,第3位),(VLOOKUP($A$10,くじ引き!$B$12:$G$22,5,FALSE)-1)*32+9+$AP23,AU$35)</f>
        <v>7</v>
      </c>
      <c r="AV23" s="17" t="str">
        <f>INDEX(CHOOSE(VLOOKUP($Z$10,くじ引き!$B$12:$G$22,4,FALSE),第1位,第2位,第3位),(VLOOKUP($Z$10,くじ引き!$B$12:$G$22,5,FALSE)-1)*32+9+$AP23,AV$35)</f>
        <v>MF</v>
      </c>
      <c r="AW23" s="17" t="str">
        <f>INDEX(CHOOSE(VLOOKUP($Z$10,くじ引き!$B$12:$G$22,4,FALSE),第1位,第2位,第3位),(VLOOKUP($Z$10,くじ引き!$B$12:$G$22,5,FALSE)-1)*32+9+$AP23,AW$35)</f>
        <v xml:space="preserve"> 前出　悠杜</v>
      </c>
    </row>
    <row r="24" spans="1:49" ht="15" customHeight="1">
      <c r="A24" s="228"/>
      <c r="B24" s="229"/>
      <c r="C24" s="230"/>
      <c r="D24" s="231"/>
      <c r="E24" s="194"/>
      <c r="F24" s="229"/>
      <c r="G24" s="230"/>
      <c r="H24" s="232" t="str">
        <f t="shared" si="4"/>
        <v/>
      </c>
      <c r="I24" s="228" t="str">
        <f t="shared" si="5"/>
        <v/>
      </c>
      <c r="J24" s="696" t="str">
        <f t="shared" si="0"/>
        <v/>
      </c>
      <c r="K24" s="680"/>
      <c r="L24" s="680"/>
      <c r="M24" s="680"/>
      <c r="N24" s="680"/>
      <c r="O24" s="680"/>
      <c r="P24" s="792"/>
      <c r="Q24" s="228"/>
      <c r="R24" s="228" t="str">
        <f t="shared" si="1"/>
        <v/>
      </c>
      <c r="S24" s="233" t="str">
        <f t="shared" si="2"/>
        <v/>
      </c>
      <c r="T24" s="228"/>
      <c r="U24" s="696" t="str">
        <f t="shared" si="3"/>
        <v/>
      </c>
      <c r="V24" s="680"/>
      <c r="W24" s="680"/>
      <c r="X24" s="680"/>
      <c r="Y24" s="792"/>
      <c r="Z24" s="232" t="str">
        <f t="shared" si="6"/>
        <v/>
      </c>
      <c r="AA24" s="228" t="str">
        <f t="shared" si="7"/>
        <v/>
      </c>
      <c r="AB24" s="228"/>
      <c r="AC24" s="230"/>
      <c r="AD24" s="229"/>
      <c r="AE24" s="232"/>
      <c r="AF24" s="228"/>
      <c r="AG24" s="230"/>
      <c r="AH24" s="232"/>
      <c r="AP24" s="17">
        <v>8</v>
      </c>
      <c r="AQ24" s="17">
        <f>INDEX(CHOOSE(VLOOKUP($A$10,くじ引き!$B$12:$G$22,4,FALSE),第1位,第2位,第3位),(VLOOKUP($A$10,くじ引き!$B$12:$G$22,5,FALSE)-1)*32+9+$AP24,AQ$35)</f>
        <v>8</v>
      </c>
      <c r="AR24" s="17" t="str">
        <f>INDEX(CHOOSE(VLOOKUP($A$10,くじ引き!$B$12:$G$22,4,FALSE),第1位,第2位,第3位),(VLOOKUP($A$10,くじ引き!$B$12:$G$22,5,FALSE)-1)*32+9+$AP24,AR$35)</f>
        <v>MF</v>
      </c>
      <c r="AS24" s="17" t="str">
        <f>INDEX(CHOOSE(VLOOKUP($A$10,くじ引き!$B$12:$G$22,4,FALSE),第1位,第2位,第3位),(VLOOKUP($A$10,くじ引き!$B$12:$G$22,5,FALSE)-1)*32+9+$AP24,AS$35)</f>
        <v xml:space="preserve"> 坂本　龍汰</v>
      </c>
      <c r="AU24" s="17">
        <f>INDEX(CHOOSE(VLOOKUP($A$10,くじ引き!$B$12:$G$22,4,FALSE),第1位,第2位,第3位),(VLOOKUP($A$10,くじ引き!$B$12:$G$22,5,FALSE)-1)*32+9+$AP24,AU$35)</f>
        <v>8</v>
      </c>
      <c r="AV24" s="17" t="str">
        <f>INDEX(CHOOSE(VLOOKUP($Z$10,くじ引き!$B$12:$G$22,4,FALSE),第1位,第2位,第3位),(VLOOKUP($Z$10,くじ引き!$B$12:$G$22,5,FALSE)-1)*32+9+$AP24,AV$35)</f>
        <v>MF</v>
      </c>
      <c r="AW24" s="17" t="str">
        <f>INDEX(CHOOSE(VLOOKUP($Z$10,くじ引き!$B$12:$G$22,4,FALSE),第1位,第2位,第3位),(VLOOKUP($Z$10,くじ引き!$B$12:$G$22,5,FALSE)-1)*32+9+$AP24,AW$35)</f>
        <v xml:space="preserve"> 坂本　龍汰</v>
      </c>
    </row>
    <row r="25" spans="1:49" ht="15" customHeight="1">
      <c r="A25" s="228"/>
      <c r="B25" s="229"/>
      <c r="C25" s="230"/>
      <c r="D25" s="231"/>
      <c r="E25" s="194"/>
      <c r="F25" s="229"/>
      <c r="G25" s="230"/>
      <c r="H25" s="232" t="str">
        <f t="shared" si="4"/>
        <v/>
      </c>
      <c r="I25" s="228" t="str">
        <f t="shared" si="5"/>
        <v/>
      </c>
      <c r="J25" s="696" t="str">
        <f t="shared" si="0"/>
        <v/>
      </c>
      <c r="K25" s="680"/>
      <c r="L25" s="680"/>
      <c r="M25" s="680"/>
      <c r="N25" s="680"/>
      <c r="O25" s="680"/>
      <c r="P25" s="792"/>
      <c r="Q25" s="228"/>
      <c r="R25" s="228" t="str">
        <f t="shared" si="1"/>
        <v/>
      </c>
      <c r="S25" s="233" t="str">
        <f t="shared" si="2"/>
        <v/>
      </c>
      <c r="T25" s="228"/>
      <c r="U25" s="696" t="str">
        <f t="shared" si="3"/>
        <v/>
      </c>
      <c r="V25" s="680"/>
      <c r="W25" s="680"/>
      <c r="X25" s="680"/>
      <c r="Y25" s="792"/>
      <c r="Z25" s="232" t="str">
        <f t="shared" si="6"/>
        <v/>
      </c>
      <c r="AA25" s="228" t="str">
        <f t="shared" si="7"/>
        <v/>
      </c>
      <c r="AB25" s="228"/>
      <c r="AC25" s="230"/>
      <c r="AD25" s="229"/>
      <c r="AE25" s="232"/>
      <c r="AF25" s="228"/>
      <c r="AG25" s="230"/>
      <c r="AH25" s="232"/>
      <c r="AP25" s="17">
        <v>9</v>
      </c>
      <c r="AQ25" s="17">
        <f>INDEX(CHOOSE(VLOOKUP($A$10,くじ引き!$B$12:$G$22,4,FALSE),第1位,第2位,第3位),(VLOOKUP($A$10,くじ引き!$B$12:$G$22,5,FALSE)-1)*32+9+$AP25,AQ$35)</f>
        <v>9</v>
      </c>
      <c r="AR25" s="17" t="str">
        <f>INDEX(CHOOSE(VLOOKUP($A$10,くじ引き!$B$12:$G$22,4,FALSE),第1位,第2位,第3位),(VLOOKUP($A$10,くじ引き!$B$12:$G$22,5,FALSE)-1)*32+9+$AP25,AR$35)</f>
        <v>MF</v>
      </c>
      <c r="AS25" s="17" t="str">
        <f>INDEX(CHOOSE(VLOOKUP($A$10,くじ引き!$B$12:$G$22,4,FALSE),第1位,第2位,第3位),(VLOOKUP($A$10,くじ引き!$B$12:$G$22,5,FALSE)-1)*32+9+$AP25,AS$35)</f>
        <v xml:space="preserve"> 中谷　拓斗</v>
      </c>
      <c r="AU25" s="17">
        <f>INDEX(CHOOSE(VLOOKUP($A$10,くじ引き!$B$12:$G$22,4,FALSE),第1位,第2位,第3位),(VLOOKUP($A$10,くじ引き!$B$12:$G$22,5,FALSE)-1)*32+9+$AP25,AU$35)</f>
        <v>9</v>
      </c>
      <c r="AV25" s="17" t="str">
        <f>INDEX(CHOOSE(VLOOKUP($Z$10,くじ引き!$B$12:$G$22,4,FALSE),第1位,第2位,第3位),(VLOOKUP($Z$10,くじ引き!$B$12:$G$22,5,FALSE)-1)*32+9+$AP25,AV$35)</f>
        <v>MF</v>
      </c>
      <c r="AW25" s="17" t="str">
        <f>INDEX(CHOOSE(VLOOKUP($Z$10,くじ引き!$B$12:$G$22,4,FALSE),第1位,第2位,第3位),(VLOOKUP($Z$10,くじ引き!$B$12:$G$22,5,FALSE)-1)*32+9+$AP25,AW$35)</f>
        <v xml:space="preserve"> 中谷　拓斗</v>
      </c>
    </row>
    <row r="26" spans="1:49" ht="15" customHeight="1">
      <c r="A26" s="228"/>
      <c r="B26" s="229"/>
      <c r="C26" s="230"/>
      <c r="D26" s="231"/>
      <c r="E26" s="194"/>
      <c r="F26" s="229"/>
      <c r="G26" s="230"/>
      <c r="H26" s="232" t="str">
        <f t="shared" si="4"/>
        <v/>
      </c>
      <c r="I26" s="228" t="str">
        <f t="shared" si="5"/>
        <v/>
      </c>
      <c r="J26" s="696" t="str">
        <f t="shared" si="0"/>
        <v/>
      </c>
      <c r="K26" s="680"/>
      <c r="L26" s="680"/>
      <c r="M26" s="680"/>
      <c r="N26" s="680"/>
      <c r="O26" s="680"/>
      <c r="P26" s="792"/>
      <c r="Q26" s="228"/>
      <c r="R26" s="228" t="str">
        <f t="shared" si="1"/>
        <v/>
      </c>
      <c r="S26" s="233" t="str">
        <f t="shared" si="2"/>
        <v/>
      </c>
      <c r="T26" s="228"/>
      <c r="U26" s="696" t="str">
        <f t="shared" si="3"/>
        <v/>
      </c>
      <c r="V26" s="680"/>
      <c r="W26" s="680"/>
      <c r="X26" s="680"/>
      <c r="Y26" s="792"/>
      <c r="Z26" s="232" t="str">
        <f t="shared" si="6"/>
        <v/>
      </c>
      <c r="AA26" s="228" t="str">
        <f t="shared" si="7"/>
        <v/>
      </c>
      <c r="AB26" s="228"/>
      <c r="AC26" s="230"/>
      <c r="AD26" s="229"/>
      <c r="AE26" s="232"/>
      <c r="AF26" s="228"/>
      <c r="AG26" s="230"/>
      <c r="AH26" s="232"/>
      <c r="AP26" s="17">
        <v>10</v>
      </c>
      <c r="AQ26" s="17">
        <f>INDEX(CHOOSE(VLOOKUP($A$10,くじ引き!$B$12:$G$22,4,FALSE),第1位,第2位,第3位),(VLOOKUP($A$10,くじ引き!$B$12:$G$22,5,FALSE)-1)*32+9+$AP26,AQ$35)</f>
        <v>11</v>
      </c>
      <c r="AR26" s="17" t="str">
        <f>INDEX(CHOOSE(VLOOKUP($A$10,くじ引き!$B$12:$G$22,4,FALSE),第1位,第2位,第3位),(VLOOKUP($A$10,くじ引き!$B$12:$G$22,5,FALSE)-1)*32+9+$AP26,AR$35)</f>
        <v>FW</v>
      </c>
      <c r="AS26" s="17" t="str">
        <f>INDEX(CHOOSE(VLOOKUP($A$10,くじ引き!$B$12:$G$22,4,FALSE),第1位,第2位,第3位),(VLOOKUP($A$10,くじ引き!$B$12:$G$22,5,FALSE)-1)*32+9+$AP26,AS$35)</f>
        <v xml:space="preserve"> 川合　詩音</v>
      </c>
      <c r="AU26" s="17">
        <f>INDEX(CHOOSE(VLOOKUP($A$10,くじ引き!$B$12:$G$22,4,FALSE),第1位,第2位,第3位),(VLOOKUP($A$10,くじ引き!$B$12:$G$22,5,FALSE)-1)*32+9+$AP26,AU$35)</f>
        <v>11</v>
      </c>
      <c r="AV26" s="17" t="str">
        <f>INDEX(CHOOSE(VLOOKUP($Z$10,くじ引き!$B$12:$G$22,4,FALSE),第1位,第2位,第3位),(VLOOKUP($Z$10,くじ引き!$B$12:$G$22,5,FALSE)-1)*32+9+$AP26,AV$35)</f>
        <v>FW</v>
      </c>
      <c r="AW26" s="17" t="str">
        <f>INDEX(CHOOSE(VLOOKUP($Z$10,くじ引き!$B$12:$G$22,4,FALSE),第1位,第2位,第3位),(VLOOKUP($Z$10,くじ引き!$B$12:$G$22,5,FALSE)-1)*32+9+$AP26,AW$35)</f>
        <v xml:space="preserve"> 川合　詩音</v>
      </c>
    </row>
    <row r="27" spans="1:49" ht="15" customHeight="1">
      <c r="A27" s="234"/>
      <c r="B27" s="235"/>
      <c r="C27" s="236"/>
      <c r="D27" s="237"/>
      <c r="E27" s="238"/>
      <c r="F27" s="235"/>
      <c r="G27" s="236"/>
      <c r="H27" s="239" t="str">
        <f t="shared" si="4"/>
        <v/>
      </c>
      <c r="I27" s="220" t="str">
        <f t="shared" si="5"/>
        <v/>
      </c>
      <c r="J27" s="699" t="str">
        <f t="shared" si="0"/>
        <v/>
      </c>
      <c r="K27" s="757"/>
      <c r="L27" s="757"/>
      <c r="M27" s="757"/>
      <c r="N27" s="757"/>
      <c r="O27" s="757"/>
      <c r="P27" s="746"/>
      <c r="Q27" s="220"/>
      <c r="R27" s="220" t="str">
        <f t="shared" si="1"/>
        <v/>
      </c>
      <c r="S27" s="240" t="str">
        <f t="shared" si="2"/>
        <v/>
      </c>
      <c r="T27" s="220"/>
      <c r="U27" s="699" t="str">
        <f t="shared" si="3"/>
        <v/>
      </c>
      <c r="V27" s="757"/>
      <c r="W27" s="757"/>
      <c r="X27" s="757"/>
      <c r="Y27" s="746"/>
      <c r="Z27" s="219" t="str">
        <f t="shared" si="6"/>
        <v/>
      </c>
      <c r="AA27" s="234" t="str">
        <f t="shared" si="7"/>
        <v/>
      </c>
      <c r="AB27" s="234"/>
      <c r="AC27" s="236"/>
      <c r="AD27" s="235"/>
      <c r="AE27" s="239"/>
      <c r="AF27" s="234"/>
      <c r="AG27" s="236"/>
      <c r="AH27" s="239"/>
      <c r="AP27" s="17">
        <v>11</v>
      </c>
      <c r="AQ27" s="17">
        <f>INDEX(CHOOSE(VLOOKUP($A$10,くじ引き!$B$12:$G$22,4,FALSE),第1位,第2位,第3位),(VLOOKUP($A$10,くじ引き!$B$12:$G$22,5,FALSE)-1)*32+9+$AP27,AQ$35)</f>
        <v>12</v>
      </c>
      <c r="AR27" s="17" t="str">
        <f>INDEX(CHOOSE(VLOOKUP($A$10,くじ引き!$B$12:$G$22,4,FALSE),第1位,第2位,第3位),(VLOOKUP($A$10,くじ引き!$B$12:$G$22,5,FALSE)-1)*32+9+$AP27,AR$35)</f>
        <v>FW</v>
      </c>
      <c r="AS27" s="17" t="str">
        <f>INDEX(CHOOSE(VLOOKUP($A$10,くじ引き!$B$12:$G$22,4,FALSE),第1位,第2位,第3位),(VLOOKUP($A$10,くじ引き!$B$12:$G$22,5,FALSE)-1)*32+9+$AP27,AS$35)</f>
        <v xml:space="preserve"> 浅賀　香太</v>
      </c>
      <c r="AU27" s="17">
        <f>INDEX(CHOOSE(VLOOKUP($A$10,くじ引き!$B$12:$G$22,4,FALSE),第1位,第2位,第3位),(VLOOKUP($A$10,くじ引き!$B$12:$G$22,5,FALSE)-1)*32+9+$AP27,AU$35)</f>
        <v>12</v>
      </c>
      <c r="AV27" s="17" t="str">
        <f>INDEX(CHOOSE(VLOOKUP($Z$10,くじ引き!$B$12:$G$22,4,FALSE),第1位,第2位,第3位),(VLOOKUP($Z$10,くじ引き!$B$12:$G$22,5,FALSE)-1)*32+9+$AP27,AV$35)</f>
        <v>FW</v>
      </c>
      <c r="AW27" s="17" t="str">
        <f>INDEX(CHOOSE(VLOOKUP($Z$10,くじ引き!$B$12:$G$22,4,FALSE),第1位,第2位,第3位),(VLOOKUP($Z$10,くじ引き!$B$12:$G$22,5,FALSE)-1)*32+9+$AP27,AW$35)</f>
        <v xml:space="preserve"> 浅賀　香太</v>
      </c>
    </row>
    <row r="28" spans="1:49" ht="15" customHeight="1">
      <c r="A28" s="222"/>
      <c r="B28" s="223"/>
      <c r="C28" s="224"/>
      <c r="D28" s="225"/>
      <c r="E28" s="193"/>
      <c r="F28" s="223"/>
      <c r="G28" s="224"/>
      <c r="H28" s="226" t="str">
        <f t="shared" si="4"/>
        <v/>
      </c>
      <c r="I28" s="222" t="str">
        <f t="shared" si="5"/>
        <v/>
      </c>
      <c r="J28" s="724" t="str">
        <f t="shared" si="0"/>
        <v/>
      </c>
      <c r="K28" s="725"/>
      <c r="L28" s="725"/>
      <c r="M28" s="725"/>
      <c r="N28" s="725"/>
      <c r="O28" s="725"/>
      <c r="P28" s="726"/>
      <c r="Q28" s="226"/>
      <c r="R28" s="222" t="str">
        <f t="shared" si="1"/>
        <v/>
      </c>
      <c r="S28" s="227" t="str">
        <f t="shared" si="2"/>
        <v/>
      </c>
      <c r="T28" s="226"/>
      <c r="U28" s="724" t="str">
        <f t="shared" si="3"/>
        <v/>
      </c>
      <c r="V28" s="725"/>
      <c r="W28" s="725"/>
      <c r="X28" s="725"/>
      <c r="Y28" s="726"/>
      <c r="Z28" s="226" t="str">
        <f t="shared" si="6"/>
        <v/>
      </c>
      <c r="AA28" s="222" t="str">
        <f t="shared" si="7"/>
        <v/>
      </c>
      <c r="AB28" s="222"/>
      <c r="AC28" s="224"/>
      <c r="AD28" s="223"/>
      <c r="AE28" s="226"/>
      <c r="AF28" s="222"/>
      <c r="AG28" s="224"/>
      <c r="AH28" s="226"/>
      <c r="AP28" s="17">
        <v>12</v>
      </c>
      <c r="AQ28" s="17">
        <f>INDEX(CHOOSE(VLOOKUP($A$10,くじ引き!$B$12:$G$22,4,FALSE),第1位,第2位,第3位),(VLOOKUP($A$10,くじ引き!$B$12:$G$22,5,FALSE)-1)*32+9+$AP28,AQ$35)</f>
        <v>13</v>
      </c>
      <c r="AR28" s="17" t="str">
        <f>INDEX(CHOOSE(VLOOKUP($A$10,くじ引き!$B$12:$G$22,4,FALSE),第1位,第2位,第3位),(VLOOKUP($A$10,くじ引き!$B$12:$G$22,5,FALSE)-1)*32+9+$AP28,AR$35)</f>
        <v>DF</v>
      </c>
      <c r="AS28" s="17" t="str">
        <f>INDEX(CHOOSE(VLOOKUP($A$10,くじ引き!$B$12:$G$22,4,FALSE),第1位,第2位,第3位),(VLOOKUP($A$10,くじ引き!$B$12:$G$22,5,FALSE)-1)*32+9+$AP28,AS$35)</f>
        <v xml:space="preserve"> 松原　有人夢</v>
      </c>
      <c r="AU28" s="17">
        <f>INDEX(CHOOSE(VLOOKUP($A$10,くじ引き!$B$12:$G$22,4,FALSE),第1位,第2位,第3位),(VLOOKUP($A$10,くじ引き!$B$12:$G$22,5,FALSE)-1)*32+9+$AP28,AU$35)</f>
        <v>13</v>
      </c>
      <c r="AV28" s="17" t="str">
        <f>INDEX(CHOOSE(VLOOKUP($Z$10,くじ引き!$B$12:$G$22,4,FALSE),第1位,第2位,第3位),(VLOOKUP($Z$10,くじ引き!$B$12:$G$22,5,FALSE)-1)*32+9+$AP28,AV$35)</f>
        <v>DF</v>
      </c>
      <c r="AW28" s="17" t="str">
        <f>INDEX(CHOOSE(VLOOKUP($Z$10,くじ引き!$B$12:$G$22,4,FALSE),第1位,第2位,第3位),(VLOOKUP($Z$10,くじ引き!$B$12:$G$22,5,FALSE)-1)*32+9+$AP28,AW$35)</f>
        <v xml:space="preserve"> 松原　有人夢</v>
      </c>
    </row>
    <row r="29" spans="1:49" ht="15" customHeight="1">
      <c r="A29" s="228"/>
      <c r="B29" s="229"/>
      <c r="C29" s="230"/>
      <c r="D29" s="231"/>
      <c r="E29" s="194"/>
      <c r="F29" s="229"/>
      <c r="G29" s="230"/>
      <c r="H29" s="232" t="str">
        <f t="shared" si="4"/>
        <v/>
      </c>
      <c r="I29" s="228" t="str">
        <f t="shared" si="5"/>
        <v/>
      </c>
      <c r="J29" s="696" t="str">
        <f t="shared" si="0"/>
        <v/>
      </c>
      <c r="K29" s="680"/>
      <c r="L29" s="680"/>
      <c r="M29" s="680"/>
      <c r="N29" s="680"/>
      <c r="O29" s="680"/>
      <c r="P29" s="792"/>
      <c r="Q29" s="232"/>
      <c r="R29" s="228" t="str">
        <f t="shared" si="1"/>
        <v/>
      </c>
      <c r="S29" s="233" t="str">
        <f t="shared" si="2"/>
        <v/>
      </c>
      <c r="T29" s="232"/>
      <c r="U29" s="696" t="str">
        <f t="shared" si="3"/>
        <v/>
      </c>
      <c r="V29" s="680"/>
      <c r="W29" s="680"/>
      <c r="X29" s="680"/>
      <c r="Y29" s="792"/>
      <c r="Z29" s="232" t="str">
        <f t="shared" si="6"/>
        <v/>
      </c>
      <c r="AA29" s="228" t="str">
        <f t="shared" si="7"/>
        <v/>
      </c>
      <c r="AB29" s="228"/>
      <c r="AC29" s="230"/>
      <c r="AD29" s="229"/>
      <c r="AE29" s="232"/>
      <c r="AF29" s="228"/>
      <c r="AG29" s="230"/>
      <c r="AH29" s="232"/>
      <c r="AP29" s="17">
        <v>13</v>
      </c>
      <c r="AQ29" s="17">
        <f>INDEX(CHOOSE(VLOOKUP($A$10,くじ引き!$B$12:$G$22,4,FALSE),第1位,第2位,第3位),(VLOOKUP($A$10,くじ引き!$B$12:$G$22,5,FALSE)-1)*32+9+$AP29,AQ$35)</f>
        <v>14</v>
      </c>
      <c r="AR29" s="17" t="str">
        <f>INDEX(CHOOSE(VLOOKUP($A$10,くじ引き!$B$12:$G$22,4,FALSE),第1位,第2位,第3位),(VLOOKUP($A$10,くじ引き!$B$12:$G$22,5,FALSE)-1)*32+9+$AP29,AR$35)</f>
        <v>MF</v>
      </c>
      <c r="AS29" s="17" t="str">
        <f>INDEX(CHOOSE(VLOOKUP($A$10,くじ引き!$B$12:$G$22,4,FALSE),第1位,第2位,第3位),(VLOOKUP($A$10,くじ引き!$B$12:$G$22,5,FALSE)-1)*32+9+$AP29,AS$35)</f>
        <v xml:space="preserve"> 堀口　悠人</v>
      </c>
      <c r="AU29" s="17">
        <f>INDEX(CHOOSE(VLOOKUP($A$10,くじ引き!$B$12:$G$22,4,FALSE),第1位,第2位,第3位),(VLOOKUP($A$10,くじ引き!$B$12:$G$22,5,FALSE)-1)*32+9+$AP29,AU$35)</f>
        <v>14</v>
      </c>
      <c r="AV29" s="17" t="str">
        <f>INDEX(CHOOSE(VLOOKUP($Z$10,くじ引き!$B$12:$G$22,4,FALSE),第1位,第2位,第3位),(VLOOKUP($Z$10,くじ引き!$B$12:$G$22,5,FALSE)-1)*32+9+$AP29,AV$35)</f>
        <v>MF</v>
      </c>
      <c r="AW29" s="17" t="str">
        <f>INDEX(CHOOSE(VLOOKUP($Z$10,くじ引き!$B$12:$G$22,4,FALSE),第1位,第2位,第3位),(VLOOKUP($Z$10,くじ引き!$B$12:$G$22,5,FALSE)-1)*32+9+$AP29,AW$35)</f>
        <v xml:space="preserve"> 堀口　悠人</v>
      </c>
    </row>
    <row r="30" spans="1:49" ht="15" customHeight="1">
      <c r="A30" s="228"/>
      <c r="B30" s="229"/>
      <c r="C30" s="230"/>
      <c r="D30" s="231"/>
      <c r="E30" s="194"/>
      <c r="F30" s="229"/>
      <c r="G30" s="230"/>
      <c r="H30" s="232" t="str">
        <f t="shared" si="4"/>
        <v/>
      </c>
      <c r="I30" s="228" t="str">
        <f t="shared" si="5"/>
        <v/>
      </c>
      <c r="J30" s="696" t="str">
        <f t="shared" si="0"/>
        <v/>
      </c>
      <c r="K30" s="680"/>
      <c r="L30" s="680"/>
      <c r="M30" s="680"/>
      <c r="N30" s="680"/>
      <c r="O30" s="680"/>
      <c r="P30" s="792"/>
      <c r="Q30" s="232"/>
      <c r="R30" s="228" t="str">
        <f t="shared" si="1"/>
        <v/>
      </c>
      <c r="S30" s="233" t="str">
        <f t="shared" si="2"/>
        <v/>
      </c>
      <c r="T30" s="232"/>
      <c r="U30" s="696" t="str">
        <f t="shared" si="3"/>
        <v/>
      </c>
      <c r="V30" s="680"/>
      <c r="W30" s="680"/>
      <c r="X30" s="680"/>
      <c r="Y30" s="792"/>
      <c r="Z30" s="232" t="str">
        <f t="shared" si="6"/>
        <v/>
      </c>
      <c r="AA30" s="228" t="str">
        <f t="shared" si="7"/>
        <v/>
      </c>
      <c r="AB30" s="228"/>
      <c r="AC30" s="230"/>
      <c r="AD30" s="229"/>
      <c r="AE30" s="232"/>
      <c r="AF30" s="228"/>
      <c r="AG30" s="230"/>
      <c r="AH30" s="232"/>
      <c r="AP30" s="17">
        <v>14</v>
      </c>
      <c r="AQ30" s="17">
        <f>INDEX(CHOOSE(VLOOKUP($A$10,くじ引き!$B$12:$G$22,4,FALSE),第1位,第2位,第3位),(VLOOKUP($A$10,くじ引き!$B$12:$G$22,5,FALSE)-1)*32+9+$AP30,AQ$35)</f>
        <v>15</v>
      </c>
      <c r="AR30" s="17" t="str">
        <f>INDEX(CHOOSE(VLOOKUP($A$10,くじ引き!$B$12:$G$22,4,FALSE),第1位,第2位,第3位),(VLOOKUP($A$10,くじ引き!$B$12:$G$22,5,FALSE)-1)*32+9+$AP30,AR$35)</f>
        <v>DF</v>
      </c>
      <c r="AS30" s="17" t="str">
        <f>INDEX(CHOOSE(VLOOKUP($A$10,くじ引き!$B$12:$G$22,4,FALSE),第1位,第2位,第3位),(VLOOKUP($A$10,くじ引き!$B$12:$G$22,5,FALSE)-1)*32+9+$AP30,AS$35)</f>
        <v xml:space="preserve"> 上谷内　伶斗</v>
      </c>
      <c r="AU30" s="17">
        <f>INDEX(CHOOSE(VLOOKUP($A$10,くじ引き!$B$12:$G$22,4,FALSE),第1位,第2位,第3位),(VLOOKUP($A$10,くじ引き!$B$12:$G$22,5,FALSE)-1)*32+9+$AP30,AU$35)</f>
        <v>15</v>
      </c>
      <c r="AV30" s="17" t="str">
        <f>INDEX(CHOOSE(VLOOKUP($Z$10,くじ引き!$B$12:$G$22,4,FALSE),第1位,第2位,第3位),(VLOOKUP($Z$10,くじ引き!$B$12:$G$22,5,FALSE)-1)*32+9+$AP30,AV$35)</f>
        <v>DF</v>
      </c>
      <c r="AW30" s="17" t="str">
        <f>INDEX(CHOOSE(VLOOKUP($Z$10,くじ引き!$B$12:$G$22,4,FALSE),第1位,第2位,第3位),(VLOOKUP($Z$10,くじ引き!$B$12:$G$22,5,FALSE)-1)*32+9+$AP30,AW$35)</f>
        <v xml:space="preserve"> 上谷内　伶斗</v>
      </c>
    </row>
    <row r="31" spans="1:49" ht="15" customHeight="1">
      <c r="A31" s="228"/>
      <c r="B31" s="229"/>
      <c r="C31" s="230"/>
      <c r="D31" s="231"/>
      <c r="E31" s="194"/>
      <c r="F31" s="229"/>
      <c r="G31" s="230"/>
      <c r="H31" s="232" t="str">
        <f t="shared" si="4"/>
        <v/>
      </c>
      <c r="I31" s="228" t="str">
        <f t="shared" si="5"/>
        <v/>
      </c>
      <c r="J31" s="696" t="str">
        <f t="shared" si="0"/>
        <v/>
      </c>
      <c r="K31" s="680"/>
      <c r="L31" s="680"/>
      <c r="M31" s="680"/>
      <c r="N31" s="680"/>
      <c r="O31" s="680"/>
      <c r="P31" s="792"/>
      <c r="Q31" s="241"/>
      <c r="R31" s="228" t="str">
        <f t="shared" si="1"/>
        <v/>
      </c>
      <c r="S31" s="233" t="str">
        <f t="shared" si="2"/>
        <v/>
      </c>
      <c r="T31" s="241"/>
      <c r="U31" s="696" t="str">
        <f t="shared" si="3"/>
        <v/>
      </c>
      <c r="V31" s="680"/>
      <c r="W31" s="680"/>
      <c r="X31" s="680"/>
      <c r="Y31" s="792"/>
      <c r="Z31" s="232" t="str">
        <f t="shared" si="6"/>
        <v/>
      </c>
      <c r="AA31" s="228" t="str">
        <f t="shared" si="7"/>
        <v/>
      </c>
      <c r="AB31" s="228"/>
      <c r="AC31" s="230"/>
      <c r="AD31" s="229"/>
      <c r="AE31" s="232"/>
      <c r="AF31" s="228"/>
      <c r="AG31" s="230"/>
      <c r="AH31" s="232"/>
      <c r="AP31" s="17">
        <v>15</v>
      </c>
      <c r="AQ31" s="17">
        <f>INDEX(CHOOSE(VLOOKUP($A$10,くじ引き!$B$12:$G$22,4,FALSE),第1位,第2位,第3位),(VLOOKUP($A$10,くじ引き!$B$12:$G$22,5,FALSE)-1)*32+9+$AP31,AQ$35)</f>
        <v>16</v>
      </c>
      <c r="AR31" s="17" t="str">
        <f>INDEX(CHOOSE(VLOOKUP($A$10,くじ引き!$B$12:$G$22,4,FALSE),第1位,第2位,第3位),(VLOOKUP($A$10,くじ引き!$B$12:$G$22,5,FALSE)-1)*32+9+$AP31,AR$35)</f>
        <v>FW</v>
      </c>
      <c r="AS31" s="17" t="str">
        <f>INDEX(CHOOSE(VLOOKUP($A$10,くじ引き!$B$12:$G$22,4,FALSE),第1位,第2位,第3位),(VLOOKUP($A$10,くじ引き!$B$12:$G$22,5,FALSE)-1)*32+9+$AP31,AS$35)</f>
        <v xml:space="preserve"> 山下　真虎</v>
      </c>
      <c r="AU31" s="17">
        <f>INDEX(CHOOSE(VLOOKUP($A$10,くじ引き!$B$12:$G$22,4,FALSE),第1位,第2位,第3位),(VLOOKUP($A$10,くじ引き!$B$12:$G$22,5,FALSE)-1)*32+9+$AP31,AU$35)</f>
        <v>16</v>
      </c>
      <c r="AV31" s="17" t="str">
        <f>INDEX(CHOOSE(VLOOKUP($Z$10,くじ引き!$B$12:$G$22,4,FALSE),第1位,第2位,第3位),(VLOOKUP($Z$10,くじ引き!$B$12:$G$22,5,FALSE)-1)*32+9+$AP31,AV$35)</f>
        <v>FW</v>
      </c>
      <c r="AW31" s="17" t="str">
        <f>INDEX(CHOOSE(VLOOKUP($Z$10,くじ引き!$B$12:$G$22,4,FALSE),第1位,第2位,第3位),(VLOOKUP($Z$10,くじ引き!$B$12:$G$22,5,FALSE)-1)*32+9+$AP31,AW$35)</f>
        <v xml:space="preserve"> 山下　真虎</v>
      </c>
    </row>
    <row r="32" spans="1:49" ht="15" customHeight="1">
      <c r="A32" s="228"/>
      <c r="B32" s="229"/>
      <c r="C32" s="230"/>
      <c r="D32" s="231"/>
      <c r="E32" s="194"/>
      <c r="F32" s="229"/>
      <c r="G32" s="230"/>
      <c r="H32" s="232" t="str">
        <f t="shared" si="4"/>
        <v/>
      </c>
      <c r="I32" s="228" t="str">
        <f t="shared" si="5"/>
        <v/>
      </c>
      <c r="J32" s="696" t="str">
        <f t="shared" si="0"/>
        <v/>
      </c>
      <c r="K32" s="680"/>
      <c r="L32" s="680"/>
      <c r="M32" s="680"/>
      <c r="N32" s="680"/>
      <c r="O32" s="680"/>
      <c r="P32" s="792"/>
      <c r="Q32" s="233"/>
      <c r="R32" s="228" t="str">
        <f t="shared" si="1"/>
        <v/>
      </c>
      <c r="S32" s="233" t="str">
        <f t="shared" si="2"/>
        <v/>
      </c>
      <c r="T32" s="233"/>
      <c r="U32" s="696" t="str">
        <f t="shared" si="3"/>
        <v/>
      </c>
      <c r="V32" s="680"/>
      <c r="W32" s="680"/>
      <c r="X32" s="680"/>
      <c r="Y32" s="792"/>
      <c r="Z32" s="232" t="str">
        <f t="shared" si="6"/>
        <v/>
      </c>
      <c r="AA32" s="228" t="str">
        <f t="shared" si="7"/>
        <v/>
      </c>
      <c r="AB32" s="228"/>
      <c r="AC32" s="230"/>
      <c r="AD32" s="229"/>
      <c r="AE32" s="232"/>
      <c r="AF32" s="228"/>
      <c r="AG32" s="230"/>
      <c r="AH32" s="232"/>
      <c r="AP32" s="17">
        <v>16</v>
      </c>
      <c r="AQ32" s="17">
        <f>INDEX(CHOOSE(VLOOKUP($A$10,くじ引き!$B$12:$G$22,4,FALSE),第1位,第2位,第3位),(VLOOKUP($A$10,くじ引き!$B$12:$G$22,5,FALSE)-1)*32+9+$AP32,AQ$35)</f>
        <v>17</v>
      </c>
      <c r="AR32" s="17" t="str">
        <f>INDEX(CHOOSE(VLOOKUP($A$10,くじ引き!$B$12:$G$22,4,FALSE),第1位,第2位,第3位),(VLOOKUP($A$10,くじ引き!$B$12:$G$22,5,FALSE)-1)*32+9+$AP32,AR$35)</f>
        <v>GK</v>
      </c>
      <c r="AS32" s="17" t="str">
        <f>INDEX(CHOOSE(VLOOKUP($A$10,くじ引き!$B$12:$G$22,4,FALSE),第1位,第2位,第3位),(VLOOKUP($A$10,くじ引き!$B$12:$G$22,5,FALSE)-1)*32+9+$AP32,AS$35)</f>
        <v xml:space="preserve"> 山田　夏也</v>
      </c>
      <c r="AU32" s="17">
        <f>INDEX(CHOOSE(VLOOKUP($A$10,くじ引き!$B$12:$G$22,4,FALSE),第1位,第2位,第3位),(VLOOKUP($A$10,くじ引き!$B$12:$G$22,5,FALSE)-1)*32+9+$AP32,AU$35)</f>
        <v>17</v>
      </c>
      <c r="AV32" s="17" t="str">
        <f>INDEX(CHOOSE(VLOOKUP($Z$10,くじ引き!$B$12:$G$22,4,FALSE),第1位,第2位,第3位),(VLOOKUP($Z$10,くじ引き!$B$12:$G$22,5,FALSE)-1)*32+9+$AP32,AV$35)</f>
        <v>GK</v>
      </c>
      <c r="AW32" s="17" t="str">
        <f>INDEX(CHOOSE(VLOOKUP($Z$10,くじ引き!$B$12:$G$22,4,FALSE),第1位,第2位,第3位),(VLOOKUP($Z$10,くじ引き!$B$12:$G$22,5,FALSE)-1)*32+9+$AP32,AW$35)</f>
        <v xml:space="preserve"> 山田　夏也</v>
      </c>
    </row>
    <row r="33" spans="1:49" ht="15" customHeight="1">
      <c r="A33" s="228"/>
      <c r="B33" s="229"/>
      <c r="C33" s="230"/>
      <c r="D33" s="231"/>
      <c r="E33" s="194"/>
      <c r="F33" s="229"/>
      <c r="G33" s="230"/>
      <c r="H33" s="232" t="str">
        <f t="shared" si="4"/>
        <v/>
      </c>
      <c r="I33" s="228" t="str">
        <f t="shared" si="5"/>
        <v/>
      </c>
      <c r="J33" s="696" t="str">
        <f t="shared" si="0"/>
        <v/>
      </c>
      <c r="K33" s="680"/>
      <c r="L33" s="680"/>
      <c r="M33" s="680"/>
      <c r="N33" s="680"/>
      <c r="O33" s="680"/>
      <c r="P33" s="792"/>
      <c r="Q33" s="232"/>
      <c r="R33" s="228" t="str">
        <f t="shared" si="1"/>
        <v/>
      </c>
      <c r="S33" s="233" t="str">
        <f t="shared" si="2"/>
        <v/>
      </c>
      <c r="T33" s="232"/>
      <c r="U33" s="696" t="str">
        <f t="shared" si="3"/>
        <v/>
      </c>
      <c r="V33" s="680"/>
      <c r="W33" s="680"/>
      <c r="X33" s="680"/>
      <c r="Y33" s="792"/>
      <c r="Z33" s="232" t="str">
        <f t="shared" si="6"/>
        <v/>
      </c>
      <c r="AA33" s="228" t="str">
        <f t="shared" si="7"/>
        <v/>
      </c>
      <c r="AB33" s="228"/>
      <c r="AC33" s="230"/>
      <c r="AD33" s="229"/>
      <c r="AE33" s="232"/>
      <c r="AF33" s="228"/>
      <c r="AG33" s="230"/>
      <c r="AH33" s="232"/>
      <c r="AP33" s="17">
        <v>17</v>
      </c>
      <c r="AQ33" s="17">
        <f>INDEX(CHOOSE(VLOOKUP($A$10,くじ引き!$B$12:$G$22,4,FALSE),第1位,第2位,第3位),(VLOOKUP($A$10,くじ引き!$B$12:$G$22,5,FALSE)-1)*32+9+$AP33,AQ$35)</f>
        <v>18</v>
      </c>
      <c r="AR33" s="17" t="str">
        <f>INDEX(CHOOSE(VLOOKUP($A$10,くじ引き!$B$12:$G$22,4,FALSE),第1位,第2位,第3位),(VLOOKUP($A$10,くじ引き!$B$12:$G$22,5,FALSE)-1)*32+9+$AP33,AR$35)</f>
        <v>FW</v>
      </c>
      <c r="AS33" s="17" t="str">
        <f>INDEX(CHOOSE(VLOOKUP($A$10,くじ引き!$B$12:$G$22,4,FALSE),第1位,第2位,第3位),(VLOOKUP($A$10,くじ引き!$B$12:$G$22,5,FALSE)-1)*32+9+$AP33,AS$35)</f>
        <v xml:space="preserve"> 友影　相太</v>
      </c>
      <c r="AU33" s="17">
        <f>INDEX(CHOOSE(VLOOKUP($A$10,くじ引き!$B$12:$G$22,4,FALSE),第1位,第2位,第3位),(VLOOKUP($A$10,くじ引き!$B$12:$G$22,5,FALSE)-1)*32+9+$AP33,AU$35)</f>
        <v>18</v>
      </c>
      <c r="AV33" s="17" t="str">
        <f>INDEX(CHOOSE(VLOOKUP($Z$10,くじ引き!$B$12:$G$22,4,FALSE),第1位,第2位,第3位),(VLOOKUP($Z$10,くじ引き!$B$12:$G$22,5,FALSE)-1)*32+9+$AP33,AV$35)</f>
        <v>FW</v>
      </c>
      <c r="AW33" s="17" t="str">
        <f>INDEX(CHOOSE(VLOOKUP($Z$10,くじ引き!$B$12:$G$22,4,FALSE),第1位,第2位,第3位),(VLOOKUP($Z$10,くじ引き!$B$12:$G$22,5,FALSE)-1)*32+9+$AP33,AW$35)</f>
        <v xml:space="preserve"> 友影　相太</v>
      </c>
    </row>
    <row r="34" spans="1:49" ht="15" customHeight="1">
      <c r="A34" s="220"/>
      <c r="B34" s="217"/>
      <c r="C34" s="218"/>
      <c r="D34" s="216"/>
      <c r="E34" s="195"/>
      <c r="F34" s="217"/>
      <c r="G34" s="218"/>
      <c r="H34" s="219" t="str">
        <f t="shared" si="4"/>
        <v/>
      </c>
      <c r="I34" s="220" t="str">
        <f t="shared" si="5"/>
        <v/>
      </c>
      <c r="J34" s="699" t="str">
        <f t="shared" si="0"/>
        <v/>
      </c>
      <c r="K34" s="757"/>
      <c r="L34" s="757"/>
      <c r="M34" s="757"/>
      <c r="N34" s="757"/>
      <c r="O34" s="757"/>
      <c r="P34" s="746"/>
      <c r="Q34" s="242"/>
      <c r="R34" s="220" t="str">
        <f t="shared" si="1"/>
        <v/>
      </c>
      <c r="S34" s="240" t="str">
        <f t="shared" si="2"/>
        <v/>
      </c>
      <c r="T34" s="242"/>
      <c r="U34" s="699" t="str">
        <f t="shared" si="3"/>
        <v/>
      </c>
      <c r="V34" s="757"/>
      <c r="W34" s="757"/>
      <c r="X34" s="757"/>
      <c r="Y34" s="746"/>
      <c r="Z34" s="219" t="str">
        <f t="shared" si="6"/>
        <v/>
      </c>
      <c r="AA34" s="220" t="str">
        <f t="shared" si="7"/>
        <v/>
      </c>
      <c r="AB34" s="220"/>
      <c r="AC34" s="218"/>
      <c r="AD34" s="217"/>
      <c r="AE34" s="219"/>
      <c r="AF34" s="220"/>
      <c r="AG34" s="218"/>
      <c r="AH34" s="219"/>
      <c r="AP34" s="17">
        <v>18</v>
      </c>
      <c r="AQ34" s="17">
        <f>INDEX(CHOOSE(VLOOKUP($A$10,くじ引き!$B$12:$G$22,4,FALSE),第1位,第2位,第3位),(VLOOKUP($A$10,くじ引き!$B$12:$G$22,5,FALSE)-1)*32+9+$AP34,AQ$35)</f>
        <v>19</v>
      </c>
      <c r="AR34" s="17" t="str">
        <f>INDEX(CHOOSE(VLOOKUP($A$10,くじ引き!$B$12:$G$22,4,FALSE),第1位,第2位,第3位),(VLOOKUP($A$10,くじ引き!$B$12:$G$22,5,FALSE)-1)*32+9+$AP34,AR$35)</f>
        <v>MF</v>
      </c>
      <c r="AS34" s="17" t="str">
        <f>INDEX(CHOOSE(VLOOKUP($A$10,くじ引き!$B$12:$G$22,4,FALSE),第1位,第2位,第3位),(VLOOKUP($A$10,くじ引き!$B$12:$G$22,5,FALSE)-1)*32+9+$AP34,AS$35)</f>
        <v xml:space="preserve"> 松村　有祐</v>
      </c>
      <c r="AU34" s="17">
        <f>INDEX(CHOOSE(VLOOKUP($A$10,くじ引き!$B$12:$G$22,4,FALSE),第1位,第2位,第3位),(VLOOKUP($A$10,くじ引き!$B$12:$G$22,5,FALSE)-1)*32+9+$AP34,AU$35)</f>
        <v>19</v>
      </c>
      <c r="AV34" s="17" t="str">
        <f>INDEX(CHOOSE(VLOOKUP($Z$10,くじ引き!$B$12:$G$22,4,FALSE),第1位,第2位,第3位),(VLOOKUP($Z$10,くじ引き!$B$12:$G$22,5,FALSE)-1)*32+9+$AP34,AV$35)</f>
        <v>MF</v>
      </c>
      <c r="AW34" s="17" t="str">
        <f>INDEX(CHOOSE(VLOOKUP($Z$10,くじ引き!$B$12:$G$22,4,FALSE),第1位,第2位,第3位),(VLOOKUP($Z$10,くじ引き!$B$12:$G$22,5,FALSE)-1)*32+9+$AP34,AW$35)</f>
        <v xml:space="preserve"> 松村　有祐</v>
      </c>
    </row>
    <row r="35" spans="1:49" ht="15" customHeight="1">
      <c r="A35" s="685" t="s">
        <v>53</v>
      </c>
      <c r="B35" s="686"/>
      <c r="C35" s="721" t="s">
        <v>54</v>
      </c>
      <c r="D35" s="722"/>
      <c r="E35" s="722"/>
      <c r="F35" s="723"/>
      <c r="G35" s="686" t="s">
        <v>55</v>
      </c>
      <c r="H35" s="686"/>
      <c r="I35" s="686"/>
      <c r="J35" s="687"/>
      <c r="K35" s="682" t="s">
        <v>24</v>
      </c>
      <c r="L35" s="719"/>
      <c r="M35" s="719"/>
      <c r="N35" s="719"/>
      <c r="O35" s="719"/>
      <c r="P35" s="719"/>
      <c r="Q35" s="719"/>
      <c r="R35" s="720"/>
      <c r="S35" s="682" t="s">
        <v>24</v>
      </c>
      <c r="T35" s="719"/>
      <c r="U35" s="719"/>
      <c r="V35" s="719"/>
      <c r="W35" s="719"/>
      <c r="X35" s="720"/>
      <c r="Y35" s="685" t="s">
        <v>53</v>
      </c>
      <c r="Z35" s="686"/>
      <c r="AA35" s="721" t="s">
        <v>54</v>
      </c>
      <c r="AB35" s="722"/>
      <c r="AC35" s="722"/>
      <c r="AD35" s="723"/>
      <c r="AE35" s="686" t="s">
        <v>55</v>
      </c>
      <c r="AF35" s="686"/>
      <c r="AG35" s="686"/>
      <c r="AH35" s="687"/>
      <c r="AQ35" s="17">
        <v>2</v>
      </c>
      <c r="AR35" s="17">
        <v>3</v>
      </c>
      <c r="AS35" s="17">
        <v>4</v>
      </c>
      <c r="AU35" s="17">
        <v>2</v>
      </c>
      <c r="AV35" s="17">
        <v>3</v>
      </c>
      <c r="AW35" s="17">
        <v>4</v>
      </c>
    </row>
    <row r="36" spans="1:49" ht="15" customHeight="1">
      <c r="A36" s="807"/>
      <c r="B36" s="717"/>
      <c r="C36" s="243"/>
      <c r="D36" s="693" t="str">
        <f t="shared" ref="D36:D45" si="8">IF(C36="","",INDEX($J$17:$P$34,MATCH(C36,$Q$17:$Q$34,0),1))</f>
        <v/>
      </c>
      <c r="E36" s="693"/>
      <c r="F36" s="694"/>
      <c r="G36" s="244"/>
      <c r="H36" s="704" t="str">
        <f t="shared" ref="H36:H45" si="9">IF(G36="","",INDEX($J$17:$P$34,MATCH(G36,$Q$17:$Q$34,0),1))</f>
        <v/>
      </c>
      <c r="I36" s="704"/>
      <c r="J36" s="717"/>
      <c r="K36" s="707" t="str">
        <f>AS16</f>
        <v>河合　伸幸</v>
      </c>
      <c r="L36" s="703"/>
      <c r="M36" s="703"/>
      <c r="N36" s="714"/>
      <c r="O36" s="714"/>
      <c r="P36" s="714"/>
      <c r="Q36" s="714"/>
      <c r="R36" s="715"/>
      <c r="S36" s="707" t="str">
        <f>AW16</f>
        <v>河合　伸幸</v>
      </c>
      <c r="T36" s="714"/>
      <c r="U36" s="714"/>
      <c r="V36" s="714"/>
      <c r="W36" s="714"/>
      <c r="X36" s="715"/>
      <c r="Y36" s="716"/>
      <c r="Z36" s="717"/>
      <c r="AA36" s="243"/>
      <c r="AB36" s="704" t="str">
        <f>IF(AA36="","",INDEX($U$17:$Y$34,MATCH(AA36,$T$17:$T$34,0),1))</f>
        <v/>
      </c>
      <c r="AC36" s="704"/>
      <c r="AD36" s="718"/>
      <c r="AE36" s="244"/>
      <c r="AF36" s="704" t="str">
        <f t="shared" ref="AF36:AF45" si="10">IF(AE36="","",INDEX($U$17:$Y$34,MATCH(AE36,$T$17:$T$34,0),1))</f>
        <v/>
      </c>
      <c r="AG36" s="704"/>
      <c r="AH36" s="718"/>
    </row>
    <row r="37" spans="1:49" ht="15" customHeight="1">
      <c r="A37" s="793"/>
      <c r="B37" s="679"/>
      <c r="C37" s="229"/>
      <c r="D37" s="704" t="str">
        <f t="shared" si="8"/>
        <v/>
      </c>
      <c r="E37" s="704"/>
      <c r="F37" s="718"/>
      <c r="G37" s="231"/>
      <c r="H37" s="704" t="str">
        <f t="shared" si="9"/>
        <v/>
      </c>
      <c r="I37" s="704"/>
      <c r="J37" s="717"/>
      <c r="K37" s="799" t="s">
        <v>462</v>
      </c>
      <c r="L37" s="800"/>
      <c r="M37" s="803" t="s">
        <v>463</v>
      </c>
      <c r="N37" s="804"/>
      <c r="O37" s="712" t="s">
        <v>56</v>
      </c>
      <c r="P37" s="705" t="s">
        <v>57</v>
      </c>
      <c r="Q37" s="695" t="s">
        <v>67</v>
      </c>
      <c r="R37" s="693"/>
      <c r="S37" s="693"/>
      <c r="T37" s="694"/>
      <c r="U37" s="712" t="s">
        <v>57</v>
      </c>
      <c r="V37" s="705" t="s">
        <v>56</v>
      </c>
      <c r="W37" s="708" t="s">
        <v>463</v>
      </c>
      <c r="X37" s="710" t="s">
        <v>462</v>
      </c>
      <c r="Y37" s="681"/>
      <c r="Z37" s="679"/>
      <c r="AA37" s="229"/>
      <c r="AB37" s="688" t="str">
        <f t="shared" ref="AB37:AB45" si="11">IF(AA37="","",INDEX($U$17:$Y$34,MATCH(AA37,$T$17:$T$34,0),1))</f>
        <v/>
      </c>
      <c r="AC37" s="688"/>
      <c r="AD37" s="689"/>
      <c r="AE37" s="231"/>
      <c r="AF37" s="688" t="str">
        <f t="shared" si="10"/>
        <v/>
      </c>
      <c r="AG37" s="688"/>
      <c r="AH37" s="689"/>
    </row>
    <row r="38" spans="1:49" ht="15" customHeight="1">
      <c r="A38" s="793"/>
      <c r="B38" s="679"/>
      <c r="C38" s="229"/>
      <c r="D38" s="704" t="str">
        <f t="shared" si="8"/>
        <v/>
      </c>
      <c r="E38" s="704"/>
      <c r="F38" s="718"/>
      <c r="G38" s="231"/>
      <c r="H38" s="704" t="str">
        <f t="shared" si="9"/>
        <v/>
      </c>
      <c r="I38" s="704"/>
      <c r="J38" s="717"/>
      <c r="K38" s="801"/>
      <c r="L38" s="802"/>
      <c r="M38" s="805"/>
      <c r="N38" s="806"/>
      <c r="O38" s="713"/>
      <c r="P38" s="706"/>
      <c r="Q38" s="707"/>
      <c r="R38" s="684"/>
      <c r="S38" s="684"/>
      <c r="T38" s="691"/>
      <c r="U38" s="713"/>
      <c r="V38" s="706"/>
      <c r="W38" s="709"/>
      <c r="X38" s="711"/>
      <c r="Y38" s="681"/>
      <c r="Z38" s="679"/>
      <c r="AA38" s="229"/>
      <c r="AB38" s="688" t="str">
        <f t="shared" si="11"/>
        <v/>
      </c>
      <c r="AC38" s="688"/>
      <c r="AD38" s="689"/>
      <c r="AE38" s="231"/>
      <c r="AF38" s="688" t="str">
        <f t="shared" si="10"/>
        <v/>
      </c>
      <c r="AG38" s="688"/>
      <c r="AH38" s="689"/>
    </row>
    <row r="39" spans="1:49" ht="15" customHeight="1">
      <c r="A39" s="793"/>
      <c r="B39" s="679"/>
      <c r="C39" s="229"/>
      <c r="D39" s="704" t="str">
        <f t="shared" si="8"/>
        <v/>
      </c>
      <c r="E39" s="704"/>
      <c r="F39" s="718"/>
      <c r="G39" s="231"/>
      <c r="H39" s="704" t="str">
        <f t="shared" si="9"/>
        <v/>
      </c>
      <c r="I39" s="704"/>
      <c r="J39" s="717"/>
      <c r="K39" s="724" t="str">
        <f>IF(SUM(D17:D34)=0,"",SUM(D17:D34))</f>
        <v/>
      </c>
      <c r="L39" s="753"/>
      <c r="M39" s="752" t="str">
        <f>IF(SUM(E17:E34)=0,"",SUM(E17:E34))</f>
        <v/>
      </c>
      <c r="N39" s="773"/>
      <c r="O39" s="244" t="str">
        <f>IF(SUM(F17:F34)=0,"",SUM(F17:F34))</f>
        <v/>
      </c>
      <c r="P39" s="245" t="str">
        <f>IF(SUM(G17:G34)=0,"",SUM(G17:G34))</f>
        <v/>
      </c>
      <c r="Q39" s="243" t="str">
        <f>IF(SUM(K39:P39)=0,"",SUM(K39:P39))</f>
        <v/>
      </c>
      <c r="R39" s="704" t="s">
        <v>19</v>
      </c>
      <c r="S39" s="704"/>
      <c r="T39" s="246" t="str">
        <f>IF(SUM(U39:X39)=0,"",SUM(U39:X39))</f>
        <v/>
      </c>
      <c r="U39" s="244" t="str">
        <f>IF(SUM(AB17:AB34)=0,"",SUM(AB17:AB34))</f>
        <v/>
      </c>
      <c r="V39" s="245" t="str">
        <f>IF(SUM(AC17:AC34)=0,"",SUM(AC17:AC34))</f>
        <v/>
      </c>
      <c r="W39" s="223" t="str">
        <f>IF(SUM(AD17:AD34)=0,"",SUM(AD17:AD34))</f>
        <v/>
      </c>
      <c r="X39" s="224" t="str">
        <f>IF(SUM(AE17:AE34)=0,"",SUM(AE17:AE34))</f>
        <v/>
      </c>
      <c r="Y39" s="681"/>
      <c r="Z39" s="679"/>
      <c r="AA39" s="229"/>
      <c r="AB39" s="688" t="str">
        <f t="shared" si="11"/>
        <v/>
      </c>
      <c r="AC39" s="688"/>
      <c r="AD39" s="689"/>
      <c r="AE39" s="231"/>
      <c r="AF39" s="688" t="str">
        <f t="shared" si="10"/>
        <v/>
      </c>
      <c r="AG39" s="688"/>
      <c r="AH39" s="689"/>
    </row>
    <row r="40" spans="1:49" ht="15" customHeight="1">
      <c r="A40" s="793" t="s">
        <v>66</v>
      </c>
      <c r="B40" s="679"/>
      <c r="C40" s="229"/>
      <c r="D40" s="704" t="str">
        <f t="shared" si="8"/>
        <v/>
      </c>
      <c r="E40" s="704"/>
      <c r="F40" s="718"/>
      <c r="G40" s="231"/>
      <c r="H40" s="704" t="str">
        <f t="shared" si="9"/>
        <v/>
      </c>
      <c r="I40" s="704"/>
      <c r="J40" s="717"/>
      <c r="K40" s="696"/>
      <c r="L40" s="697"/>
      <c r="M40" s="679"/>
      <c r="N40" s="698"/>
      <c r="O40" s="231"/>
      <c r="P40" s="194"/>
      <c r="Q40" s="229" t="str">
        <f t="shared" ref="Q40:Q45" si="12">IF(SUM(K40:P40)=0,"",SUM(K40:P40))</f>
        <v/>
      </c>
      <c r="R40" s="688" t="s">
        <v>25</v>
      </c>
      <c r="S40" s="688"/>
      <c r="T40" s="230" t="str">
        <f t="shared" ref="T40:T45" si="13">IF(SUM(U40:X40)=0,"",SUM(U40:X40))</f>
        <v/>
      </c>
      <c r="U40" s="231"/>
      <c r="V40" s="194"/>
      <c r="W40" s="229"/>
      <c r="X40" s="230"/>
      <c r="Y40" s="681"/>
      <c r="Z40" s="679"/>
      <c r="AA40" s="229"/>
      <c r="AB40" s="688" t="str">
        <f t="shared" si="11"/>
        <v/>
      </c>
      <c r="AC40" s="688"/>
      <c r="AD40" s="689"/>
      <c r="AE40" s="231"/>
      <c r="AF40" s="688" t="str">
        <f t="shared" si="10"/>
        <v/>
      </c>
      <c r="AG40" s="688"/>
      <c r="AH40" s="689"/>
    </row>
    <row r="41" spans="1:49" ht="15" customHeight="1">
      <c r="A41" s="793" t="s">
        <v>66</v>
      </c>
      <c r="B41" s="679"/>
      <c r="C41" s="229"/>
      <c r="D41" s="704" t="str">
        <f t="shared" si="8"/>
        <v/>
      </c>
      <c r="E41" s="704"/>
      <c r="F41" s="718"/>
      <c r="G41" s="231"/>
      <c r="H41" s="704" t="str">
        <f t="shared" si="9"/>
        <v/>
      </c>
      <c r="I41" s="704"/>
      <c r="J41" s="717"/>
      <c r="K41" s="696"/>
      <c r="L41" s="697"/>
      <c r="M41" s="679"/>
      <c r="N41" s="698"/>
      <c r="O41" s="231"/>
      <c r="P41" s="194"/>
      <c r="Q41" s="229" t="str">
        <f t="shared" si="12"/>
        <v/>
      </c>
      <c r="R41" s="688" t="s">
        <v>26</v>
      </c>
      <c r="S41" s="688"/>
      <c r="T41" s="230" t="str">
        <f t="shared" si="13"/>
        <v/>
      </c>
      <c r="U41" s="231"/>
      <c r="V41" s="194"/>
      <c r="W41" s="229"/>
      <c r="X41" s="230"/>
      <c r="Y41" s="681"/>
      <c r="Z41" s="679"/>
      <c r="AA41" s="229"/>
      <c r="AB41" s="688" t="str">
        <f t="shared" si="11"/>
        <v/>
      </c>
      <c r="AC41" s="688"/>
      <c r="AD41" s="689"/>
      <c r="AE41" s="231"/>
      <c r="AF41" s="688" t="str">
        <f t="shared" si="10"/>
        <v/>
      </c>
      <c r="AG41" s="688"/>
      <c r="AH41" s="689"/>
    </row>
    <row r="42" spans="1:49" ht="15" customHeight="1">
      <c r="A42" s="793" t="s">
        <v>66</v>
      </c>
      <c r="B42" s="679"/>
      <c r="C42" s="229"/>
      <c r="D42" s="704" t="str">
        <f t="shared" si="8"/>
        <v/>
      </c>
      <c r="E42" s="704"/>
      <c r="F42" s="718"/>
      <c r="G42" s="231"/>
      <c r="H42" s="704" t="str">
        <f t="shared" si="9"/>
        <v/>
      </c>
      <c r="I42" s="704"/>
      <c r="J42" s="717"/>
      <c r="K42" s="696"/>
      <c r="L42" s="697"/>
      <c r="M42" s="679"/>
      <c r="N42" s="698"/>
      <c r="O42" s="231"/>
      <c r="P42" s="194"/>
      <c r="Q42" s="229" t="str">
        <f t="shared" si="12"/>
        <v/>
      </c>
      <c r="R42" s="688" t="s">
        <v>27</v>
      </c>
      <c r="S42" s="688"/>
      <c r="T42" s="230" t="str">
        <f t="shared" si="13"/>
        <v/>
      </c>
      <c r="U42" s="231"/>
      <c r="V42" s="194"/>
      <c r="W42" s="229"/>
      <c r="X42" s="230"/>
      <c r="Y42" s="681"/>
      <c r="Z42" s="679"/>
      <c r="AA42" s="229"/>
      <c r="AB42" s="688" t="str">
        <f t="shared" si="11"/>
        <v/>
      </c>
      <c r="AC42" s="688"/>
      <c r="AD42" s="689"/>
      <c r="AE42" s="231"/>
      <c r="AF42" s="688" t="str">
        <f t="shared" si="10"/>
        <v/>
      </c>
      <c r="AG42" s="688"/>
      <c r="AH42" s="689"/>
    </row>
    <row r="43" spans="1:49" ht="15" customHeight="1">
      <c r="A43" s="793" t="s">
        <v>66</v>
      </c>
      <c r="B43" s="679"/>
      <c r="C43" s="229"/>
      <c r="D43" s="704" t="str">
        <f t="shared" si="8"/>
        <v/>
      </c>
      <c r="E43" s="704"/>
      <c r="F43" s="718"/>
      <c r="G43" s="231"/>
      <c r="H43" s="704" t="str">
        <f t="shared" si="9"/>
        <v/>
      </c>
      <c r="I43" s="704"/>
      <c r="J43" s="717"/>
      <c r="K43" s="696"/>
      <c r="L43" s="697"/>
      <c r="M43" s="679"/>
      <c r="N43" s="698"/>
      <c r="O43" s="231"/>
      <c r="P43" s="194"/>
      <c r="Q43" s="229" t="str">
        <f t="shared" si="12"/>
        <v/>
      </c>
      <c r="R43" s="688" t="s">
        <v>28</v>
      </c>
      <c r="S43" s="688"/>
      <c r="T43" s="230" t="str">
        <f t="shared" si="13"/>
        <v/>
      </c>
      <c r="U43" s="231"/>
      <c r="V43" s="194"/>
      <c r="W43" s="229"/>
      <c r="X43" s="230"/>
      <c r="Y43" s="681"/>
      <c r="Z43" s="679"/>
      <c r="AA43" s="229"/>
      <c r="AB43" s="688" t="str">
        <f t="shared" si="11"/>
        <v/>
      </c>
      <c r="AC43" s="688"/>
      <c r="AD43" s="689"/>
      <c r="AE43" s="231"/>
      <c r="AF43" s="688" t="str">
        <f t="shared" si="10"/>
        <v/>
      </c>
      <c r="AG43" s="688"/>
      <c r="AH43" s="689"/>
    </row>
    <row r="44" spans="1:49" ht="15" customHeight="1">
      <c r="A44" s="793" t="s">
        <v>66</v>
      </c>
      <c r="B44" s="679"/>
      <c r="C44" s="229"/>
      <c r="D44" s="704" t="str">
        <f t="shared" si="8"/>
        <v/>
      </c>
      <c r="E44" s="704"/>
      <c r="F44" s="718"/>
      <c r="G44" s="231"/>
      <c r="H44" s="704" t="str">
        <f t="shared" si="9"/>
        <v/>
      </c>
      <c r="I44" s="704"/>
      <c r="J44" s="717"/>
      <c r="K44" s="696"/>
      <c r="L44" s="697"/>
      <c r="M44" s="679"/>
      <c r="N44" s="698"/>
      <c r="O44" s="231"/>
      <c r="P44" s="194"/>
      <c r="Q44" s="229" t="str">
        <f t="shared" si="12"/>
        <v/>
      </c>
      <c r="R44" s="688" t="s">
        <v>29</v>
      </c>
      <c r="S44" s="688"/>
      <c r="T44" s="230" t="str">
        <f t="shared" si="13"/>
        <v/>
      </c>
      <c r="U44" s="231"/>
      <c r="V44" s="194"/>
      <c r="W44" s="229"/>
      <c r="X44" s="230"/>
      <c r="Y44" s="681"/>
      <c r="Z44" s="679"/>
      <c r="AA44" s="229"/>
      <c r="AB44" s="688" t="str">
        <f t="shared" si="11"/>
        <v/>
      </c>
      <c r="AC44" s="688"/>
      <c r="AD44" s="689"/>
      <c r="AE44" s="231"/>
      <c r="AF44" s="688" t="str">
        <f t="shared" si="10"/>
        <v/>
      </c>
      <c r="AG44" s="688"/>
      <c r="AH44" s="689"/>
    </row>
    <row r="45" spans="1:49" ht="15" customHeight="1">
      <c r="A45" s="707"/>
      <c r="B45" s="701"/>
      <c r="C45" s="217"/>
      <c r="D45" s="795" t="str">
        <f t="shared" si="8"/>
        <v/>
      </c>
      <c r="E45" s="795"/>
      <c r="F45" s="796"/>
      <c r="G45" s="216"/>
      <c r="H45" s="704" t="str">
        <f t="shared" si="9"/>
        <v/>
      </c>
      <c r="I45" s="704"/>
      <c r="J45" s="717"/>
      <c r="K45" s="699"/>
      <c r="L45" s="700"/>
      <c r="M45" s="701"/>
      <c r="N45" s="702"/>
      <c r="O45" s="216"/>
      <c r="P45" s="195"/>
      <c r="Q45" s="217" t="str">
        <f t="shared" si="12"/>
        <v/>
      </c>
      <c r="R45" s="684" t="s">
        <v>30</v>
      </c>
      <c r="S45" s="684"/>
      <c r="T45" s="218" t="str">
        <f t="shared" si="13"/>
        <v/>
      </c>
      <c r="U45" s="216"/>
      <c r="V45" s="195"/>
      <c r="W45" s="217"/>
      <c r="X45" s="218"/>
      <c r="Y45" s="703"/>
      <c r="Z45" s="701"/>
      <c r="AA45" s="217"/>
      <c r="AB45" s="684" t="str">
        <f t="shared" si="11"/>
        <v/>
      </c>
      <c r="AC45" s="684"/>
      <c r="AD45" s="691"/>
      <c r="AE45" s="216"/>
      <c r="AF45" s="684" t="str">
        <f t="shared" si="10"/>
        <v/>
      </c>
      <c r="AG45" s="684"/>
      <c r="AH45" s="691"/>
    </row>
    <row r="46" spans="1:49" ht="15" customHeight="1">
      <c r="A46" s="797" t="s">
        <v>31</v>
      </c>
      <c r="B46" s="798"/>
      <c r="C46" s="685" t="s">
        <v>32</v>
      </c>
      <c r="D46" s="686"/>
      <c r="E46" s="687"/>
      <c r="F46" s="247" t="s">
        <v>33</v>
      </c>
      <c r="G46" s="749" t="s">
        <v>34</v>
      </c>
      <c r="H46" s="686"/>
      <c r="I46" s="686"/>
      <c r="J46" s="687"/>
      <c r="K46" s="685" t="s">
        <v>35</v>
      </c>
      <c r="L46" s="686"/>
      <c r="M46" s="686"/>
      <c r="N46" s="687"/>
      <c r="O46" s="685" t="s">
        <v>68</v>
      </c>
      <c r="P46" s="686"/>
      <c r="Q46" s="686"/>
      <c r="R46" s="686"/>
      <c r="S46" s="686"/>
      <c r="T46" s="686"/>
      <c r="U46" s="686"/>
      <c r="V46" s="686"/>
      <c r="W46" s="686"/>
      <c r="X46" s="686"/>
      <c r="Y46" s="686"/>
      <c r="Z46" s="686"/>
      <c r="AA46" s="686"/>
      <c r="AB46" s="686"/>
      <c r="AC46" s="686"/>
      <c r="AD46" s="686"/>
      <c r="AE46" s="686"/>
      <c r="AF46" s="686"/>
      <c r="AG46" s="686"/>
      <c r="AH46" s="687"/>
    </row>
    <row r="47" spans="1:49" ht="15" customHeight="1">
      <c r="A47" s="696"/>
      <c r="B47" s="792"/>
      <c r="C47" s="724"/>
      <c r="D47" s="725"/>
      <c r="E47" s="726"/>
      <c r="F47" s="222"/>
      <c r="G47" s="752" t="str">
        <f>IF(C47="","",IF(F47="","オウンゴール",IF(C47=$A$10,INDEX($J$17:$P$34,MATCH(F47,$Q$17:$Q$34,0),1),INDEX($U$17:$Y$34,MATCH(F47,$T$17:$T$34,0),1))))</f>
        <v/>
      </c>
      <c r="H47" s="725"/>
      <c r="I47" s="725"/>
      <c r="J47" s="726"/>
      <c r="K47" s="248" t="str">
        <f>IF(C47="","",IF(C47=$A$10,1,0))</f>
        <v/>
      </c>
      <c r="L47" s="794" t="str">
        <f t="shared" ref="L47:L57" si="14">IF(C47="","","-")</f>
        <v/>
      </c>
      <c r="M47" s="794"/>
      <c r="N47" s="249" t="str">
        <f>IF(C47="","",IF(C47=$Z$10,1,0))</f>
        <v/>
      </c>
      <c r="O47" s="695"/>
      <c r="P47" s="693"/>
      <c r="Q47" s="693"/>
      <c r="R47" s="693"/>
      <c r="S47" s="693"/>
      <c r="T47" s="693"/>
      <c r="U47" s="693"/>
      <c r="V47" s="693"/>
      <c r="W47" s="693"/>
      <c r="X47" s="693"/>
      <c r="Y47" s="693"/>
      <c r="Z47" s="693"/>
      <c r="AA47" s="693"/>
      <c r="AB47" s="693"/>
      <c r="AC47" s="693"/>
      <c r="AD47" s="693"/>
      <c r="AE47" s="693"/>
      <c r="AF47" s="693"/>
      <c r="AG47" s="693"/>
      <c r="AH47" s="694"/>
      <c r="AI47" s="17" t="str">
        <f>IF(C47="","",C47&amp;F47&amp;G47)</f>
        <v/>
      </c>
    </row>
    <row r="48" spans="1:49" ht="15" customHeight="1">
      <c r="A48" s="696"/>
      <c r="B48" s="792"/>
      <c r="C48" s="696"/>
      <c r="D48" s="680"/>
      <c r="E48" s="792"/>
      <c r="F48" s="228"/>
      <c r="G48" s="679" t="str">
        <f t="shared" ref="G48:G57" si="15">IF(AND(C48="",F48="")=TRUE,"",IF(F48="","オウンゴール",IF(C48=$A$10,INDEX($J$17:$P$34,MATCH(F48,$Q$17:$Q$34,0),1),INDEX($U$17:$Y$34,MATCH(F48,$T$17:$T$34,0),1))))</f>
        <v/>
      </c>
      <c r="H48" s="680"/>
      <c r="I48" s="680"/>
      <c r="J48" s="792"/>
      <c r="K48" s="250" t="str">
        <f t="shared" ref="K48:K57" si="16">IF(C48="","",IF(C48=$A$10,K47+1,K47))</f>
        <v/>
      </c>
      <c r="L48" s="692" t="str">
        <f t="shared" si="14"/>
        <v/>
      </c>
      <c r="M48" s="692"/>
      <c r="N48" s="251" t="str">
        <f>IF(C48="","",IF(C48=$Z$10,N47+1,N47))</f>
        <v/>
      </c>
      <c r="O48" s="793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688"/>
      <c r="AA48" s="688"/>
      <c r="AB48" s="688"/>
      <c r="AC48" s="688"/>
      <c r="AD48" s="688"/>
      <c r="AE48" s="688"/>
      <c r="AF48" s="688"/>
      <c r="AG48" s="688"/>
      <c r="AH48" s="689"/>
      <c r="AI48" s="17" t="str">
        <f t="shared" ref="AI48:AI57" si="17">IF(C48="","",C48&amp;F48&amp;G48)</f>
        <v/>
      </c>
    </row>
    <row r="49" spans="1:35" ht="15" customHeight="1">
      <c r="A49" s="696"/>
      <c r="B49" s="792"/>
      <c r="C49" s="696"/>
      <c r="D49" s="680"/>
      <c r="E49" s="792"/>
      <c r="F49" s="228"/>
      <c r="G49" s="679" t="str">
        <f t="shared" si="15"/>
        <v/>
      </c>
      <c r="H49" s="680"/>
      <c r="I49" s="680"/>
      <c r="J49" s="792"/>
      <c r="K49" s="250" t="str">
        <f t="shared" si="16"/>
        <v/>
      </c>
      <c r="L49" s="692" t="str">
        <f t="shared" si="14"/>
        <v/>
      </c>
      <c r="M49" s="692"/>
      <c r="N49" s="251" t="str">
        <f t="shared" ref="N49:N57" si="18">IF(C49="","",IF(C49=$Z$10,N48+1,N48))</f>
        <v/>
      </c>
      <c r="O49" s="793"/>
      <c r="P49" s="688"/>
      <c r="Q49" s="688"/>
      <c r="R49" s="688"/>
      <c r="S49" s="688"/>
      <c r="T49" s="688"/>
      <c r="U49" s="688"/>
      <c r="V49" s="688"/>
      <c r="W49" s="688"/>
      <c r="X49" s="688"/>
      <c r="Y49" s="688"/>
      <c r="Z49" s="688"/>
      <c r="AA49" s="688"/>
      <c r="AB49" s="688"/>
      <c r="AC49" s="688"/>
      <c r="AD49" s="688"/>
      <c r="AE49" s="688"/>
      <c r="AF49" s="688"/>
      <c r="AG49" s="688"/>
      <c r="AH49" s="689"/>
      <c r="AI49" s="17" t="str">
        <f t="shared" si="17"/>
        <v/>
      </c>
    </row>
    <row r="50" spans="1:35" ht="15" customHeight="1">
      <c r="A50" s="696"/>
      <c r="B50" s="792"/>
      <c r="C50" s="696"/>
      <c r="D50" s="680"/>
      <c r="E50" s="792"/>
      <c r="F50" s="228"/>
      <c r="G50" s="679" t="str">
        <f t="shared" si="15"/>
        <v/>
      </c>
      <c r="H50" s="680"/>
      <c r="I50" s="680"/>
      <c r="J50" s="792"/>
      <c r="K50" s="250" t="str">
        <f t="shared" si="16"/>
        <v/>
      </c>
      <c r="L50" s="692" t="str">
        <f t="shared" si="14"/>
        <v/>
      </c>
      <c r="M50" s="692"/>
      <c r="N50" s="251" t="str">
        <f t="shared" si="18"/>
        <v/>
      </c>
      <c r="O50" s="793"/>
      <c r="P50" s="688"/>
      <c r="Q50" s="688"/>
      <c r="R50" s="688"/>
      <c r="S50" s="688"/>
      <c r="T50" s="688"/>
      <c r="U50" s="688"/>
      <c r="V50" s="688"/>
      <c r="W50" s="688"/>
      <c r="X50" s="688"/>
      <c r="Y50" s="688"/>
      <c r="Z50" s="688"/>
      <c r="AA50" s="688"/>
      <c r="AB50" s="688"/>
      <c r="AC50" s="688"/>
      <c r="AD50" s="688"/>
      <c r="AE50" s="688"/>
      <c r="AF50" s="688"/>
      <c r="AG50" s="688"/>
      <c r="AH50" s="689"/>
      <c r="AI50" s="17" t="str">
        <f t="shared" si="17"/>
        <v/>
      </c>
    </row>
    <row r="51" spans="1:35" ht="15" customHeight="1">
      <c r="A51" s="696"/>
      <c r="B51" s="792"/>
      <c r="C51" s="696"/>
      <c r="D51" s="680"/>
      <c r="E51" s="792"/>
      <c r="F51" s="228"/>
      <c r="G51" s="679" t="str">
        <f t="shared" si="15"/>
        <v/>
      </c>
      <c r="H51" s="680"/>
      <c r="I51" s="680"/>
      <c r="J51" s="792"/>
      <c r="K51" s="250" t="str">
        <f t="shared" si="16"/>
        <v/>
      </c>
      <c r="L51" s="692" t="str">
        <f t="shared" si="14"/>
        <v/>
      </c>
      <c r="M51" s="692"/>
      <c r="N51" s="251" t="str">
        <f t="shared" si="18"/>
        <v/>
      </c>
      <c r="O51" s="793"/>
      <c r="P51" s="688"/>
      <c r="Q51" s="688"/>
      <c r="R51" s="688"/>
      <c r="S51" s="688"/>
      <c r="T51" s="688"/>
      <c r="U51" s="688"/>
      <c r="V51" s="688"/>
      <c r="W51" s="688"/>
      <c r="X51" s="688"/>
      <c r="Y51" s="688"/>
      <c r="Z51" s="688"/>
      <c r="AA51" s="688"/>
      <c r="AB51" s="688"/>
      <c r="AC51" s="688"/>
      <c r="AD51" s="688"/>
      <c r="AE51" s="688"/>
      <c r="AF51" s="688"/>
      <c r="AG51" s="688"/>
      <c r="AH51" s="689"/>
      <c r="AI51" s="17" t="str">
        <f t="shared" si="17"/>
        <v/>
      </c>
    </row>
    <row r="52" spans="1:35" ht="15" customHeight="1">
      <c r="A52" s="696"/>
      <c r="B52" s="792"/>
      <c r="C52" s="696"/>
      <c r="D52" s="680"/>
      <c r="E52" s="792"/>
      <c r="F52" s="228"/>
      <c r="G52" s="679" t="str">
        <f t="shared" si="15"/>
        <v/>
      </c>
      <c r="H52" s="680"/>
      <c r="I52" s="680"/>
      <c r="J52" s="792"/>
      <c r="K52" s="250" t="str">
        <f t="shared" si="16"/>
        <v/>
      </c>
      <c r="L52" s="692" t="str">
        <f t="shared" si="14"/>
        <v/>
      </c>
      <c r="M52" s="692"/>
      <c r="N52" s="251" t="str">
        <f t="shared" si="18"/>
        <v/>
      </c>
      <c r="O52" s="793"/>
      <c r="P52" s="688"/>
      <c r="Q52" s="688"/>
      <c r="R52" s="688"/>
      <c r="S52" s="688"/>
      <c r="T52" s="688"/>
      <c r="U52" s="688"/>
      <c r="V52" s="688"/>
      <c r="W52" s="688"/>
      <c r="X52" s="688"/>
      <c r="Y52" s="688"/>
      <c r="Z52" s="688"/>
      <c r="AA52" s="688"/>
      <c r="AB52" s="688"/>
      <c r="AC52" s="688"/>
      <c r="AD52" s="688"/>
      <c r="AE52" s="688"/>
      <c r="AF52" s="688"/>
      <c r="AG52" s="688"/>
      <c r="AH52" s="689"/>
      <c r="AI52" s="17" t="str">
        <f t="shared" si="17"/>
        <v/>
      </c>
    </row>
    <row r="53" spans="1:35" ht="15" customHeight="1">
      <c r="A53" s="696"/>
      <c r="B53" s="792"/>
      <c r="C53" s="696"/>
      <c r="D53" s="680"/>
      <c r="E53" s="792"/>
      <c r="F53" s="228"/>
      <c r="G53" s="679" t="str">
        <f t="shared" si="15"/>
        <v/>
      </c>
      <c r="H53" s="680"/>
      <c r="I53" s="680"/>
      <c r="J53" s="792"/>
      <c r="K53" s="250" t="str">
        <f t="shared" si="16"/>
        <v/>
      </c>
      <c r="L53" s="692" t="str">
        <f t="shared" si="14"/>
        <v/>
      </c>
      <c r="M53" s="692"/>
      <c r="N53" s="251" t="str">
        <f t="shared" si="18"/>
        <v/>
      </c>
      <c r="O53" s="793"/>
      <c r="P53" s="688"/>
      <c r="Q53" s="688"/>
      <c r="R53" s="688"/>
      <c r="S53" s="688"/>
      <c r="T53" s="688"/>
      <c r="U53" s="688"/>
      <c r="V53" s="688"/>
      <c r="W53" s="688"/>
      <c r="X53" s="688"/>
      <c r="Y53" s="688"/>
      <c r="Z53" s="688"/>
      <c r="AA53" s="688"/>
      <c r="AB53" s="688"/>
      <c r="AC53" s="688"/>
      <c r="AD53" s="688"/>
      <c r="AE53" s="688"/>
      <c r="AF53" s="688"/>
      <c r="AG53" s="688"/>
      <c r="AH53" s="689"/>
      <c r="AI53" s="17" t="str">
        <f t="shared" si="17"/>
        <v/>
      </c>
    </row>
    <row r="54" spans="1:35" ht="15" customHeight="1">
      <c r="A54" s="696"/>
      <c r="B54" s="792"/>
      <c r="C54" s="696"/>
      <c r="D54" s="680"/>
      <c r="E54" s="792"/>
      <c r="F54" s="228"/>
      <c r="G54" s="679" t="str">
        <f t="shared" si="15"/>
        <v/>
      </c>
      <c r="H54" s="680"/>
      <c r="I54" s="680"/>
      <c r="J54" s="792"/>
      <c r="K54" s="250" t="str">
        <f t="shared" si="16"/>
        <v/>
      </c>
      <c r="L54" s="692" t="str">
        <f t="shared" si="14"/>
        <v/>
      </c>
      <c r="M54" s="692"/>
      <c r="N54" s="251" t="str">
        <f t="shared" si="18"/>
        <v/>
      </c>
      <c r="O54" s="793"/>
      <c r="P54" s="688"/>
      <c r="Q54" s="688"/>
      <c r="R54" s="688"/>
      <c r="S54" s="688"/>
      <c r="T54" s="688"/>
      <c r="U54" s="688"/>
      <c r="V54" s="688"/>
      <c r="W54" s="688"/>
      <c r="X54" s="688"/>
      <c r="Y54" s="688"/>
      <c r="Z54" s="688"/>
      <c r="AA54" s="688"/>
      <c r="AB54" s="688"/>
      <c r="AC54" s="688"/>
      <c r="AD54" s="688"/>
      <c r="AE54" s="688"/>
      <c r="AF54" s="688"/>
      <c r="AG54" s="688"/>
      <c r="AH54" s="689"/>
      <c r="AI54" s="17" t="str">
        <f t="shared" si="17"/>
        <v/>
      </c>
    </row>
    <row r="55" spans="1:35" ht="15" customHeight="1">
      <c r="A55" s="696"/>
      <c r="B55" s="792"/>
      <c r="C55" s="696"/>
      <c r="D55" s="680"/>
      <c r="E55" s="792"/>
      <c r="F55" s="228"/>
      <c r="G55" s="679" t="str">
        <f t="shared" si="15"/>
        <v/>
      </c>
      <c r="H55" s="680"/>
      <c r="I55" s="680"/>
      <c r="J55" s="792"/>
      <c r="K55" s="250" t="str">
        <f t="shared" si="16"/>
        <v/>
      </c>
      <c r="L55" s="692" t="str">
        <f t="shared" si="14"/>
        <v/>
      </c>
      <c r="M55" s="692"/>
      <c r="N55" s="251" t="str">
        <f t="shared" si="18"/>
        <v/>
      </c>
      <c r="O55" s="793"/>
      <c r="P55" s="688"/>
      <c r="Q55" s="688"/>
      <c r="R55" s="688"/>
      <c r="S55" s="688"/>
      <c r="T55" s="688"/>
      <c r="U55" s="688"/>
      <c r="V55" s="688"/>
      <c r="W55" s="688"/>
      <c r="X55" s="688"/>
      <c r="Y55" s="688"/>
      <c r="Z55" s="688"/>
      <c r="AA55" s="688"/>
      <c r="AB55" s="688"/>
      <c r="AC55" s="688"/>
      <c r="AD55" s="688"/>
      <c r="AE55" s="688"/>
      <c r="AF55" s="688"/>
      <c r="AG55" s="688"/>
      <c r="AH55" s="689"/>
      <c r="AI55" s="17" t="str">
        <f t="shared" si="17"/>
        <v/>
      </c>
    </row>
    <row r="56" spans="1:35" ht="15" customHeight="1">
      <c r="A56" s="696"/>
      <c r="B56" s="792"/>
      <c r="C56" s="696"/>
      <c r="D56" s="680"/>
      <c r="E56" s="792"/>
      <c r="F56" s="228"/>
      <c r="G56" s="679" t="str">
        <f t="shared" si="15"/>
        <v/>
      </c>
      <c r="H56" s="680"/>
      <c r="I56" s="680"/>
      <c r="J56" s="792"/>
      <c r="K56" s="250" t="str">
        <f t="shared" si="16"/>
        <v/>
      </c>
      <c r="L56" s="692" t="str">
        <f t="shared" si="14"/>
        <v/>
      </c>
      <c r="M56" s="692"/>
      <c r="N56" s="251" t="str">
        <f t="shared" si="18"/>
        <v/>
      </c>
      <c r="O56" s="793"/>
      <c r="P56" s="688"/>
      <c r="Q56" s="688"/>
      <c r="R56" s="688"/>
      <c r="S56" s="688"/>
      <c r="T56" s="688"/>
      <c r="U56" s="688"/>
      <c r="V56" s="688"/>
      <c r="W56" s="688"/>
      <c r="X56" s="688"/>
      <c r="Y56" s="688"/>
      <c r="Z56" s="688"/>
      <c r="AA56" s="688"/>
      <c r="AB56" s="688"/>
      <c r="AC56" s="688"/>
      <c r="AD56" s="688"/>
      <c r="AE56" s="688"/>
      <c r="AF56" s="688"/>
      <c r="AG56" s="688"/>
      <c r="AH56" s="689"/>
      <c r="AI56" s="17" t="str">
        <f t="shared" si="17"/>
        <v/>
      </c>
    </row>
    <row r="57" spans="1:35" ht="15" customHeight="1">
      <c r="A57" s="699"/>
      <c r="B57" s="746"/>
      <c r="C57" s="699"/>
      <c r="D57" s="757"/>
      <c r="E57" s="746"/>
      <c r="F57" s="220"/>
      <c r="G57" s="701" t="str">
        <f t="shared" si="15"/>
        <v/>
      </c>
      <c r="H57" s="757"/>
      <c r="I57" s="757"/>
      <c r="J57" s="746"/>
      <c r="K57" s="252" t="str">
        <f t="shared" si="16"/>
        <v/>
      </c>
      <c r="L57" s="690" t="str">
        <f t="shared" si="14"/>
        <v/>
      </c>
      <c r="M57" s="690"/>
      <c r="N57" s="251" t="str">
        <f t="shared" si="18"/>
        <v/>
      </c>
      <c r="O57" s="707"/>
      <c r="P57" s="684"/>
      <c r="Q57" s="684"/>
      <c r="R57" s="684"/>
      <c r="S57" s="684"/>
      <c r="T57" s="684"/>
      <c r="U57" s="684"/>
      <c r="V57" s="684"/>
      <c r="W57" s="684"/>
      <c r="X57" s="684"/>
      <c r="Y57" s="684"/>
      <c r="Z57" s="684"/>
      <c r="AA57" s="684"/>
      <c r="AB57" s="684"/>
      <c r="AC57" s="684"/>
      <c r="AD57" s="684"/>
      <c r="AE57" s="684"/>
      <c r="AF57" s="684"/>
      <c r="AG57" s="684"/>
      <c r="AH57" s="691"/>
      <c r="AI57" s="17" t="str">
        <f t="shared" si="17"/>
        <v/>
      </c>
    </row>
    <row r="58" spans="1:35" ht="15" customHeight="1">
      <c r="A58" s="685" t="s">
        <v>36</v>
      </c>
      <c r="B58" s="686"/>
      <c r="C58" s="686"/>
      <c r="D58" s="687"/>
      <c r="E58" s="685">
        <v>1</v>
      </c>
      <c r="F58" s="687"/>
      <c r="G58" s="685">
        <v>2</v>
      </c>
      <c r="H58" s="687"/>
      <c r="I58" s="685">
        <v>3</v>
      </c>
      <c r="J58" s="687"/>
      <c r="K58" s="685">
        <v>4</v>
      </c>
      <c r="L58" s="686"/>
      <c r="M58" s="686"/>
      <c r="N58" s="687"/>
      <c r="O58" s="685">
        <v>5</v>
      </c>
      <c r="P58" s="687"/>
      <c r="Q58" s="685">
        <v>6</v>
      </c>
      <c r="R58" s="687"/>
      <c r="S58" s="685">
        <v>7</v>
      </c>
      <c r="T58" s="687"/>
      <c r="U58" s="685">
        <v>8</v>
      </c>
      <c r="V58" s="687"/>
      <c r="W58" s="685">
        <v>9</v>
      </c>
      <c r="X58" s="687"/>
      <c r="Y58" s="685">
        <v>10</v>
      </c>
      <c r="Z58" s="687"/>
      <c r="AA58" s="685">
        <v>11</v>
      </c>
      <c r="AB58" s="687"/>
      <c r="AC58" s="685">
        <v>12</v>
      </c>
      <c r="AD58" s="687"/>
      <c r="AE58" s="685">
        <v>13</v>
      </c>
      <c r="AF58" s="687"/>
      <c r="AG58" s="685">
        <v>14</v>
      </c>
      <c r="AH58" s="687"/>
    </row>
    <row r="59" spans="1:35" ht="15" customHeight="1">
      <c r="A59" s="724"/>
      <c r="B59" s="725"/>
      <c r="C59" s="726"/>
      <c r="D59" s="253"/>
      <c r="E59" s="254"/>
      <c r="F59" s="255"/>
      <c r="G59" s="254"/>
      <c r="H59" s="255"/>
      <c r="I59" s="254"/>
      <c r="J59" s="255"/>
      <c r="K59" s="724"/>
      <c r="L59" s="772"/>
      <c r="M59" s="725"/>
      <c r="N59" s="773"/>
      <c r="O59" s="254"/>
      <c r="P59" s="255"/>
      <c r="Q59" s="254"/>
      <c r="R59" s="255"/>
      <c r="S59" s="254"/>
      <c r="T59" s="255"/>
      <c r="U59" s="254"/>
      <c r="V59" s="255"/>
      <c r="W59" s="254"/>
      <c r="X59" s="255"/>
      <c r="Y59" s="254"/>
      <c r="Z59" s="255"/>
      <c r="AA59" s="254"/>
      <c r="AB59" s="255"/>
      <c r="AC59" s="256"/>
      <c r="AD59" s="256"/>
      <c r="AE59" s="254"/>
      <c r="AF59" s="255"/>
      <c r="AG59" s="254"/>
      <c r="AH59" s="255"/>
    </row>
    <row r="60" spans="1:35" ht="15" customHeight="1">
      <c r="A60" s="699" t="str">
        <f>IF(A59="","",IF(A59=A10,Z10,A10))</f>
        <v/>
      </c>
      <c r="B60" s="757"/>
      <c r="C60" s="746"/>
      <c r="D60" s="240"/>
      <c r="E60" s="220"/>
      <c r="F60" s="219"/>
      <c r="G60" s="220"/>
      <c r="H60" s="219"/>
      <c r="I60" s="220"/>
      <c r="J60" s="219"/>
      <c r="K60" s="699"/>
      <c r="L60" s="700"/>
      <c r="M60" s="757"/>
      <c r="N60" s="702"/>
      <c r="O60" s="220"/>
      <c r="P60" s="219"/>
      <c r="Q60" s="220"/>
      <c r="R60" s="219"/>
      <c r="S60" s="220"/>
      <c r="T60" s="219"/>
      <c r="U60" s="220"/>
      <c r="V60" s="219"/>
      <c r="W60" s="220"/>
      <c r="X60" s="219"/>
      <c r="Y60" s="220"/>
      <c r="Z60" s="219"/>
      <c r="AA60" s="220"/>
      <c r="AB60" s="219"/>
      <c r="AC60" s="242"/>
      <c r="AD60" s="242"/>
      <c r="AE60" s="220"/>
      <c r="AF60" s="219"/>
      <c r="AG60" s="220"/>
      <c r="AH60" s="219"/>
    </row>
    <row r="61" spans="1:35" ht="15" customHeight="1">
      <c r="A61" s="789" t="s">
        <v>69</v>
      </c>
      <c r="B61" s="789"/>
      <c r="C61" s="789"/>
      <c r="D61" s="789"/>
      <c r="E61" s="789" t="s">
        <v>66</v>
      </c>
      <c r="F61" s="790"/>
      <c r="G61" s="790"/>
      <c r="H61" s="790"/>
      <c r="I61" s="790"/>
      <c r="J61" s="790"/>
      <c r="K61" s="790"/>
      <c r="L61" s="790"/>
      <c r="M61" s="790"/>
      <c r="N61" s="790"/>
      <c r="O61" s="790"/>
      <c r="P61" s="790"/>
      <c r="Q61" s="790"/>
      <c r="R61" s="790"/>
      <c r="S61" s="790"/>
      <c r="T61" s="790"/>
      <c r="U61" s="790"/>
      <c r="V61" s="790"/>
      <c r="W61" s="790"/>
      <c r="X61" s="790"/>
      <c r="Y61" s="790"/>
      <c r="Z61" s="790"/>
      <c r="AA61" s="790"/>
      <c r="AB61" s="790"/>
      <c r="AC61" s="790"/>
      <c r="AD61" s="790"/>
      <c r="AE61" s="790"/>
      <c r="AF61" s="790"/>
      <c r="AG61" s="790"/>
      <c r="AH61" s="790"/>
    </row>
    <row r="62" spans="1:35" ht="15" customHeight="1">
      <c r="A62" s="791" t="s">
        <v>37</v>
      </c>
      <c r="B62" s="791"/>
      <c r="C62" s="791"/>
      <c r="D62" s="791"/>
      <c r="E62" s="791"/>
      <c r="F62" s="791"/>
      <c r="G62" s="791"/>
      <c r="H62" s="791"/>
      <c r="I62" s="791"/>
      <c r="J62" s="791"/>
      <c r="K62" s="791"/>
      <c r="L62" s="791"/>
      <c r="M62" s="791"/>
      <c r="N62" s="791"/>
      <c r="O62" s="791"/>
      <c r="P62" s="791"/>
      <c r="Q62" s="791"/>
      <c r="R62" s="791"/>
      <c r="S62" s="791"/>
      <c r="T62" s="791"/>
      <c r="U62" s="791"/>
      <c r="V62" s="791"/>
      <c r="W62" s="791"/>
      <c r="X62" s="791"/>
      <c r="Y62" s="791"/>
      <c r="Z62" s="791"/>
      <c r="AA62" s="791"/>
      <c r="AB62" s="791"/>
      <c r="AC62" s="791"/>
      <c r="AD62" s="791"/>
      <c r="AE62" s="791"/>
      <c r="AF62" s="791"/>
      <c r="AG62" s="791"/>
      <c r="AH62" s="791"/>
    </row>
    <row r="63" spans="1:35" ht="15" customHeight="1">
      <c r="A63" s="257"/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</row>
    <row r="64" spans="1:35" ht="15" customHeight="1">
      <c r="A64" s="779" t="s">
        <v>447</v>
      </c>
      <c r="B64" s="779"/>
      <c r="C64" s="779"/>
      <c r="D64" s="779"/>
      <c r="E64" s="779"/>
      <c r="F64" s="779"/>
      <c r="G64" s="779"/>
      <c r="H64" s="779"/>
      <c r="I64" s="779"/>
      <c r="J64" s="779"/>
      <c r="K64" s="779"/>
      <c r="L64" s="779"/>
      <c r="M64" s="779"/>
      <c r="N64" s="779"/>
      <c r="O64" s="779"/>
      <c r="P64" s="779"/>
      <c r="Q64" s="779"/>
      <c r="R64" s="779"/>
      <c r="S64" s="779"/>
      <c r="T64" s="779"/>
      <c r="U64" s="779"/>
      <c r="V64" s="779"/>
      <c r="W64" s="779"/>
      <c r="X64" s="779"/>
      <c r="Y64" s="779"/>
      <c r="Z64" s="779"/>
      <c r="AA64" s="779"/>
      <c r="AB64" s="779"/>
      <c r="AC64" s="779"/>
      <c r="AD64" s="779"/>
      <c r="AE64" s="779"/>
      <c r="AF64" s="779"/>
      <c r="AG64" s="779"/>
      <c r="AH64" s="779"/>
    </row>
    <row r="65" spans="1:34" ht="15" customHeight="1">
      <c r="A65" s="779" t="s">
        <v>446</v>
      </c>
      <c r="B65" s="779"/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779"/>
      <c r="O65" s="779"/>
      <c r="P65" s="779"/>
      <c r="Q65" s="779"/>
      <c r="R65" s="779"/>
      <c r="S65" s="779"/>
      <c r="T65" s="779"/>
      <c r="U65" s="779"/>
      <c r="V65" s="779"/>
      <c r="W65" s="779"/>
      <c r="X65" s="779"/>
      <c r="Y65" s="779"/>
      <c r="Z65" s="779"/>
      <c r="AA65" s="779"/>
      <c r="AB65" s="779"/>
      <c r="AC65" s="779"/>
      <c r="AD65" s="779"/>
      <c r="AE65" s="779"/>
      <c r="AF65" s="779"/>
      <c r="AG65" s="779"/>
      <c r="AH65" s="779"/>
    </row>
    <row r="66" spans="1:34" ht="11.25" customHeight="1">
      <c r="A66" s="197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258"/>
      <c r="V66" s="258"/>
      <c r="W66" s="258"/>
      <c r="X66" s="258"/>
      <c r="Y66" s="258"/>
      <c r="Z66" s="258"/>
      <c r="AA66" s="258"/>
      <c r="AB66" s="258"/>
      <c r="AC66" s="197"/>
      <c r="AD66" s="197"/>
      <c r="AE66" s="197"/>
      <c r="AF66" s="197"/>
      <c r="AG66" s="197"/>
      <c r="AH66" s="197"/>
    </row>
    <row r="67" spans="1:34" ht="11.25" hidden="1" customHeight="1">
      <c r="A67" s="771" t="s">
        <v>62</v>
      </c>
      <c r="B67" s="771"/>
      <c r="C67" s="771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</row>
    <row r="68" spans="1:34" ht="11.25" hidden="1" customHeight="1">
      <c r="A68" s="780"/>
      <c r="B68" s="781"/>
      <c r="C68" s="781"/>
      <c r="D68" s="781"/>
      <c r="E68" s="781"/>
      <c r="F68" s="781"/>
      <c r="G68" s="781"/>
      <c r="H68" s="781"/>
      <c r="I68" s="781"/>
      <c r="J68" s="781"/>
      <c r="K68" s="781"/>
      <c r="L68" s="781"/>
      <c r="M68" s="781"/>
      <c r="N68" s="781"/>
      <c r="O68" s="781"/>
      <c r="P68" s="781"/>
      <c r="Q68" s="781"/>
      <c r="R68" s="781"/>
      <c r="S68" s="781"/>
      <c r="T68" s="781"/>
      <c r="U68" s="781"/>
      <c r="V68" s="781"/>
      <c r="W68" s="781"/>
      <c r="X68" s="781"/>
      <c r="Y68" s="781"/>
      <c r="Z68" s="781"/>
      <c r="AA68" s="781"/>
      <c r="AB68" s="781"/>
      <c r="AC68" s="781"/>
      <c r="AD68" s="781"/>
      <c r="AE68" s="781"/>
      <c r="AF68" s="781"/>
      <c r="AG68" s="781"/>
      <c r="AH68" s="782"/>
    </row>
    <row r="69" spans="1:34" ht="11.25" hidden="1" customHeight="1">
      <c r="A69" s="783"/>
      <c r="B69" s="784"/>
      <c r="C69" s="784"/>
      <c r="D69" s="784"/>
      <c r="E69" s="784"/>
      <c r="F69" s="784"/>
      <c r="G69" s="784"/>
      <c r="H69" s="784"/>
      <c r="I69" s="784"/>
      <c r="J69" s="784"/>
      <c r="K69" s="784"/>
      <c r="L69" s="784"/>
      <c r="M69" s="784"/>
      <c r="N69" s="784"/>
      <c r="O69" s="784"/>
      <c r="P69" s="784"/>
      <c r="Q69" s="784"/>
      <c r="R69" s="784"/>
      <c r="S69" s="784"/>
      <c r="T69" s="784"/>
      <c r="U69" s="784"/>
      <c r="V69" s="784"/>
      <c r="W69" s="784"/>
      <c r="X69" s="784"/>
      <c r="Y69" s="784"/>
      <c r="Z69" s="784"/>
      <c r="AA69" s="784"/>
      <c r="AB69" s="784"/>
      <c r="AC69" s="784"/>
      <c r="AD69" s="784"/>
      <c r="AE69" s="784"/>
      <c r="AF69" s="784"/>
      <c r="AG69" s="784"/>
      <c r="AH69" s="785"/>
    </row>
    <row r="70" spans="1:34" ht="11.25" hidden="1" customHeight="1">
      <c r="A70" s="783"/>
      <c r="B70" s="784"/>
      <c r="C70" s="784"/>
      <c r="D70" s="784"/>
      <c r="E70" s="784"/>
      <c r="F70" s="784"/>
      <c r="G70" s="784"/>
      <c r="H70" s="784"/>
      <c r="I70" s="784"/>
      <c r="J70" s="784"/>
      <c r="K70" s="784"/>
      <c r="L70" s="784"/>
      <c r="M70" s="784"/>
      <c r="N70" s="784"/>
      <c r="O70" s="784"/>
      <c r="P70" s="784"/>
      <c r="Q70" s="784"/>
      <c r="R70" s="784"/>
      <c r="S70" s="784"/>
      <c r="T70" s="784"/>
      <c r="U70" s="784"/>
      <c r="V70" s="784"/>
      <c r="W70" s="784"/>
      <c r="X70" s="784"/>
      <c r="Y70" s="784"/>
      <c r="Z70" s="784"/>
      <c r="AA70" s="784"/>
      <c r="AB70" s="784"/>
      <c r="AC70" s="784"/>
      <c r="AD70" s="784"/>
      <c r="AE70" s="784"/>
      <c r="AF70" s="784"/>
      <c r="AG70" s="784"/>
      <c r="AH70" s="785"/>
    </row>
    <row r="71" spans="1:34" ht="11.25" hidden="1" customHeight="1">
      <c r="A71" s="783"/>
      <c r="B71" s="784"/>
      <c r="C71" s="784"/>
      <c r="D71" s="784"/>
      <c r="E71" s="784"/>
      <c r="F71" s="784"/>
      <c r="G71" s="784"/>
      <c r="H71" s="784"/>
      <c r="I71" s="784"/>
      <c r="J71" s="784"/>
      <c r="K71" s="784"/>
      <c r="L71" s="784"/>
      <c r="M71" s="784"/>
      <c r="N71" s="784"/>
      <c r="O71" s="784"/>
      <c r="P71" s="784"/>
      <c r="Q71" s="784"/>
      <c r="R71" s="784"/>
      <c r="S71" s="784"/>
      <c r="T71" s="784"/>
      <c r="U71" s="784"/>
      <c r="V71" s="784"/>
      <c r="W71" s="784"/>
      <c r="X71" s="784"/>
      <c r="Y71" s="784"/>
      <c r="Z71" s="784"/>
      <c r="AA71" s="784"/>
      <c r="AB71" s="784"/>
      <c r="AC71" s="784"/>
      <c r="AD71" s="784"/>
      <c r="AE71" s="784"/>
      <c r="AF71" s="784"/>
      <c r="AG71" s="784"/>
      <c r="AH71" s="785"/>
    </row>
    <row r="72" spans="1:34" ht="11.25" hidden="1" customHeight="1">
      <c r="A72" s="783"/>
      <c r="B72" s="784"/>
      <c r="C72" s="784"/>
      <c r="D72" s="784"/>
      <c r="E72" s="784"/>
      <c r="F72" s="784"/>
      <c r="G72" s="784"/>
      <c r="H72" s="784"/>
      <c r="I72" s="784"/>
      <c r="J72" s="784"/>
      <c r="K72" s="784"/>
      <c r="L72" s="784"/>
      <c r="M72" s="784"/>
      <c r="N72" s="784"/>
      <c r="O72" s="784"/>
      <c r="P72" s="784"/>
      <c r="Q72" s="784"/>
      <c r="R72" s="784"/>
      <c r="S72" s="784"/>
      <c r="T72" s="784"/>
      <c r="U72" s="784"/>
      <c r="V72" s="784"/>
      <c r="W72" s="784"/>
      <c r="X72" s="784"/>
      <c r="Y72" s="784"/>
      <c r="Z72" s="784"/>
      <c r="AA72" s="784"/>
      <c r="AB72" s="784"/>
      <c r="AC72" s="784"/>
      <c r="AD72" s="784"/>
      <c r="AE72" s="784"/>
      <c r="AF72" s="784"/>
      <c r="AG72" s="784"/>
      <c r="AH72" s="785"/>
    </row>
    <row r="73" spans="1:34" ht="11.25" hidden="1" customHeight="1">
      <c r="A73" s="783"/>
      <c r="B73" s="784"/>
      <c r="C73" s="784"/>
      <c r="D73" s="784"/>
      <c r="E73" s="784"/>
      <c r="F73" s="784"/>
      <c r="G73" s="784"/>
      <c r="H73" s="784"/>
      <c r="I73" s="784"/>
      <c r="J73" s="784"/>
      <c r="K73" s="784"/>
      <c r="L73" s="784"/>
      <c r="M73" s="784"/>
      <c r="N73" s="784"/>
      <c r="O73" s="784"/>
      <c r="P73" s="784"/>
      <c r="Q73" s="784"/>
      <c r="R73" s="784"/>
      <c r="S73" s="784"/>
      <c r="T73" s="784"/>
      <c r="U73" s="784"/>
      <c r="V73" s="784"/>
      <c r="W73" s="784"/>
      <c r="X73" s="784"/>
      <c r="Y73" s="784"/>
      <c r="Z73" s="784"/>
      <c r="AA73" s="784"/>
      <c r="AB73" s="784"/>
      <c r="AC73" s="784"/>
      <c r="AD73" s="784"/>
      <c r="AE73" s="784"/>
      <c r="AF73" s="784"/>
      <c r="AG73" s="784"/>
      <c r="AH73" s="785"/>
    </row>
    <row r="74" spans="1:34" ht="11.25" hidden="1" customHeight="1">
      <c r="A74" s="783"/>
      <c r="B74" s="784"/>
      <c r="C74" s="784"/>
      <c r="D74" s="784"/>
      <c r="E74" s="784"/>
      <c r="F74" s="784"/>
      <c r="G74" s="784"/>
      <c r="H74" s="784"/>
      <c r="I74" s="784"/>
      <c r="J74" s="784"/>
      <c r="K74" s="784"/>
      <c r="L74" s="784"/>
      <c r="M74" s="784"/>
      <c r="N74" s="784"/>
      <c r="O74" s="784"/>
      <c r="P74" s="784"/>
      <c r="Q74" s="784"/>
      <c r="R74" s="784"/>
      <c r="S74" s="784"/>
      <c r="T74" s="784"/>
      <c r="U74" s="784"/>
      <c r="V74" s="784"/>
      <c r="W74" s="784"/>
      <c r="X74" s="784"/>
      <c r="Y74" s="784"/>
      <c r="Z74" s="784"/>
      <c r="AA74" s="784"/>
      <c r="AB74" s="784"/>
      <c r="AC74" s="784"/>
      <c r="AD74" s="784"/>
      <c r="AE74" s="784"/>
      <c r="AF74" s="784"/>
      <c r="AG74" s="784"/>
      <c r="AH74" s="785"/>
    </row>
    <row r="75" spans="1:34" ht="11.25" hidden="1" customHeight="1">
      <c r="A75" s="783"/>
      <c r="B75" s="784"/>
      <c r="C75" s="784"/>
      <c r="D75" s="784"/>
      <c r="E75" s="784"/>
      <c r="F75" s="784"/>
      <c r="G75" s="784"/>
      <c r="H75" s="784"/>
      <c r="I75" s="784"/>
      <c r="J75" s="784"/>
      <c r="K75" s="784"/>
      <c r="L75" s="784"/>
      <c r="M75" s="784"/>
      <c r="N75" s="784"/>
      <c r="O75" s="784"/>
      <c r="P75" s="784"/>
      <c r="Q75" s="784"/>
      <c r="R75" s="784"/>
      <c r="S75" s="784"/>
      <c r="T75" s="784"/>
      <c r="U75" s="784"/>
      <c r="V75" s="784"/>
      <c r="W75" s="784"/>
      <c r="X75" s="784"/>
      <c r="Y75" s="784"/>
      <c r="Z75" s="784"/>
      <c r="AA75" s="784"/>
      <c r="AB75" s="784"/>
      <c r="AC75" s="784"/>
      <c r="AD75" s="784"/>
      <c r="AE75" s="784"/>
      <c r="AF75" s="784"/>
      <c r="AG75" s="784"/>
      <c r="AH75" s="785"/>
    </row>
    <row r="76" spans="1:34" ht="11.25" hidden="1" customHeight="1">
      <c r="A76" s="783"/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784"/>
      <c r="O76" s="784"/>
      <c r="P76" s="784"/>
      <c r="Q76" s="784"/>
      <c r="R76" s="784"/>
      <c r="S76" s="784"/>
      <c r="T76" s="784"/>
      <c r="U76" s="784"/>
      <c r="V76" s="784"/>
      <c r="W76" s="784"/>
      <c r="X76" s="784"/>
      <c r="Y76" s="784"/>
      <c r="Z76" s="784"/>
      <c r="AA76" s="784"/>
      <c r="AB76" s="784"/>
      <c r="AC76" s="784"/>
      <c r="AD76" s="784"/>
      <c r="AE76" s="784"/>
      <c r="AF76" s="784"/>
      <c r="AG76" s="784"/>
      <c r="AH76" s="785"/>
    </row>
    <row r="77" spans="1:34" ht="11.25" hidden="1" customHeight="1">
      <c r="A77" s="783"/>
      <c r="B77" s="784"/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784"/>
      <c r="O77" s="784"/>
      <c r="P77" s="784"/>
      <c r="Q77" s="784"/>
      <c r="R77" s="784"/>
      <c r="S77" s="784"/>
      <c r="T77" s="784"/>
      <c r="U77" s="784"/>
      <c r="V77" s="784"/>
      <c r="W77" s="784"/>
      <c r="X77" s="784"/>
      <c r="Y77" s="784"/>
      <c r="Z77" s="784"/>
      <c r="AA77" s="784"/>
      <c r="AB77" s="784"/>
      <c r="AC77" s="784"/>
      <c r="AD77" s="784"/>
      <c r="AE77" s="784"/>
      <c r="AF77" s="784"/>
      <c r="AG77" s="784"/>
      <c r="AH77" s="785"/>
    </row>
    <row r="78" spans="1:34" ht="11.25" hidden="1" customHeight="1">
      <c r="A78" s="783"/>
      <c r="B78" s="784"/>
      <c r="C78" s="784"/>
      <c r="D78" s="784"/>
      <c r="E78" s="784"/>
      <c r="F78" s="784"/>
      <c r="G78" s="784"/>
      <c r="H78" s="784"/>
      <c r="I78" s="784"/>
      <c r="J78" s="784"/>
      <c r="K78" s="784"/>
      <c r="L78" s="784"/>
      <c r="M78" s="784"/>
      <c r="N78" s="784"/>
      <c r="O78" s="784"/>
      <c r="P78" s="784"/>
      <c r="Q78" s="784"/>
      <c r="R78" s="784"/>
      <c r="S78" s="784"/>
      <c r="T78" s="784"/>
      <c r="U78" s="784"/>
      <c r="V78" s="784"/>
      <c r="W78" s="784"/>
      <c r="X78" s="784"/>
      <c r="Y78" s="784"/>
      <c r="Z78" s="784"/>
      <c r="AA78" s="784"/>
      <c r="AB78" s="784"/>
      <c r="AC78" s="784"/>
      <c r="AD78" s="784"/>
      <c r="AE78" s="784"/>
      <c r="AF78" s="784"/>
      <c r="AG78" s="784"/>
      <c r="AH78" s="785"/>
    </row>
    <row r="79" spans="1:34" ht="11.25" hidden="1" customHeight="1">
      <c r="A79" s="786"/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N79" s="787"/>
      <c r="O79" s="787"/>
      <c r="P79" s="787"/>
      <c r="Q79" s="787"/>
      <c r="R79" s="787"/>
      <c r="S79" s="787"/>
      <c r="T79" s="787"/>
      <c r="U79" s="787"/>
      <c r="V79" s="787"/>
      <c r="W79" s="787"/>
      <c r="X79" s="787"/>
      <c r="Y79" s="787"/>
      <c r="Z79" s="787"/>
      <c r="AA79" s="787"/>
      <c r="AB79" s="787"/>
      <c r="AC79" s="787"/>
      <c r="AD79" s="787"/>
      <c r="AE79" s="787"/>
      <c r="AF79" s="787"/>
      <c r="AG79" s="787"/>
      <c r="AH79" s="788"/>
    </row>
    <row r="80" spans="1:34" hidden="1"/>
  </sheetData>
  <mergeCells count="406">
    <mergeCell ref="A1:P1"/>
    <mergeCell ref="W1:AB1"/>
    <mergeCell ref="AC1:AH1"/>
    <mergeCell ref="I5:J5"/>
    <mergeCell ref="A4:AH4"/>
    <mergeCell ref="K5:N5"/>
    <mergeCell ref="B2:N3"/>
    <mergeCell ref="W2:AB3"/>
    <mergeCell ref="AC2:AH3"/>
    <mergeCell ref="O3:P3"/>
    <mergeCell ref="O5:T5"/>
    <mergeCell ref="U5:V5"/>
    <mergeCell ref="W5:AH5"/>
    <mergeCell ref="A5:C5"/>
    <mergeCell ref="D5:H5"/>
    <mergeCell ref="A8:E8"/>
    <mergeCell ref="F8:J8"/>
    <mergeCell ref="A7:E7"/>
    <mergeCell ref="F7:J7"/>
    <mergeCell ref="T8:U8"/>
    <mergeCell ref="O8:S8"/>
    <mergeCell ref="A6:C6"/>
    <mergeCell ref="D6:J6"/>
    <mergeCell ref="K6:N6"/>
    <mergeCell ref="O6:P6"/>
    <mergeCell ref="Q6:R6"/>
    <mergeCell ref="S6:T6"/>
    <mergeCell ref="U6:V6"/>
    <mergeCell ref="G13:H13"/>
    <mergeCell ref="A12:I12"/>
    <mergeCell ref="A11:I11"/>
    <mergeCell ref="O12:P12"/>
    <mergeCell ref="O11:P11"/>
    <mergeCell ref="A15:A16"/>
    <mergeCell ref="B15:C16"/>
    <mergeCell ref="D15:H15"/>
    <mergeCell ref="I15:I16"/>
    <mergeCell ref="O13:P13"/>
    <mergeCell ref="J18:P18"/>
    <mergeCell ref="U18:Y18"/>
    <mergeCell ref="J19:P19"/>
    <mergeCell ref="U19:Y19"/>
    <mergeCell ref="J20:P20"/>
    <mergeCell ref="U20:Y20"/>
    <mergeCell ref="J21:P21"/>
    <mergeCell ref="U21:Y21"/>
    <mergeCell ref="J22:P22"/>
    <mergeCell ref="U22:Y22"/>
    <mergeCell ref="J23:P23"/>
    <mergeCell ref="U23:Y23"/>
    <mergeCell ref="J24:P24"/>
    <mergeCell ref="U24:Y24"/>
    <mergeCell ref="J25:P25"/>
    <mergeCell ref="U25:Y25"/>
    <mergeCell ref="J26:P26"/>
    <mergeCell ref="U26:Y26"/>
    <mergeCell ref="J27:P27"/>
    <mergeCell ref="U27:Y27"/>
    <mergeCell ref="J28:P28"/>
    <mergeCell ref="U28:Y28"/>
    <mergeCell ref="J29:P29"/>
    <mergeCell ref="U29:Y29"/>
    <mergeCell ref="J30:P30"/>
    <mergeCell ref="U30:Y30"/>
    <mergeCell ref="J31:P31"/>
    <mergeCell ref="U31:Y31"/>
    <mergeCell ref="J34:P34"/>
    <mergeCell ref="U34:Y34"/>
    <mergeCell ref="J32:P32"/>
    <mergeCell ref="U32:Y32"/>
    <mergeCell ref="J33:P33"/>
    <mergeCell ref="U33:Y33"/>
    <mergeCell ref="A36:B36"/>
    <mergeCell ref="D36:F36"/>
    <mergeCell ref="H36:J36"/>
    <mergeCell ref="A35:B35"/>
    <mergeCell ref="C35:F35"/>
    <mergeCell ref="G35:J35"/>
    <mergeCell ref="O37:O38"/>
    <mergeCell ref="A37:B37"/>
    <mergeCell ref="D37:F37"/>
    <mergeCell ref="H37:J37"/>
    <mergeCell ref="K39:L39"/>
    <mergeCell ref="M39:N39"/>
    <mergeCell ref="A38:B38"/>
    <mergeCell ref="D38:F38"/>
    <mergeCell ref="H38:J38"/>
    <mergeCell ref="K37:L38"/>
    <mergeCell ref="M37:N38"/>
    <mergeCell ref="A40:B40"/>
    <mergeCell ref="D40:F40"/>
    <mergeCell ref="H40:J40"/>
    <mergeCell ref="A39:B39"/>
    <mergeCell ref="D39:F39"/>
    <mergeCell ref="H39:J39"/>
    <mergeCell ref="K40:L40"/>
    <mergeCell ref="M40:N40"/>
    <mergeCell ref="A43:B43"/>
    <mergeCell ref="D43:F43"/>
    <mergeCell ref="H41:J41"/>
    <mergeCell ref="H43:J43"/>
    <mergeCell ref="A42:B42"/>
    <mergeCell ref="D42:F42"/>
    <mergeCell ref="H42:J42"/>
    <mergeCell ref="A41:B41"/>
    <mergeCell ref="D41:F41"/>
    <mergeCell ref="A45:B45"/>
    <mergeCell ref="D45:F45"/>
    <mergeCell ref="H45:J45"/>
    <mergeCell ref="A44:B44"/>
    <mergeCell ref="D44:F44"/>
    <mergeCell ref="H44:J44"/>
    <mergeCell ref="A47:B47"/>
    <mergeCell ref="C47:E47"/>
    <mergeCell ref="G47:J47"/>
    <mergeCell ref="A46:B46"/>
    <mergeCell ref="C46:E46"/>
    <mergeCell ref="G46:J46"/>
    <mergeCell ref="A48:B48"/>
    <mergeCell ref="C48:E48"/>
    <mergeCell ref="G48:J48"/>
    <mergeCell ref="O48:P48"/>
    <mergeCell ref="Q48:R48"/>
    <mergeCell ref="S48:T48"/>
    <mergeCell ref="U47:V47"/>
    <mergeCell ref="W47:X47"/>
    <mergeCell ref="Q47:R47"/>
    <mergeCell ref="S47:T47"/>
    <mergeCell ref="U48:V48"/>
    <mergeCell ref="W48:X48"/>
    <mergeCell ref="L47:M47"/>
    <mergeCell ref="A50:B50"/>
    <mergeCell ref="C50:E50"/>
    <mergeCell ref="G50:J50"/>
    <mergeCell ref="O50:P50"/>
    <mergeCell ref="Q50:R50"/>
    <mergeCell ref="S50:T50"/>
    <mergeCell ref="U49:V49"/>
    <mergeCell ref="W49:X49"/>
    <mergeCell ref="Q49:R49"/>
    <mergeCell ref="S49:T49"/>
    <mergeCell ref="U50:V50"/>
    <mergeCell ref="W50:X50"/>
    <mergeCell ref="A49:B49"/>
    <mergeCell ref="C49:E49"/>
    <mergeCell ref="G49:J49"/>
    <mergeCell ref="O49:P49"/>
    <mergeCell ref="A52:B52"/>
    <mergeCell ref="C52:E52"/>
    <mergeCell ref="G52:J52"/>
    <mergeCell ref="O52:P52"/>
    <mergeCell ref="Q52:R52"/>
    <mergeCell ref="S52:T52"/>
    <mergeCell ref="U51:V51"/>
    <mergeCell ref="W51:X51"/>
    <mergeCell ref="Q51:R51"/>
    <mergeCell ref="S51:T51"/>
    <mergeCell ref="U52:V52"/>
    <mergeCell ref="W52:X52"/>
    <mergeCell ref="A51:B51"/>
    <mergeCell ref="C51:E51"/>
    <mergeCell ref="G51:J51"/>
    <mergeCell ref="O51:P51"/>
    <mergeCell ref="A54:B54"/>
    <mergeCell ref="C54:E54"/>
    <mergeCell ref="G54:J54"/>
    <mergeCell ref="O54:P54"/>
    <mergeCell ref="L54:M54"/>
    <mergeCell ref="A53:B53"/>
    <mergeCell ref="C53:E53"/>
    <mergeCell ref="G53:J53"/>
    <mergeCell ref="O53:P53"/>
    <mergeCell ref="G56:J56"/>
    <mergeCell ref="O56:P56"/>
    <mergeCell ref="L56:M56"/>
    <mergeCell ref="Q54:R54"/>
    <mergeCell ref="S54:T54"/>
    <mergeCell ref="U53:V53"/>
    <mergeCell ref="W53:X53"/>
    <mergeCell ref="Q53:R53"/>
    <mergeCell ref="S53:T53"/>
    <mergeCell ref="AA56:AB56"/>
    <mergeCell ref="AC55:AD55"/>
    <mergeCell ref="AE55:AF55"/>
    <mergeCell ref="Y55:Z55"/>
    <mergeCell ref="AA55:AB55"/>
    <mergeCell ref="AC56:AD56"/>
    <mergeCell ref="AE56:AF56"/>
    <mergeCell ref="A57:B57"/>
    <mergeCell ref="C57:E57"/>
    <mergeCell ref="G57:J57"/>
    <mergeCell ref="O57:P57"/>
    <mergeCell ref="U56:V56"/>
    <mergeCell ref="W56:X56"/>
    <mergeCell ref="Q56:R56"/>
    <mergeCell ref="S56:T56"/>
    <mergeCell ref="W55:X55"/>
    <mergeCell ref="Q55:R55"/>
    <mergeCell ref="S55:T55"/>
    <mergeCell ref="A55:B55"/>
    <mergeCell ref="C55:E55"/>
    <mergeCell ref="G55:J55"/>
    <mergeCell ref="O55:P55"/>
    <mergeCell ref="A56:B56"/>
    <mergeCell ref="C56:E56"/>
    <mergeCell ref="A68:AH79"/>
    <mergeCell ref="W58:X58"/>
    <mergeCell ref="Y58:Z58"/>
    <mergeCell ref="A58:D58"/>
    <mergeCell ref="E58:F58"/>
    <mergeCell ref="G58:H58"/>
    <mergeCell ref="I58:J58"/>
    <mergeCell ref="O58:P58"/>
    <mergeCell ref="A60:C60"/>
    <mergeCell ref="E61:AH61"/>
    <mergeCell ref="A64:AH64"/>
    <mergeCell ref="M60:N60"/>
    <mergeCell ref="AG58:AH58"/>
    <mergeCell ref="Q58:R58"/>
    <mergeCell ref="K58:N58"/>
    <mergeCell ref="A61:D61"/>
    <mergeCell ref="A62:D62"/>
    <mergeCell ref="E62:AH62"/>
    <mergeCell ref="AA6:AE6"/>
    <mergeCell ref="AF6:AH6"/>
    <mergeCell ref="K7:N7"/>
    <mergeCell ref="O7:S7"/>
    <mergeCell ref="T7:U7"/>
    <mergeCell ref="K8:N8"/>
    <mergeCell ref="A67:C67"/>
    <mergeCell ref="AA58:AB58"/>
    <mergeCell ref="AC58:AD58"/>
    <mergeCell ref="AE58:AF58"/>
    <mergeCell ref="A59:C59"/>
    <mergeCell ref="S58:T58"/>
    <mergeCell ref="U58:V58"/>
    <mergeCell ref="K59:L59"/>
    <mergeCell ref="M59:N59"/>
    <mergeCell ref="K60:L60"/>
    <mergeCell ref="V7:Z7"/>
    <mergeCell ref="AB7:AE7"/>
    <mergeCell ref="AF7:AH8"/>
    <mergeCell ref="AB8:AE8"/>
    <mergeCell ref="V8:Z8"/>
    <mergeCell ref="O9:P9"/>
    <mergeCell ref="A65:AH65"/>
    <mergeCell ref="Y56:Z56"/>
    <mergeCell ref="W14:Y14"/>
    <mergeCell ref="J9:N13"/>
    <mergeCell ref="AA15:AE15"/>
    <mergeCell ref="AF15:AG16"/>
    <mergeCell ref="J14:N14"/>
    <mergeCell ref="O14:P14"/>
    <mergeCell ref="Q14:T14"/>
    <mergeCell ref="U14:V14"/>
    <mergeCell ref="Q12:T12"/>
    <mergeCell ref="U12:V12"/>
    <mergeCell ref="Q9:T9"/>
    <mergeCell ref="U11:V11"/>
    <mergeCell ref="U9:V9"/>
    <mergeCell ref="Q13:T13"/>
    <mergeCell ref="U13:V13"/>
    <mergeCell ref="Q11:T11"/>
    <mergeCell ref="Z12:AH12"/>
    <mergeCell ref="AA13:AB13"/>
    <mergeCell ref="AG13:AH13"/>
    <mergeCell ref="W9:Y13"/>
    <mergeCell ref="Z11:AH11"/>
    <mergeCell ref="AH15:AH16"/>
    <mergeCell ref="J17:P17"/>
    <mergeCell ref="U17:Y17"/>
    <mergeCell ref="S15:S16"/>
    <mergeCell ref="T15:T16"/>
    <mergeCell ref="U15:Y16"/>
    <mergeCell ref="Z15:Z16"/>
    <mergeCell ref="R15:R16"/>
    <mergeCell ref="Q15:Q16"/>
    <mergeCell ref="J15:P16"/>
    <mergeCell ref="AE35:AH35"/>
    <mergeCell ref="K36:R36"/>
    <mergeCell ref="S36:X36"/>
    <mergeCell ref="Y36:Z36"/>
    <mergeCell ref="AB36:AD36"/>
    <mergeCell ref="AF36:AH36"/>
    <mergeCell ref="K35:R35"/>
    <mergeCell ref="S35:X35"/>
    <mergeCell ref="Y35:Z35"/>
    <mergeCell ref="AA35:AD35"/>
    <mergeCell ref="P37:P38"/>
    <mergeCell ref="Q37:T38"/>
    <mergeCell ref="W37:W38"/>
    <mergeCell ref="X37:X38"/>
    <mergeCell ref="U37:U38"/>
    <mergeCell ref="V37:V38"/>
    <mergeCell ref="Y37:Z37"/>
    <mergeCell ref="AB37:AD37"/>
    <mergeCell ref="AF37:AH37"/>
    <mergeCell ref="Y38:Z38"/>
    <mergeCell ref="AB38:AD38"/>
    <mergeCell ref="AF38:AH38"/>
    <mergeCell ref="AB39:AD39"/>
    <mergeCell ref="AF39:AH39"/>
    <mergeCell ref="R40:S40"/>
    <mergeCell ref="Y40:Z40"/>
    <mergeCell ref="R39:S39"/>
    <mergeCell ref="Y39:Z39"/>
    <mergeCell ref="R41:S41"/>
    <mergeCell ref="Y41:Z41"/>
    <mergeCell ref="AB40:AD40"/>
    <mergeCell ref="AF40:AH40"/>
    <mergeCell ref="AB41:AD41"/>
    <mergeCell ref="AF41:AH41"/>
    <mergeCell ref="K42:L42"/>
    <mergeCell ref="M42:N42"/>
    <mergeCell ref="R42:S42"/>
    <mergeCell ref="Y42:Z42"/>
    <mergeCell ref="AB42:AD42"/>
    <mergeCell ref="AF42:AH42"/>
    <mergeCell ref="K41:L41"/>
    <mergeCell ref="M41:N41"/>
    <mergeCell ref="AB44:AD44"/>
    <mergeCell ref="AF44:AH44"/>
    <mergeCell ref="K43:L43"/>
    <mergeCell ref="M43:N43"/>
    <mergeCell ref="R43:S43"/>
    <mergeCell ref="Y43:Z43"/>
    <mergeCell ref="AB43:AD43"/>
    <mergeCell ref="AF43:AH43"/>
    <mergeCell ref="AB45:AD45"/>
    <mergeCell ref="AF45:AH45"/>
    <mergeCell ref="K44:L44"/>
    <mergeCell ref="M44:N44"/>
    <mergeCell ref="K45:L45"/>
    <mergeCell ref="M45:N45"/>
    <mergeCell ref="R45:S45"/>
    <mergeCell ref="Y45:Z45"/>
    <mergeCell ref="R44:S44"/>
    <mergeCell ref="Y44:Z44"/>
    <mergeCell ref="AG47:AH47"/>
    <mergeCell ref="AC47:AD47"/>
    <mergeCell ref="AE47:AF47"/>
    <mergeCell ref="Y47:Z47"/>
    <mergeCell ref="AA47:AB47"/>
    <mergeCell ref="O47:P47"/>
    <mergeCell ref="AG48:AH48"/>
    <mergeCell ref="L49:M49"/>
    <mergeCell ref="AG49:AH49"/>
    <mergeCell ref="AC49:AD49"/>
    <mergeCell ref="AE49:AF49"/>
    <mergeCell ref="Y49:Z49"/>
    <mergeCell ref="AA49:AB49"/>
    <mergeCell ref="AC48:AD48"/>
    <mergeCell ref="AE48:AF48"/>
    <mergeCell ref="Y48:Z48"/>
    <mergeCell ref="L48:M48"/>
    <mergeCell ref="AA48:AB48"/>
    <mergeCell ref="AG50:AH50"/>
    <mergeCell ref="L51:M51"/>
    <mergeCell ref="AG51:AH51"/>
    <mergeCell ref="AC51:AD51"/>
    <mergeCell ref="AE51:AF51"/>
    <mergeCell ref="Y51:Z51"/>
    <mergeCell ref="AA51:AB51"/>
    <mergeCell ref="AC50:AD50"/>
    <mergeCell ref="AE50:AF50"/>
    <mergeCell ref="Y50:Z50"/>
    <mergeCell ref="L50:M50"/>
    <mergeCell ref="AA50:AB50"/>
    <mergeCell ref="AA54:AB54"/>
    <mergeCell ref="U55:V55"/>
    <mergeCell ref="AG52:AH52"/>
    <mergeCell ref="L53:M53"/>
    <mergeCell ref="AG53:AH53"/>
    <mergeCell ref="AC53:AD53"/>
    <mergeCell ref="AE53:AF53"/>
    <mergeCell ref="Y53:Z53"/>
    <mergeCell ref="AA53:AB53"/>
    <mergeCell ref="AC52:AD52"/>
    <mergeCell ref="AE52:AF52"/>
    <mergeCell ref="Y52:Z52"/>
    <mergeCell ref="L52:M52"/>
    <mergeCell ref="AA52:AB52"/>
    <mergeCell ref="W6:Z6"/>
    <mergeCell ref="A9:D9"/>
    <mergeCell ref="Z9:AC9"/>
    <mergeCell ref="U57:V57"/>
    <mergeCell ref="W57:X57"/>
    <mergeCell ref="Y57:Z57"/>
    <mergeCell ref="AA57:AB57"/>
    <mergeCell ref="K46:N46"/>
    <mergeCell ref="O46:AH46"/>
    <mergeCell ref="AG56:AH56"/>
    <mergeCell ref="L57:M57"/>
    <mergeCell ref="AG57:AH57"/>
    <mergeCell ref="AC57:AD57"/>
    <mergeCell ref="AE57:AF57"/>
    <mergeCell ref="Q57:R57"/>
    <mergeCell ref="S57:T57"/>
    <mergeCell ref="AG54:AH54"/>
    <mergeCell ref="L55:M55"/>
    <mergeCell ref="AG55:AH55"/>
    <mergeCell ref="AC54:AD54"/>
    <mergeCell ref="AE54:AF54"/>
    <mergeCell ref="U54:V54"/>
    <mergeCell ref="W54:X54"/>
    <mergeCell ref="Y54:Z54"/>
  </mergeCells>
  <phoneticPr fontId="3"/>
  <dataValidations count="1">
    <dataValidation type="list" allowBlank="1" showInputMessage="1" showErrorMessage="1" sqref="C47:E57 A59:C59">
      <formula1>$A$10:$B$10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8" orientation="portrait" horizontalDpi="4294967293" verticalDpi="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データ!$H$2:$H$21</xm:f>
          </x14:formula1>
          <xm:sqref>AB8:AE8</xm:sqref>
        </x14:dataValidation>
        <x14:dataValidation type="list" allowBlank="1" showInputMessage="1" showErrorMessage="1">
          <x14:formula1>
            <xm:f>データ!$G$2:$G$21</xm:f>
          </x14:formula1>
          <xm:sqref>AB7:AE7</xm:sqref>
        </x14:dataValidation>
        <x14:dataValidation type="list" allowBlank="1" showInputMessage="1" showErrorMessage="1">
          <x14:formula1>
            <xm:f>データ!$P$2:$P$21</xm:f>
          </x14:formula1>
          <xm:sqref>W6</xm:sqref>
        </x14:dataValidation>
        <x14:dataValidation type="list" allowBlank="1" showInputMessage="1" showErrorMessage="1">
          <x14:formula1>
            <xm:f>データ!$N$2:$N$67</xm:f>
          </x14:formula1>
          <xm:sqref>O6</xm:sqref>
        </x14:dataValidation>
        <x14:dataValidation type="list" allowBlank="1" showInputMessage="1" showErrorMessage="1">
          <x14:formula1>
            <xm:f>データ!$J$2:$J$21</xm:f>
          </x14:formula1>
          <xm:sqref>D6</xm:sqref>
        </x14:dataValidation>
        <x14:dataValidation type="list" allowBlank="1" showInputMessage="1" showErrorMessage="1">
          <x14:formula1>
            <xm:f>データ!$L$2:$L$21</xm:f>
          </x14:formula1>
          <xm:sqref>S6</xm:sqref>
        </x14:dataValidation>
        <x14:dataValidation type="list" allowBlank="1" showInputMessage="1" showErrorMessage="1">
          <x14:formula1>
            <xm:f>データ!$E$2:$E$21</xm:f>
          </x14:formula1>
          <xm:sqref>V8:Z8</xm:sqref>
        </x14:dataValidation>
        <x14:dataValidation type="list" allowBlank="1" showInputMessage="1" showErrorMessage="1">
          <x14:formula1>
            <xm:f>データ!$C$2:$C$21</xm:f>
          </x14:formula1>
          <xm:sqref>F7:J7</xm:sqref>
        </x14:dataValidation>
        <x14:dataValidation type="list" allowBlank="1" showInputMessage="1" showErrorMessage="1">
          <x14:formula1>
            <xm:f>データ!$A$2:$A$21</xm:f>
          </x14:formula1>
          <xm:sqref>F8:J8 O7:S8 V7:Z7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8"/>
  <sheetViews>
    <sheetView showGridLines="0" topLeftCell="A25" zoomScale="70" zoomScaleNormal="100" workbookViewId="0">
      <selection activeCell="Y48" sqref="Y48"/>
    </sheetView>
  </sheetViews>
  <sheetFormatPr defaultRowHeight="14.25"/>
  <cols>
    <col min="1" max="2" width="3.75" style="34" customWidth="1"/>
    <col min="3" max="4" width="1.25" style="34" customWidth="1"/>
    <col min="5" max="6" width="3.75" style="34" customWidth="1"/>
    <col min="7" max="8" width="1.25" style="34" customWidth="1"/>
    <col min="9" max="10" width="3.75" style="34" customWidth="1"/>
    <col min="11" max="12" width="1.25" style="34" customWidth="1"/>
    <col min="13" max="14" width="3.75" style="34" customWidth="1"/>
    <col min="15" max="16" width="1.25" style="34" customWidth="1"/>
    <col min="17" max="18" width="3.75" style="34" customWidth="1"/>
    <col min="19" max="20" width="1.25" style="34" customWidth="1"/>
    <col min="21" max="22" width="3.75" style="34" customWidth="1"/>
    <col min="23" max="24" width="1.25" style="34" customWidth="1"/>
    <col min="25" max="26" width="3.75" style="34" customWidth="1"/>
    <col min="27" max="28" width="1.25" style="34" customWidth="1"/>
    <col min="29" max="30" width="3.75" style="34" customWidth="1"/>
    <col min="31" max="32" width="1.25" style="34" customWidth="1"/>
    <col min="33" max="34" width="3.75" style="34" customWidth="1"/>
    <col min="35" max="36" width="1.25" style="34" customWidth="1"/>
    <col min="37" max="38" width="3.75" style="34" customWidth="1"/>
    <col min="39" max="40" width="1.25" style="34" customWidth="1"/>
    <col min="41" max="42" width="3.75" style="34" customWidth="1"/>
    <col min="43" max="44" width="1.25" style="34" customWidth="1"/>
    <col min="45" max="46" width="3.75" style="34" customWidth="1"/>
    <col min="47" max="48" width="1.25" style="34" customWidth="1"/>
    <col min="49" max="50" width="3.75" style="34" customWidth="1"/>
    <col min="51" max="52" width="1.25" style="34" customWidth="1"/>
    <col min="53" max="54" width="3.75" style="34" customWidth="1"/>
    <col min="55" max="56" width="1.25" style="34" customWidth="1"/>
    <col min="57" max="58" width="3.75" style="34" customWidth="1"/>
    <col min="59" max="60" width="1.25" style="34" customWidth="1"/>
    <col min="61" max="62" width="3.75" style="34" customWidth="1"/>
    <col min="63" max="63" width="13.375" style="34" hidden="1" customWidth="1"/>
    <col min="64" max="64" width="1.25" style="34" customWidth="1"/>
    <col min="65" max="65" width="2.25" style="34" customWidth="1"/>
    <col min="66" max="66" width="2.125" style="34" customWidth="1"/>
    <col min="67" max="16384" width="9" style="34"/>
  </cols>
  <sheetData>
    <row r="1" spans="1:65" ht="29.25">
      <c r="A1" s="446" t="str">
        <f ca="1">"第"&amp;くじ引き!A1-1969&amp;"回　新潟県中学校総合体育大会　サッカー競技　結果"</f>
        <v>第49回　新潟県中学校総合体育大会　サッカー競技　結果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446"/>
      <c r="BJ1" s="446"/>
    </row>
    <row r="2" spans="1:65" ht="22.5" customHeight="1">
      <c r="A2" s="36"/>
      <c r="B2" s="36"/>
      <c r="C2" s="36"/>
      <c r="F2" s="448" t="str">
        <f ca="1">"（第"&amp;くじ引き!A1-1966&amp;"回 新潟県中学校サッカー大会）"</f>
        <v>（第52回 新潟県中学校サッカー大会）</v>
      </c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50"/>
      <c r="W2" s="450"/>
      <c r="X2" s="450"/>
      <c r="Y2" s="450"/>
      <c r="Z2" s="451"/>
    </row>
    <row r="3" spans="1:65" ht="29.25">
      <c r="A3" s="67"/>
      <c r="B3" s="67"/>
      <c r="C3" s="67"/>
      <c r="D3" s="67"/>
      <c r="E3" s="67"/>
      <c r="F3" s="59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8"/>
      <c r="V3" s="68"/>
      <c r="W3" s="68"/>
      <c r="X3" s="68"/>
      <c r="Y3" s="452" t="str">
        <f>IF(AH5="","",AH5&amp;" 中学校")</f>
        <v/>
      </c>
      <c r="Z3" s="453"/>
      <c r="AA3" s="453"/>
      <c r="AB3" s="453"/>
      <c r="AC3" s="453"/>
      <c r="AD3" s="453"/>
      <c r="AE3" s="453"/>
      <c r="AF3" s="453"/>
      <c r="AG3" s="453"/>
      <c r="AH3" s="453"/>
      <c r="AI3" s="453"/>
      <c r="AJ3" s="453"/>
      <c r="AK3" s="453"/>
      <c r="AL3" s="453"/>
      <c r="AM3" s="68"/>
      <c r="AN3" s="68"/>
      <c r="AO3" s="68"/>
      <c r="AP3" s="68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</row>
    <row r="4" spans="1:65" s="69" customFormat="1" ht="22.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9"/>
      <c r="AG4" s="40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</row>
    <row r="5" spans="1:65" s="69" customFormat="1" ht="22.5" hidden="1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>
        <f>SUM(AD7:AD13)</f>
        <v>0</v>
      </c>
      <c r="AE5" s="37"/>
      <c r="AF5" s="39"/>
      <c r="AG5" s="37">
        <f>SUM(AG7:AG13)</f>
        <v>0</v>
      </c>
      <c r="AH5" s="37" t="str">
        <f>IF(AD5=AG5,"",IF(AD5&gt;AG5,N7,AW7))</f>
        <v/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</row>
    <row r="6" spans="1:65" s="71" customFormat="1" ht="22.5" customHeight="1" thickBo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70"/>
      <c r="O6" s="42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 t="str">
        <f>IF(AD7="","",SUM(AD7:AD12))</f>
        <v/>
      </c>
      <c r="AE6" s="44"/>
      <c r="AF6" s="46"/>
      <c r="AG6" s="47" t="str">
        <f>IF(AG7="","",SUM(AG7:AG12))</f>
        <v/>
      </c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2"/>
      <c r="AW6" s="43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</row>
    <row r="7" spans="1:65" s="69" customFormat="1" ht="22.5" customHeight="1" thickTop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447" t="str">
        <f>IF(N14=Q14,"",IF(N14&gt;Q14,F16,Y16))</f>
        <v/>
      </c>
      <c r="O7" s="37"/>
      <c r="P7" s="39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/>
      <c r="AE7" s="441" t="s">
        <v>209</v>
      </c>
      <c r="AF7" s="441"/>
      <c r="AG7" s="51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9"/>
      <c r="AW7" s="447" t="str">
        <f>IF(AT14=AW14,"",IF(AT14&gt;AW14,AL16,BE16))</f>
        <v/>
      </c>
      <c r="AX7" s="40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</row>
    <row r="8" spans="1:65" s="69" customFormat="1" ht="22.5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447"/>
      <c r="O8" s="37"/>
      <c r="P8" s="39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1"/>
      <c r="AE8" s="441" t="s">
        <v>209</v>
      </c>
      <c r="AF8" s="441"/>
      <c r="AG8" s="51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9"/>
      <c r="AW8" s="447"/>
      <c r="AX8" s="40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</row>
    <row r="9" spans="1:65" s="69" customFormat="1" ht="22.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443"/>
      <c r="O9" s="37"/>
      <c r="P9" s="39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1"/>
      <c r="AE9" s="441" t="str">
        <f>IF(AD9="","","－")</f>
        <v/>
      </c>
      <c r="AF9" s="441"/>
      <c r="AG9" s="51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9"/>
      <c r="AW9" s="443"/>
      <c r="AX9" s="40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</row>
    <row r="10" spans="1:65" s="69" customFormat="1" ht="22.5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8"/>
      <c r="O10" s="37"/>
      <c r="P10" s="39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1"/>
      <c r="AE10" s="441" t="str">
        <f>IF(AD10="","","－")</f>
        <v/>
      </c>
      <c r="AF10" s="441"/>
      <c r="AG10" s="51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9"/>
      <c r="AW10" s="38"/>
      <c r="AX10" s="40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</row>
    <row r="11" spans="1:65" s="69" customFormat="1" ht="22.5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  <c r="O11" s="37"/>
      <c r="P11" s="39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1"/>
      <c r="AE11" s="441" t="str">
        <f>IF(AD11="","","－")</f>
        <v/>
      </c>
      <c r="AF11" s="441"/>
      <c r="AG11" s="51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9"/>
      <c r="AW11" s="38"/>
      <c r="AX11" s="40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</row>
    <row r="12" spans="1:65" s="69" customFormat="1" ht="22.5" hidden="1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37"/>
      <c r="P12" s="39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1"/>
      <c r="AE12" s="441" t="str">
        <f>IF(AD12="","","－")</f>
        <v/>
      </c>
      <c r="AF12" s="441"/>
      <c r="AG12" s="51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9"/>
      <c r="AW12" s="38"/>
      <c r="AX12" s="40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</row>
    <row r="13" spans="1:65" s="69" customFormat="1" ht="22.5" hidden="1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37"/>
      <c r="P13" s="39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1"/>
      <c r="AE13" s="441" t="str">
        <f>IF(AD13="","","PK")</f>
        <v/>
      </c>
      <c r="AF13" s="441"/>
      <c r="AG13" s="51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9"/>
      <c r="AW13" s="38"/>
      <c r="AX13" s="40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</row>
    <row r="14" spans="1:65" s="69" customFormat="1" ht="22.5" hidden="1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>
        <f>SUM(N16:N20)</f>
        <v>0</v>
      </c>
      <c r="O14" s="37"/>
      <c r="P14" s="39"/>
      <c r="Q14" s="37">
        <f>SUM(Q16:Q20)</f>
        <v>0</v>
      </c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 t="s">
        <v>148</v>
      </c>
      <c r="AE14" s="40"/>
      <c r="AF14" s="40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>
        <f>SUM(AT16:AT20)</f>
        <v>0</v>
      </c>
      <c r="AU14" s="37"/>
      <c r="AV14" s="39"/>
      <c r="AW14" s="37">
        <f>SUM(AW16:AW20)</f>
        <v>0</v>
      </c>
      <c r="AX14" s="40"/>
      <c r="AY14" s="40"/>
      <c r="AZ14" s="40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</row>
    <row r="15" spans="1:65" s="71" customFormat="1" ht="22.5" customHeight="1" thickBot="1">
      <c r="A15" s="42"/>
      <c r="B15" s="42"/>
      <c r="C15" s="42"/>
      <c r="D15" s="42"/>
      <c r="E15" s="42"/>
      <c r="F15" s="43"/>
      <c r="G15" s="42"/>
      <c r="H15" s="44"/>
      <c r="I15" s="44"/>
      <c r="J15" s="44"/>
      <c r="K15" s="44"/>
      <c r="L15" s="44"/>
      <c r="M15" s="44"/>
      <c r="N15" s="45" t="str">
        <f>IF(N16="","",SUM(N16:N19))</f>
        <v/>
      </c>
      <c r="O15" s="44"/>
      <c r="P15" s="46"/>
      <c r="Q15" s="47" t="str">
        <f>IF(Q16="","",SUM(Q16:Q19))</f>
        <v/>
      </c>
      <c r="R15" s="44"/>
      <c r="S15" s="44"/>
      <c r="T15" s="44"/>
      <c r="U15" s="44"/>
      <c r="V15" s="44"/>
      <c r="W15" s="44"/>
      <c r="X15" s="48"/>
      <c r="Y15" s="49"/>
      <c r="Z15" s="48"/>
      <c r="AA15" s="48"/>
      <c r="AB15" s="48"/>
      <c r="AC15" s="48"/>
      <c r="AD15" s="50"/>
      <c r="AE15" s="61"/>
      <c r="AF15" s="62"/>
      <c r="AG15" s="62"/>
      <c r="AH15" s="42"/>
      <c r="AI15" s="42"/>
      <c r="AJ15" s="42"/>
      <c r="AK15" s="42"/>
      <c r="AL15" s="43"/>
      <c r="AM15" s="42"/>
      <c r="AN15" s="44"/>
      <c r="AO15" s="44"/>
      <c r="AP15" s="44"/>
      <c r="AQ15" s="44"/>
      <c r="AR15" s="44"/>
      <c r="AS15" s="44"/>
      <c r="AT15" s="45" t="str">
        <f>IF(AT16="","",SUM(AT16:AT19))</f>
        <v/>
      </c>
      <c r="AU15" s="44"/>
      <c r="AV15" s="46"/>
      <c r="AW15" s="47" t="str">
        <f>IF(AW16="","",SUM(AW16:AW19))</f>
        <v/>
      </c>
      <c r="AX15" s="44"/>
      <c r="AY15" s="44"/>
      <c r="AZ15" s="44"/>
      <c r="BA15" s="44"/>
      <c r="BB15" s="44"/>
      <c r="BC15" s="44"/>
      <c r="BD15" s="48"/>
      <c r="BE15" s="49"/>
      <c r="BF15" s="48"/>
      <c r="BG15" s="48"/>
      <c r="BH15" s="48"/>
      <c r="BI15" s="48"/>
      <c r="BJ15" s="48"/>
      <c r="BK15" s="42"/>
      <c r="BL15" s="42"/>
      <c r="BM15" s="42"/>
    </row>
    <row r="16" spans="1:65" s="69" customFormat="1" ht="22.5" customHeight="1" thickTop="1">
      <c r="A16" s="40"/>
      <c r="B16" s="40"/>
      <c r="C16" s="40"/>
      <c r="D16" s="40"/>
      <c r="E16" s="40"/>
      <c r="F16" s="442" t="str">
        <f>IF(F21=I21,"",IF(F21&gt;I21,B23,M23))</f>
        <v/>
      </c>
      <c r="G16" s="40"/>
      <c r="H16" s="39"/>
      <c r="I16" s="40"/>
      <c r="J16" s="40"/>
      <c r="K16" s="40"/>
      <c r="L16" s="40"/>
      <c r="M16" s="40"/>
      <c r="N16" s="41"/>
      <c r="O16" s="441" t="s">
        <v>209</v>
      </c>
      <c r="P16" s="441"/>
      <c r="Q16" s="51"/>
      <c r="R16" s="40"/>
      <c r="S16" s="40"/>
      <c r="T16" s="40"/>
      <c r="U16" s="40"/>
      <c r="V16" s="40"/>
      <c r="W16" s="52"/>
      <c r="X16" s="40"/>
      <c r="Y16" s="442" t="str">
        <f>IF(V21=Y21,"",IF(V21&gt;Y21,R23,AC23))</f>
        <v/>
      </c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47" t="str">
        <f>IF(AL21=AO21,"",IF(AL21&gt;AO21,AH23,AS23))</f>
        <v/>
      </c>
      <c r="AM16" s="37"/>
      <c r="AN16" s="39"/>
      <c r="AO16" s="40"/>
      <c r="AP16" s="40"/>
      <c r="AQ16" s="40"/>
      <c r="AR16" s="40"/>
      <c r="AS16" s="40"/>
      <c r="AT16" s="41"/>
      <c r="AU16" s="441" t="s">
        <v>209</v>
      </c>
      <c r="AV16" s="441"/>
      <c r="AW16" s="51"/>
      <c r="AX16" s="40"/>
      <c r="AY16" s="40"/>
      <c r="AZ16" s="40"/>
      <c r="BA16" s="40"/>
      <c r="BB16" s="40"/>
      <c r="BC16" s="52"/>
      <c r="BD16" s="37"/>
      <c r="BE16" s="447" t="str">
        <f>IF(BB21=BE21,"",IF(BB21&gt;BE21,AX23,BI23))</f>
        <v/>
      </c>
      <c r="BF16" s="37"/>
      <c r="BG16" s="37"/>
      <c r="BH16" s="37"/>
      <c r="BI16" s="37"/>
      <c r="BJ16" s="37"/>
      <c r="BK16" s="37"/>
      <c r="BL16" s="37"/>
      <c r="BM16" s="37"/>
    </row>
    <row r="17" spans="1:65" s="69" customFormat="1" ht="22.5" customHeight="1">
      <c r="A17" s="40"/>
      <c r="B17" s="40"/>
      <c r="C17" s="40"/>
      <c r="D17" s="40"/>
      <c r="E17" s="40"/>
      <c r="F17" s="447"/>
      <c r="G17" s="40"/>
      <c r="H17" s="39"/>
      <c r="I17" s="40"/>
      <c r="J17" s="40"/>
      <c r="K17" s="40"/>
      <c r="L17" s="40"/>
      <c r="M17" s="40"/>
      <c r="N17" s="41"/>
      <c r="O17" s="441" t="s">
        <v>209</v>
      </c>
      <c r="P17" s="441"/>
      <c r="Q17" s="53"/>
      <c r="R17" s="40"/>
      <c r="S17" s="40"/>
      <c r="T17" s="40"/>
      <c r="U17" s="40"/>
      <c r="V17" s="40"/>
      <c r="W17" s="40"/>
      <c r="X17" s="39"/>
      <c r="Y17" s="447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47"/>
      <c r="AM17" s="37"/>
      <c r="AN17" s="39"/>
      <c r="AO17" s="40"/>
      <c r="AP17" s="40"/>
      <c r="AQ17" s="40"/>
      <c r="AR17" s="40"/>
      <c r="AS17" s="40"/>
      <c r="AT17" s="41"/>
      <c r="AU17" s="441" t="s">
        <v>209</v>
      </c>
      <c r="AV17" s="441"/>
      <c r="AW17" s="53"/>
      <c r="AX17" s="37"/>
      <c r="AY17" s="37"/>
      <c r="AZ17" s="37"/>
      <c r="BA17" s="37"/>
      <c r="BB17" s="37"/>
      <c r="BC17" s="37"/>
      <c r="BD17" s="39"/>
      <c r="BE17" s="447"/>
      <c r="BF17" s="40"/>
      <c r="BG17" s="40"/>
      <c r="BH17" s="40"/>
      <c r="BI17" s="40"/>
      <c r="BJ17" s="40"/>
      <c r="BK17" s="37"/>
      <c r="BL17" s="37"/>
      <c r="BM17" s="37"/>
    </row>
    <row r="18" spans="1:65" s="69" customFormat="1" ht="22.5" customHeight="1">
      <c r="A18" s="40"/>
      <c r="B18" s="40"/>
      <c r="C18" s="40"/>
      <c r="D18" s="40"/>
      <c r="E18" s="40"/>
      <c r="F18" s="443"/>
      <c r="G18" s="40"/>
      <c r="H18" s="39"/>
      <c r="I18" s="40"/>
      <c r="J18" s="40"/>
      <c r="K18" s="40"/>
      <c r="L18" s="40"/>
      <c r="M18" s="40"/>
      <c r="N18" s="41"/>
      <c r="O18" s="441" t="str">
        <f>IF(N18="","","－")</f>
        <v/>
      </c>
      <c r="P18" s="441"/>
      <c r="Q18" s="53"/>
      <c r="R18" s="40"/>
      <c r="S18" s="40"/>
      <c r="T18" s="40"/>
      <c r="U18" s="40"/>
      <c r="V18" s="40"/>
      <c r="W18" s="40"/>
      <c r="X18" s="39"/>
      <c r="Y18" s="443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47"/>
      <c r="AM18" s="37"/>
      <c r="AN18" s="39"/>
      <c r="AO18" s="40"/>
      <c r="AP18" s="40"/>
      <c r="AQ18" s="40"/>
      <c r="AR18" s="40"/>
      <c r="AS18" s="40"/>
      <c r="AT18" s="41"/>
      <c r="AU18" s="441" t="str">
        <f>IF(AT18="","","－")</f>
        <v/>
      </c>
      <c r="AV18" s="441"/>
      <c r="AW18" s="53"/>
      <c r="AX18" s="37"/>
      <c r="AY18" s="37"/>
      <c r="AZ18" s="37"/>
      <c r="BA18" s="37"/>
      <c r="BB18" s="37"/>
      <c r="BC18" s="37"/>
      <c r="BD18" s="39"/>
      <c r="BE18" s="443"/>
      <c r="BF18" s="40"/>
      <c r="BG18" s="40"/>
      <c r="BH18" s="40"/>
      <c r="BI18" s="40"/>
      <c r="BJ18" s="40"/>
      <c r="BK18" s="37"/>
      <c r="BL18" s="37"/>
      <c r="BM18" s="37"/>
    </row>
    <row r="19" spans="1:65" s="69" customFormat="1" ht="22.5" customHeight="1">
      <c r="A19" s="40"/>
      <c r="B19" s="40"/>
      <c r="C19" s="40"/>
      <c r="D19" s="40"/>
      <c r="E19" s="40"/>
      <c r="F19" s="54"/>
      <c r="G19" s="40"/>
      <c r="H19" s="39"/>
      <c r="I19" s="40"/>
      <c r="J19" s="40"/>
      <c r="K19" s="40"/>
      <c r="L19" s="40"/>
      <c r="M19" s="40"/>
      <c r="N19" s="55"/>
      <c r="O19" s="441" t="str">
        <f>IF(N19="","","－")</f>
        <v/>
      </c>
      <c r="P19" s="441"/>
      <c r="Q19" s="53"/>
      <c r="R19" s="40"/>
      <c r="S19" s="40"/>
      <c r="T19" s="40"/>
      <c r="U19" s="40"/>
      <c r="V19" s="40"/>
      <c r="W19" s="40"/>
      <c r="X19" s="39"/>
      <c r="Y19" s="54"/>
      <c r="Z19" s="40"/>
      <c r="AA19" s="40"/>
      <c r="AB19" s="40"/>
      <c r="AC19" s="40"/>
      <c r="AD19" s="56"/>
      <c r="AE19" s="40"/>
      <c r="AF19" s="40"/>
      <c r="AG19" s="40"/>
      <c r="AH19" s="40"/>
      <c r="AI19" s="40"/>
      <c r="AJ19" s="40"/>
      <c r="AK19" s="40"/>
      <c r="AL19" s="447"/>
      <c r="AM19" s="37"/>
      <c r="AN19" s="39"/>
      <c r="AO19" s="40"/>
      <c r="AP19" s="40"/>
      <c r="AQ19" s="40"/>
      <c r="AR19" s="40"/>
      <c r="AS19" s="40"/>
      <c r="AT19" s="41"/>
      <c r="AU19" s="441" t="str">
        <f>IF(AT19="","","－")</f>
        <v/>
      </c>
      <c r="AV19" s="441"/>
      <c r="AW19" s="53"/>
      <c r="AX19" s="37"/>
      <c r="AY19" s="37"/>
      <c r="AZ19" s="37"/>
      <c r="BA19" s="37"/>
      <c r="BB19" s="37"/>
      <c r="BC19" s="37"/>
      <c r="BD19" s="39"/>
      <c r="BE19" s="38"/>
      <c r="BF19" s="40"/>
      <c r="BG19" s="40"/>
      <c r="BH19" s="40"/>
      <c r="BI19" s="40"/>
      <c r="BJ19" s="56"/>
      <c r="BK19" s="37"/>
      <c r="BL19" s="37"/>
      <c r="BM19" s="37"/>
    </row>
    <row r="20" spans="1:65" s="417" customFormat="1" ht="22.5" customHeight="1">
      <c r="A20" s="411"/>
      <c r="B20" s="411"/>
      <c r="C20" s="411"/>
      <c r="D20" s="411"/>
      <c r="E20" s="411"/>
      <c r="F20" s="412"/>
      <c r="G20" s="411"/>
      <c r="H20" s="413"/>
      <c r="I20" s="411"/>
      <c r="J20" s="411"/>
      <c r="K20" s="411"/>
      <c r="L20" s="411"/>
      <c r="M20" s="411"/>
      <c r="N20" s="420"/>
      <c r="O20" s="454" t="str">
        <f>IF(N20="","","PK")</f>
        <v/>
      </c>
      <c r="P20" s="454"/>
      <c r="Q20" s="415"/>
      <c r="R20" s="411"/>
      <c r="S20" s="411"/>
      <c r="T20" s="411"/>
      <c r="U20" s="411"/>
      <c r="V20" s="411"/>
      <c r="W20" s="411"/>
      <c r="X20" s="413"/>
      <c r="Y20" s="412"/>
      <c r="Z20" s="411"/>
      <c r="AA20" s="411"/>
      <c r="AB20" s="411"/>
      <c r="AC20" s="411"/>
      <c r="AD20" s="421"/>
      <c r="AE20" s="411"/>
      <c r="AF20" s="411"/>
      <c r="AG20" s="411"/>
      <c r="AH20" s="411"/>
      <c r="AI20" s="411"/>
      <c r="AJ20" s="411"/>
      <c r="AK20" s="411"/>
      <c r="AL20" s="412"/>
      <c r="AM20" s="411"/>
      <c r="AN20" s="413"/>
      <c r="AO20" s="411"/>
      <c r="AP20" s="411"/>
      <c r="AQ20" s="411"/>
      <c r="AR20" s="411"/>
      <c r="AS20" s="411"/>
      <c r="AT20" s="414"/>
      <c r="AU20" s="441" t="str">
        <f>IF(AT20="","","PK")</f>
        <v/>
      </c>
      <c r="AV20" s="441"/>
      <c r="AW20" s="415"/>
      <c r="AX20" s="411"/>
      <c r="AY20" s="411"/>
      <c r="AZ20" s="411"/>
      <c r="BA20" s="411"/>
      <c r="BB20" s="411"/>
      <c r="BC20" s="411"/>
      <c r="BD20" s="413"/>
      <c r="BE20" s="412"/>
      <c r="BF20" s="411"/>
      <c r="BG20" s="411"/>
      <c r="BH20" s="411"/>
      <c r="BI20" s="411"/>
      <c r="BJ20" s="421"/>
    </row>
    <row r="21" spans="1:65" s="69" customFormat="1" ht="22.5" hidden="1" customHeight="1">
      <c r="A21" s="40"/>
      <c r="B21" s="40"/>
      <c r="C21" s="40"/>
      <c r="D21" s="40"/>
      <c r="E21" s="40"/>
      <c r="F21" s="40">
        <f>SUM(F23:F27)</f>
        <v>0</v>
      </c>
      <c r="G21" s="40"/>
      <c r="H21" s="39"/>
      <c r="I21" s="40">
        <f>SUM(I23:I27)</f>
        <v>0</v>
      </c>
      <c r="J21" s="40"/>
      <c r="K21" s="40"/>
      <c r="L21" s="40"/>
      <c r="M21" s="40"/>
      <c r="N21" s="40"/>
      <c r="O21" s="72"/>
      <c r="P21" s="72"/>
      <c r="Q21" s="40"/>
      <c r="R21" s="40"/>
      <c r="S21" s="40"/>
      <c r="T21" s="40"/>
      <c r="U21" s="40"/>
      <c r="V21" s="40">
        <f>SUM(V23:V27)</f>
        <v>0</v>
      </c>
      <c r="W21" s="40"/>
      <c r="X21" s="39"/>
      <c r="Y21" s="40">
        <f>SUM(Y23:Y27)</f>
        <v>0</v>
      </c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>
        <f>SUM(AL23:AL27)</f>
        <v>0</v>
      </c>
      <c r="AM21" s="40"/>
      <c r="AN21" s="39"/>
      <c r="AO21" s="40">
        <f>SUM(AO23:AO27)</f>
        <v>0</v>
      </c>
      <c r="AP21" s="40"/>
      <c r="AQ21" s="40"/>
      <c r="AR21" s="40"/>
      <c r="AS21" s="40"/>
      <c r="AT21" s="40"/>
      <c r="AU21" s="72"/>
      <c r="AV21" s="72"/>
      <c r="AW21" s="40"/>
      <c r="AX21" s="40"/>
      <c r="AY21" s="40"/>
      <c r="AZ21" s="40"/>
      <c r="BA21" s="40"/>
      <c r="BB21" s="40">
        <f>SUM(BB23:BB27)</f>
        <v>0</v>
      </c>
      <c r="BC21" s="40"/>
      <c r="BD21" s="39"/>
      <c r="BE21" s="40">
        <f>SUM(BE23:BE27)</f>
        <v>0</v>
      </c>
      <c r="BF21" s="40"/>
      <c r="BG21" s="40"/>
      <c r="BH21" s="40"/>
      <c r="BI21" s="40"/>
      <c r="BJ21" s="40"/>
      <c r="BK21" s="37"/>
      <c r="BL21" s="37"/>
      <c r="BM21" s="37"/>
    </row>
    <row r="22" spans="1:65" s="71" customFormat="1" ht="22.5" customHeight="1" thickBot="1">
      <c r="A22" s="48"/>
      <c r="B22" s="57"/>
      <c r="C22" s="48"/>
      <c r="D22" s="44"/>
      <c r="E22" s="44"/>
      <c r="F22" s="45" t="str">
        <f>IF(F23="","",SUM(F23:F26))</f>
        <v/>
      </c>
      <c r="G22" s="44"/>
      <c r="H22" s="46"/>
      <c r="I22" s="47" t="str">
        <f>IF(I23="","",SUM(I23:I26))</f>
        <v/>
      </c>
      <c r="J22" s="44"/>
      <c r="K22" s="44"/>
      <c r="L22" s="48"/>
      <c r="M22" s="49"/>
      <c r="N22" s="50"/>
      <c r="O22" s="73"/>
      <c r="P22" s="74"/>
      <c r="Q22" s="50"/>
      <c r="R22" s="49"/>
      <c r="S22" s="48"/>
      <c r="T22" s="44"/>
      <c r="U22" s="44"/>
      <c r="V22" s="45" t="str">
        <f>IF(V23="","",SUM(V23:V26))</f>
        <v/>
      </c>
      <c r="W22" s="44"/>
      <c r="X22" s="46"/>
      <c r="Y22" s="47" t="str">
        <f>IF(Y23="","",SUM(Y23:Y26))</f>
        <v/>
      </c>
      <c r="Z22" s="44"/>
      <c r="AA22" s="44"/>
      <c r="AB22" s="48"/>
      <c r="AC22" s="49"/>
      <c r="AD22" s="48"/>
      <c r="AE22" s="48"/>
      <c r="AF22" s="48"/>
      <c r="AG22" s="48"/>
      <c r="AH22" s="49"/>
      <c r="AI22" s="48"/>
      <c r="AJ22" s="44"/>
      <c r="AK22" s="44"/>
      <c r="AL22" s="45" t="str">
        <f>IF(AL23="","",SUM(AL23:AL26))</f>
        <v/>
      </c>
      <c r="AM22" s="44"/>
      <c r="AN22" s="46"/>
      <c r="AO22" s="47" t="str">
        <f>IF(AO23="","",SUM(AO23:AO26))</f>
        <v/>
      </c>
      <c r="AP22" s="44"/>
      <c r="AQ22" s="44"/>
      <c r="AR22" s="48"/>
      <c r="AS22" s="49"/>
      <c r="AT22" s="50"/>
      <c r="AU22" s="73"/>
      <c r="AV22" s="74"/>
      <c r="AW22" s="50"/>
      <c r="AX22" s="49"/>
      <c r="AY22" s="48"/>
      <c r="AZ22" s="44"/>
      <c r="BA22" s="44"/>
      <c r="BB22" s="45" t="str">
        <f>IF(BB23="","",SUM(BB23:BB26))</f>
        <v/>
      </c>
      <c r="BC22" s="44"/>
      <c r="BD22" s="46"/>
      <c r="BE22" s="47" t="str">
        <f>IF(BE23="","",SUM(BE23:BE26))</f>
        <v/>
      </c>
      <c r="BF22" s="44"/>
      <c r="BG22" s="44"/>
      <c r="BH22" s="48"/>
      <c r="BI22" s="49"/>
      <c r="BJ22" s="48"/>
      <c r="BK22" s="42"/>
      <c r="BL22" s="42"/>
      <c r="BM22" s="42"/>
    </row>
    <row r="23" spans="1:65" s="69" customFormat="1" ht="22.5" customHeight="1" thickTop="1">
      <c r="A23" s="40"/>
      <c r="B23" s="442" t="str">
        <f>IF(B28=E28,"",IF(B28&gt;E28,A37,E37))</f>
        <v/>
      </c>
      <c r="C23" s="40"/>
      <c r="D23" s="39"/>
      <c r="E23" s="40"/>
      <c r="F23" s="41"/>
      <c r="G23" s="441" t="s">
        <v>209</v>
      </c>
      <c r="H23" s="441"/>
      <c r="I23" s="51"/>
      <c r="J23" s="40"/>
      <c r="K23" s="52"/>
      <c r="L23" s="40"/>
      <c r="M23" s="442" t="str">
        <f>IF(J28=M28,"",IF(J28&gt;M28,I37,M37))</f>
        <v/>
      </c>
      <c r="N23" s="40"/>
      <c r="O23" s="40"/>
      <c r="P23" s="40"/>
      <c r="Q23" s="40"/>
      <c r="R23" s="442" t="str">
        <f>IF(R28=U28,"",IF(R28&gt;U28,Q37,U37))</f>
        <v/>
      </c>
      <c r="S23" s="40"/>
      <c r="T23" s="39"/>
      <c r="U23" s="40"/>
      <c r="V23" s="41"/>
      <c r="W23" s="441" t="s">
        <v>209</v>
      </c>
      <c r="X23" s="441"/>
      <c r="Y23" s="51"/>
      <c r="Z23" s="40"/>
      <c r="AA23" s="52"/>
      <c r="AB23" s="40"/>
      <c r="AC23" s="442" t="str">
        <f>IF(Z28=AC28,"",IF(Z28&gt;AC28,Y37,AC37))</f>
        <v/>
      </c>
      <c r="AD23" s="40"/>
      <c r="AE23" s="40"/>
      <c r="AF23" s="40"/>
      <c r="AG23" s="40"/>
      <c r="AH23" s="442" t="str">
        <f>IF(AH28=AK28,"",IF(AH28&gt;AK28,AG37,AK37))</f>
        <v/>
      </c>
      <c r="AI23" s="40"/>
      <c r="AJ23" s="39"/>
      <c r="AK23" s="40"/>
      <c r="AL23" s="41"/>
      <c r="AM23" s="441" t="s">
        <v>209</v>
      </c>
      <c r="AN23" s="441"/>
      <c r="AO23" s="51"/>
      <c r="AP23" s="40"/>
      <c r="AQ23" s="52"/>
      <c r="AR23" s="40"/>
      <c r="AS23" s="442" t="str">
        <f>IF(AP28=AS28,"",IF(AP28&gt;AS28,AO37,AS37))</f>
        <v/>
      </c>
      <c r="AT23" s="40"/>
      <c r="AU23" s="40"/>
      <c r="AV23" s="40"/>
      <c r="AW23" s="40"/>
      <c r="AX23" s="442" t="str">
        <f>IF(AX28=BA28,"",IF(AX28&gt;BA28,AW37,BA37))</f>
        <v/>
      </c>
      <c r="AY23" s="40"/>
      <c r="AZ23" s="39"/>
      <c r="BA23" s="40"/>
      <c r="BB23" s="41"/>
      <c r="BC23" s="441" t="s">
        <v>209</v>
      </c>
      <c r="BD23" s="441"/>
      <c r="BE23" s="51"/>
      <c r="BF23" s="40"/>
      <c r="BG23" s="52"/>
      <c r="BH23" s="40"/>
      <c r="BI23" s="442" t="str">
        <f>IF(BF28=BI28,"",IF(BF28&gt;BI28,BE37,BI37))</f>
        <v/>
      </c>
      <c r="BJ23" s="40"/>
      <c r="BK23" s="37"/>
      <c r="BL23" s="37"/>
      <c r="BM23" s="37"/>
    </row>
    <row r="24" spans="1:65" s="69" customFormat="1" ht="22.5" customHeight="1">
      <c r="A24" s="40"/>
      <c r="B24" s="442"/>
      <c r="C24" s="40"/>
      <c r="D24" s="39"/>
      <c r="E24" s="40"/>
      <c r="F24" s="41"/>
      <c r="G24" s="441" t="s">
        <v>209</v>
      </c>
      <c r="H24" s="441"/>
      <c r="I24" s="51"/>
      <c r="J24" s="40"/>
      <c r="K24" s="40"/>
      <c r="L24" s="39"/>
      <c r="M24" s="442"/>
      <c r="N24" s="58"/>
      <c r="O24" s="40"/>
      <c r="P24" s="40"/>
      <c r="Q24" s="40"/>
      <c r="R24" s="442"/>
      <c r="S24" s="40"/>
      <c r="T24" s="39"/>
      <c r="U24" s="40"/>
      <c r="V24" s="41"/>
      <c r="W24" s="441" t="s">
        <v>209</v>
      </c>
      <c r="X24" s="441"/>
      <c r="Y24" s="51"/>
      <c r="Z24" s="40"/>
      <c r="AA24" s="40"/>
      <c r="AB24" s="39"/>
      <c r="AC24" s="442"/>
      <c r="AD24" s="58"/>
      <c r="AE24" s="40"/>
      <c r="AF24" s="40"/>
      <c r="AG24" s="40"/>
      <c r="AH24" s="442"/>
      <c r="AI24" s="40"/>
      <c r="AJ24" s="39"/>
      <c r="AK24" s="40"/>
      <c r="AL24" s="41"/>
      <c r="AM24" s="441" t="s">
        <v>209</v>
      </c>
      <c r="AN24" s="441"/>
      <c r="AO24" s="51"/>
      <c r="AP24" s="40"/>
      <c r="AQ24" s="40"/>
      <c r="AR24" s="39"/>
      <c r="AS24" s="442"/>
      <c r="AT24" s="58"/>
      <c r="AU24" s="40"/>
      <c r="AV24" s="40"/>
      <c r="AW24" s="40"/>
      <c r="AX24" s="442"/>
      <c r="AY24" s="40"/>
      <c r="AZ24" s="39"/>
      <c r="BA24" s="40"/>
      <c r="BB24" s="41"/>
      <c r="BC24" s="441" t="s">
        <v>209</v>
      </c>
      <c r="BD24" s="441"/>
      <c r="BE24" s="51"/>
      <c r="BF24" s="40"/>
      <c r="BG24" s="40"/>
      <c r="BH24" s="39"/>
      <c r="BI24" s="442"/>
      <c r="BJ24" s="58"/>
      <c r="BK24" s="37"/>
      <c r="BL24" s="37"/>
      <c r="BM24" s="37"/>
    </row>
    <row r="25" spans="1:65" s="69" customFormat="1" ht="22.5" customHeight="1">
      <c r="A25" s="40"/>
      <c r="B25" s="443"/>
      <c r="C25" s="40"/>
      <c r="D25" s="39"/>
      <c r="E25" s="40"/>
      <c r="F25" s="41"/>
      <c r="G25" s="441" t="str">
        <f>IF(F25="","","－")</f>
        <v/>
      </c>
      <c r="H25" s="441"/>
      <c r="I25" s="51"/>
      <c r="J25" s="40"/>
      <c r="K25" s="40"/>
      <c r="L25" s="39"/>
      <c r="M25" s="443"/>
      <c r="N25" s="58"/>
      <c r="O25" s="40"/>
      <c r="P25" s="40"/>
      <c r="Q25" s="40"/>
      <c r="R25" s="443"/>
      <c r="S25" s="40"/>
      <c r="T25" s="39"/>
      <c r="U25" s="40"/>
      <c r="V25" s="41"/>
      <c r="W25" s="441" t="str">
        <f>IF(V25="","","－")</f>
        <v/>
      </c>
      <c r="X25" s="441"/>
      <c r="Y25" s="51"/>
      <c r="Z25" s="40"/>
      <c r="AA25" s="40"/>
      <c r="AB25" s="39"/>
      <c r="AC25" s="443"/>
      <c r="AD25" s="58"/>
      <c r="AE25" s="40"/>
      <c r="AF25" s="40"/>
      <c r="AG25" s="40"/>
      <c r="AH25" s="443"/>
      <c r="AI25" s="40"/>
      <c r="AJ25" s="39"/>
      <c r="AK25" s="40"/>
      <c r="AL25" s="41"/>
      <c r="AM25" s="441" t="str">
        <f>IF(AL25="","","－")</f>
        <v/>
      </c>
      <c r="AN25" s="441"/>
      <c r="AO25" s="51"/>
      <c r="AP25" s="40"/>
      <c r="AQ25" s="40"/>
      <c r="AR25" s="39"/>
      <c r="AS25" s="442"/>
      <c r="AT25" s="58"/>
      <c r="AU25" s="40"/>
      <c r="AV25" s="40"/>
      <c r="AW25" s="40"/>
      <c r="AX25" s="442"/>
      <c r="AY25" s="40"/>
      <c r="AZ25" s="39"/>
      <c r="BA25" s="40"/>
      <c r="BB25" s="41"/>
      <c r="BC25" s="441" t="str">
        <f>IF(BB25="","","－")</f>
        <v/>
      </c>
      <c r="BD25" s="441"/>
      <c r="BE25" s="51"/>
      <c r="BF25" s="40"/>
      <c r="BG25" s="40"/>
      <c r="BH25" s="39"/>
      <c r="BI25" s="443"/>
      <c r="BJ25" s="58"/>
      <c r="BK25" s="37"/>
      <c r="BL25" s="37"/>
      <c r="BM25" s="37"/>
    </row>
    <row r="26" spans="1:65" s="69" customFormat="1" ht="22.5" customHeight="1">
      <c r="A26" s="40"/>
      <c r="B26" s="54"/>
      <c r="C26" s="40"/>
      <c r="D26" s="39"/>
      <c r="E26" s="40"/>
      <c r="F26" s="41"/>
      <c r="G26" s="441" t="str">
        <f>IF(F26="","","－")</f>
        <v/>
      </c>
      <c r="H26" s="441"/>
      <c r="I26" s="51"/>
      <c r="J26" s="40"/>
      <c r="K26" s="40"/>
      <c r="L26" s="39"/>
      <c r="M26" s="54"/>
      <c r="N26" s="58"/>
      <c r="O26" s="40"/>
      <c r="P26" s="40"/>
      <c r="Q26" s="40"/>
      <c r="R26" s="54"/>
      <c r="S26" s="40"/>
      <c r="T26" s="39"/>
      <c r="U26" s="40"/>
      <c r="V26" s="41"/>
      <c r="W26" s="441" t="str">
        <f>IF(V26="","","－")</f>
        <v/>
      </c>
      <c r="X26" s="441"/>
      <c r="Y26" s="51"/>
      <c r="Z26" s="40"/>
      <c r="AA26" s="40"/>
      <c r="AB26" s="39"/>
      <c r="AC26" s="54"/>
      <c r="AD26" s="58"/>
      <c r="AE26" s="40"/>
      <c r="AF26" s="40"/>
      <c r="AG26" s="40"/>
      <c r="AH26" s="54"/>
      <c r="AI26" s="40"/>
      <c r="AJ26" s="39"/>
      <c r="AK26" s="40"/>
      <c r="AL26" s="41"/>
      <c r="AM26" s="441" t="str">
        <f>IF(AL26="","","－")</f>
        <v/>
      </c>
      <c r="AN26" s="441"/>
      <c r="AO26" s="51"/>
      <c r="AP26" s="40"/>
      <c r="AQ26" s="40"/>
      <c r="AR26" s="39"/>
      <c r="AS26" s="442"/>
      <c r="AT26" s="58"/>
      <c r="AU26" s="40"/>
      <c r="AV26" s="40"/>
      <c r="AW26" s="40"/>
      <c r="AX26" s="442"/>
      <c r="AY26" s="40"/>
      <c r="AZ26" s="39"/>
      <c r="BA26" s="40"/>
      <c r="BB26" s="41"/>
      <c r="BC26" s="441" t="str">
        <f>IF(BB26="","","－")</f>
        <v/>
      </c>
      <c r="BD26" s="441"/>
      <c r="BE26" s="51"/>
      <c r="BF26" s="40"/>
      <c r="BG26" s="40"/>
      <c r="BH26" s="39"/>
      <c r="BI26" s="54"/>
      <c r="BJ26" s="58"/>
      <c r="BK26" s="37"/>
      <c r="BL26" s="37"/>
      <c r="BM26" s="37"/>
    </row>
    <row r="27" spans="1:65" s="69" customFormat="1" ht="22.5" customHeight="1">
      <c r="A27" s="40"/>
      <c r="B27" s="54"/>
      <c r="C27" s="40"/>
      <c r="D27" s="39"/>
      <c r="E27" s="40"/>
      <c r="F27" s="41"/>
      <c r="G27" s="441" t="str">
        <f>IF(F27="","","－")</f>
        <v/>
      </c>
      <c r="H27" s="441"/>
      <c r="I27" s="51"/>
      <c r="J27" s="40"/>
      <c r="K27" s="40"/>
      <c r="L27" s="39"/>
      <c r="M27" s="54"/>
      <c r="N27" s="58"/>
      <c r="O27" s="40"/>
      <c r="P27" s="40"/>
      <c r="Q27" s="40"/>
      <c r="R27" s="54"/>
      <c r="S27" s="40"/>
      <c r="T27" s="39"/>
      <c r="U27" s="40"/>
      <c r="V27" s="41"/>
      <c r="W27" s="441" t="str">
        <f>IF(V27="","","PK")</f>
        <v/>
      </c>
      <c r="X27" s="441"/>
      <c r="Y27" s="51"/>
      <c r="Z27" s="40"/>
      <c r="AA27" s="40"/>
      <c r="AB27" s="39"/>
      <c r="AC27" s="54"/>
      <c r="AD27" s="58"/>
      <c r="AE27" s="40"/>
      <c r="AF27" s="40"/>
      <c r="AG27" s="40"/>
      <c r="AH27" s="54"/>
      <c r="AI27" s="40"/>
      <c r="AJ27" s="39"/>
      <c r="AK27" s="40"/>
      <c r="AL27" s="41"/>
      <c r="AM27" s="441" t="str">
        <f>IF(AL27="","","PK")</f>
        <v/>
      </c>
      <c r="AN27" s="441"/>
      <c r="AO27" s="51"/>
      <c r="AP27" s="40"/>
      <c r="AQ27" s="40"/>
      <c r="AR27" s="39"/>
      <c r="AS27" s="54"/>
      <c r="AT27" s="58"/>
      <c r="AU27" s="40"/>
      <c r="AV27" s="40"/>
      <c r="AW27" s="40"/>
      <c r="AX27" s="54"/>
      <c r="AY27" s="40"/>
      <c r="AZ27" s="39"/>
      <c r="BA27" s="40"/>
      <c r="BB27" s="41"/>
      <c r="BC27" s="441" t="str">
        <f>IF(BB27="","","PK")</f>
        <v/>
      </c>
      <c r="BD27" s="441"/>
      <c r="BE27" s="51"/>
      <c r="BF27" s="40"/>
      <c r="BG27" s="40"/>
      <c r="BH27" s="39"/>
      <c r="BI27" s="54"/>
      <c r="BJ27" s="58"/>
      <c r="BK27" s="37"/>
      <c r="BL27" s="37"/>
      <c r="BM27" s="37"/>
    </row>
    <row r="28" spans="1:65" s="69" customFormat="1" ht="22.5" hidden="1" customHeight="1">
      <c r="A28" s="37"/>
      <c r="B28" s="37">
        <f>SUM(B30:B34)</f>
        <v>0</v>
      </c>
      <c r="C28" s="37"/>
      <c r="D28" s="39"/>
      <c r="E28" s="37">
        <f>SUM(E30:E34)</f>
        <v>0</v>
      </c>
      <c r="F28" s="59"/>
      <c r="G28" s="75"/>
      <c r="H28" s="75"/>
      <c r="I28" s="37"/>
      <c r="J28" s="37">
        <f>SUM(J30:J34)</f>
        <v>0</v>
      </c>
      <c r="K28" s="37"/>
      <c r="L28" s="39"/>
      <c r="M28" s="37">
        <f>SUM(M30:M34)</f>
        <v>0</v>
      </c>
      <c r="N28" s="59"/>
      <c r="O28" s="37"/>
      <c r="P28" s="37"/>
      <c r="Q28" s="37"/>
      <c r="R28" s="37">
        <f>SUM(R30:R34)</f>
        <v>0</v>
      </c>
      <c r="S28" s="37"/>
      <c r="T28" s="39"/>
      <c r="U28" s="37">
        <f>SUM(U30:U34)</f>
        <v>0</v>
      </c>
      <c r="V28" s="59"/>
      <c r="W28" s="75"/>
      <c r="X28" s="75"/>
      <c r="Y28" s="37"/>
      <c r="Z28" s="37">
        <f>SUM(Z30:Z34)</f>
        <v>0</v>
      </c>
      <c r="AA28" s="37"/>
      <c r="AB28" s="39"/>
      <c r="AC28" s="37">
        <f>SUM(AC30:AC34)</f>
        <v>0</v>
      </c>
      <c r="AD28" s="59"/>
      <c r="AE28" s="37"/>
      <c r="AF28" s="37"/>
      <c r="AG28" s="37"/>
      <c r="AH28" s="37">
        <f>SUM(AH30:AH34)</f>
        <v>0</v>
      </c>
      <c r="AI28" s="37"/>
      <c r="AJ28" s="39"/>
      <c r="AK28" s="37">
        <f>SUM(AK30:AK34)</f>
        <v>0</v>
      </c>
      <c r="AL28" s="59"/>
      <c r="AM28" s="75"/>
      <c r="AN28" s="75"/>
      <c r="AO28" s="37"/>
      <c r="AP28" s="37">
        <f>SUM(AP30:AP34)</f>
        <v>0</v>
      </c>
      <c r="AQ28" s="37"/>
      <c r="AR28" s="39"/>
      <c r="AS28" s="37">
        <f>SUM(AS30:AS34)</f>
        <v>0</v>
      </c>
      <c r="AT28" s="59"/>
      <c r="AU28" s="37"/>
      <c r="AV28" s="37"/>
      <c r="AW28" s="37"/>
      <c r="AX28" s="37">
        <f>SUM(AX30:AX34)</f>
        <v>0</v>
      </c>
      <c r="AY28" s="37"/>
      <c r="AZ28" s="39"/>
      <c r="BA28" s="37">
        <f>SUM(BA30:BA34)</f>
        <v>0</v>
      </c>
      <c r="BB28" s="59"/>
      <c r="BC28" s="75"/>
      <c r="BD28" s="75"/>
      <c r="BE28" s="37"/>
      <c r="BF28" s="37">
        <f>SUM(BF30:BF34)</f>
        <v>0</v>
      </c>
      <c r="BG28" s="37"/>
      <c r="BH28" s="39"/>
      <c r="BI28" s="37">
        <f>SUM(BI30:BI34)</f>
        <v>0</v>
      </c>
      <c r="BJ28" s="59"/>
      <c r="BK28" s="37"/>
      <c r="BL28" s="37"/>
      <c r="BM28" s="37"/>
    </row>
    <row r="29" spans="1:65" s="71" customFormat="1" ht="22.5" customHeight="1" thickBot="1">
      <c r="A29" s="42"/>
      <c r="B29" s="45" t="str">
        <f>IF(B30="","",SUM(B30:B33))</f>
        <v/>
      </c>
      <c r="C29" s="44"/>
      <c r="D29" s="46"/>
      <c r="E29" s="47" t="str">
        <f>IF(E30="","",SUM(E30:E33))</f>
        <v/>
      </c>
      <c r="F29" s="444"/>
      <c r="G29" s="444"/>
      <c r="H29" s="444"/>
      <c r="I29" s="444"/>
      <c r="J29" s="45" t="str">
        <f>IF(J30="","",SUM(J30:J33))</f>
        <v/>
      </c>
      <c r="K29" s="44"/>
      <c r="L29" s="46"/>
      <c r="M29" s="47" t="str">
        <f>IF(M30="","",SUM(M30:M33))</f>
        <v/>
      </c>
      <c r="N29" s="42"/>
      <c r="O29" s="42"/>
      <c r="P29" s="42"/>
      <c r="Q29" s="42"/>
      <c r="R29" s="45" t="str">
        <f>IF(R30="","",SUM(R30:R33))</f>
        <v/>
      </c>
      <c r="S29" s="44"/>
      <c r="T29" s="46"/>
      <c r="U29" s="47" t="str">
        <f>IF(U30="","",SUM(U30:U33))</f>
        <v/>
      </c>
      <c r="V29" s="50"/>
      <c r="W29" s="73"/>
      <c r="X29" s="76"/>
      <c r="Y29" s="62"/>
      <c r="Z29" s="45" t="str">
        <f>IF(Z30="","",SUM(Z30:Z33))</f>
        <v/>
      </c>
      <c r="AA29" s="44"/>
      <c r="AB29" s="46"/>
      <c r="AC29" s="47" t="str">
        <f>IF(AC30="","",SUM(AC30:AC33))</f>
        <v/>
      </c>
      <c r="AD29" s="42"/>
      <c r="AE29" s="48"/>
      <c r="AF29" s="48"/>
      <c r="AG29" s="42"/>
      <c r="AH29" s="45" t="str">
        <f>IF(AH30="","",SUM(AH30:AH33))</f>
        <v/>
      </c>
      <c r="AI29" s="44"/>
      <c r="AJ29" s="46"/>
      <c r="AK29" s="47" t="str">
        <f>IF(AK30="","",SUM(AK30:AK33))</f>
        <v/>
      </c>
      <c r="AL29" s="50"/>
      <c r="AM29" s="73"/>
      <c r="AN29" s="76"/>
      <c r="AO29" s="62"/>
      <c r="AP29" s="45" t="str">
        <f>IF(AP30="","",SUM(AP30:AP33))</f>
        <v/>
      </c>
      <c r="AQ29" s="44"/>
      <c r="AR29" s="46"/>
      <c r="AS29" s="47" t="str">
        <f>IF(AS30="","",SUM(AS30:AS33))</f>
        <v/>
      </c>
      <c r="AT29" s="42"/>
      <c r="AU29" s="42"/>
      <c r="AV29" s="42"/>
      <c r="AW29" s="42"/>
      <c r="AX29" s="45" t="str">
        <f>IF(AX30="","",SUM(AX30:AX33))</f>
        <v/>
      </c>
      <c r="AY29" s="44"/>
      <c r="AZ29" s="46"/>
      <c r="BA29" s="47" t="str">
        <f>IF(BA30="","",SUM(BA30:BA33))</f>
        <v/>
      </c>
      <c r="BB29" s="50"/>
      <c r="BC29" s="73"/>
      <c r="BD29" s="73"/>
      <c r="BE29" s="62"/>
      <c r="BF29" s="45" t="str">
        <f>IF(BF30="","",SUM(BF30:BF33))</f>
        <v/>
      </c>
      <c r="BG29" s="44"/>
      <c r="BH29" s="46"/>
      <c r="BI29" s="47" t="str">
        <f>IF(BI30="","",SUM(BI30:BI33))</f>
        <v/>
      </c>
      <c r="BJ29" s="42"/>
      <c r="BK29" s="42"/>
      <c r="BL29" s="42"/>
      <c r="BM29" s="42"/>
    </row>
    <row r="30" spans="1:65" s="69" customFormat="1" ht="22.5" customHeight="1" thickTop="1">
      <c r="A30" s="37"/>
      <c r="B30" s="63"/>
      <c r="C30" s="441" t="s">
        <v>209</v>
      </c>
      <c r="D30" s="441"/>
      <c r="E30" s="64"/>
      <c r="F30" s="37"/>
      <c r="G30" s="37"/>
      <c r="H30" s="37"/>
      <c r="I30" s="37"/>
      <c r="J30" s="63"/>
      <c r="K30" s="441" t="s">
        <v>209</v>
      </c>
      <c r="L30" s="441"/>
      <c r="M30" s="64"/>
      <c r="N30" s="37"/>
      <c r="O30" s="37"/>
      <c r="P30" s="37"/>
      <c r="Q30" s="37"/>
      <c r="R30" s="63"/>
      <c r="S30" s="441" t="s">
        <v>209</v>
      </c>
      <c r="T30" s="441"/>
      <c r="U30" s="64"/>
      <c r="V30" s="37"/>
      <c r="W30" s="37"/>
      <c r="X30" s="37"/>
      <c r="Y30" s="37"/>
      <c r="Z30" s="63"/>
      <c r="AA30" s="441" t="s">
        <v>209</v>
      </c>
      <c r="AB30" s="441"/>
      <c r="AC30" s="64"/>
      <c r="AD30" s="37"/>
      <c r="AE30" s="40"/>
      <c r="AF30" s="40"/>
      <c r="AG30" s="37"/>
      <c r="AH30" s="63"/>
      <c r="AI30" s="441" t="s">
        <v>209</v>
      </c>
      <c r="AJ30" s="441"/>
      <c r="AK30" s="64"/>
      <c r="AL30" s="37"/>
      <c r="AM30" s="37"/>
      <c r="AN30" s="37"/>
      <c r="AO30" s="37"/>
      <c r="AP30" s="63"/>
      <c r="AQ30" s="441" t="s">
        <v>209</v>
      </c>
      <c r="AR30" s="441"/>
      <c r="AS30" s="64"/>
      <c r="AT30" s="37"/>
      <c r="AU30" s="37"/>
      <c r="AV30" s="37"/>
      <c r="AW30" s="37"/>
      <c r="AX30" s="63"/>
      <c r="AY30" s="441" t="s">
        <v>209</v>
      </c>
      <c r="AZ30" s="441"/>
      <c r="BA30" s="64"/>
      <c r="BB30" s="37"/>
      <c r="BC30" s="37"/>
      <c r="BD30" s="37"/>
      <c r="BE30" s="37"/>
      <c r="BF30" s="63"/>
      <c r="BG30" s="441" t="s">
        <v>209</v>
      </c>
      <c r="BH30" s="441"/>
      <c r="BI30" s="64"/>
      <c r="BJ30" s="37"/>
      <c r="BK30" s="37"/>
      <c r="BL30" s="37"/>
      <c r="BM30" s="37"/>
    </row>
    <row r="31" spans="1:65" s="69" customFormat="1" ht="22.5" customHeight="1">
      <c r="A31" s="37"/>
      <c r="B31" s="63"/>
      <c r="C31" s="441" t="s">
        <v>209</v>
      </c>
      <c r="D31" s="441"/>
      <c r="E31" s="64"/>
      <c r="F31" s="37"/>
      <c r="G31" s="37"/>
      <c r="H31" s="37"/>
      <c r="I31" s="37"/>
      <c r="J31" s="63"/>
      <c r="K31" s="441" t="s">
        <v>209</v>
      </c>
      <c r="L31" s="441"/>
      <c r="M31" s="64"/>
      <c r="N31" s="37"/>
      <c r="O31" s="37"/>
      <c r="P31" s="37"/>
      <c r="Q31" s="37"/>
      <c r="R31" s="63"/>
      <c r="S31" s="441" t="s">
        <v>209</v>
      </c>
      <c r="T31" s="441"/>
      <c r="U31" s="64"/>
      <c r="V31" s="37"/>
      <c r="W31" s="37"/>
      <c r="X31" s="37"/>
      <c r="Y31" s="37"/>
      <c r="Z31" s="63"/>
      <c r="AA31" s="441" t="s">
        <v>209</v>
      </c>
      <c r="AB31" s="441"/>
      <c r="AC31" s="64"/>
      <c r="AD31" s="37"/>
      <c r="AE31" s="40"/>
      <c r="AF31" s="40"/>
      <c r="AG31" s="37"/>
      <c r="AH31" s="63"/>
      <c r="AI31" s="441" t="s">
        <v>209</v>
      </c>
      <c r="AJ31" s="441"/>
      <c r="AK31" s="64"/>
      <c r="AL31" s="37"/>
      <c r="AM31" s="37"/>
      <c r="AN31" s="37"/>
      <c r="AO31" s="37"/>
      <c r="AP31" s="63"/>
      <c r="AQ31" s="441" t="s">
        <v>209</v>
      </c>
      <c r="AR31" s="441"/>
      <c r="AS31" s="64"/>
      <c r="AT31" s="37"/>
      <c r="AU31" s="37"/>
      <c r="AV31" s="37"/>
      <c r="AW31" s="37"/>
      <c r="AX31" s="63"/>
      <c r="AY31" s="441" t="s">
        <v>209</v>
      </c>
      <c r="AZ31" s="441"/>
      <c r="BA31" s="64"/>
      <c r="BB31" s="37"/>
      <c r="BC31" s="37"/>
      <c r="BD31" s="37"/>
      <c r="BE31" s="37"/>
      <c r="BF31" s="63"/>
      <c r="BG31" s="441" t="s">
        <v>209</v>
      </c>
      <c r="BH31" s="441"/>
      <c r="BI31" s="64"/>
      <c r="BJ31" s="37"/>
      <c r="BK31" s="37"/>
      <c r="BL31" s="37"/>
      <c r="BM31" s="37"/>
    </row>
    <row r="32" spans="1:65" s="69" customFormat="1" ht="22.5" customHeight="1">
      <c r="A32" s="37"/>
      <c r="B32" s="63"/>
      <c r="C32" s="441" t="str">
        <f>IF(B32="","","－")</f>
        <v/>
      </c>
      <c r="D32" s="441"/>
      <c r="E32" s="64"/>
      <c r="F32" s="37"/>
      <c r="G32" s="37"/>
      <c r="H32" s="37"/>
      <c r="I32" s="37"/>
      <c r="J32" s="63"/>
      <c r="K32" s="441" t="str">
        <f>IF(J32="","","－")</f>
        <v/>
      </c>
      <c r="L32" s="441"/>
      <c r="M32" s="64"/>
      <c r="N32" s="37"/>
      <c r="O32" s="37"/>
      <c r="P32" s="37"/>
      <c r="Q32" s="37"/>
      <c r="R32" s="63"/>
      <c r="S32" s="441" t="str">
        <f>IF(R32="","","－")</f>
        <v/>
      </c>
      <c r="T32" s="441"/>
      <c r="U32" s="64"/>
      <c r="V32" s="37"/>
      <c r="W32" s="37"/>
      <c r="X32" s="37"/>
      <c r="Y32" s="37"/>
      <c r="Z32" s="63"/>
      <c r="AA32" s="441" t="str">
        <f>IF(Z32="","","－")</f>
        <v/>
      </c>
      <c r="AB32" s="441"/>
      <c r="AC32" s="64"/>
      <c r="AD32" s="37"/>
      <c r="AE32" s="40"/>
      <c r="AF32" s="40"/>
      <c r="AG32" s="37"/>
      <c r="AH32" s="63"/>
      <c r="AI32" s="441" t="str">
        <f>IF(AH32="","","－")</f>
        <v/>
      </c>
      <c r="AJ32" s="441"/>
      <c r="AK32" s="64"/>
      <c r="AL32" s="37"/>
      <c r="AM32" s="37"/>
      <c r="AN32" s="37"/>
      <c r="AO32" s="37"/>
      <c r="AP32" s="63"/>
      <c r="AQ32" s="441" t="str">
        <f>IF(AP32="","","－")</f>
        <v/>
      </c>
      <c r="AR32" s="441"/>
      <c r="AS32" s="64"/>
      <c r="AT32" s="37"/>
      <c r="AU32" s="37"/>
      <c r="AV32" s="37"/>
      <c r="AW32" s="37"/>
      <c r="AX32" s="63"/>
      <c r="AY32" s="441" t="str">
        <f>IF(AX32="","","－")</f>
        <v/>
      </c>
      <c r="AZ32" s="441"/>
      <c r="BA32" s="64"/>
      <c r="BB32" s="37"/>
      <c r="BC32" s="37"/>
      <c r="BD32" s="37"/>
      <c r="BE32" s="37"/>
      <c r="BF32" s="63"/>
      <c r="BG32" s="441" t="str">
        <f>IF(BF32="","","－")</f>
        <v/>
      </c>
      <c r="BH32" s="441"/>
      <c r="BI32" s="64"/>
      <c r="BJ32" s="37"/>
      <c r="BK32" s="37"/>
      <c r="BL32" s="37"/>
      <c r="BM32" s="37"/>
    </row>
    <row r="33" spans="1:65" s="69" customFormat="1" ht="22.5" customHeight="1">
      <c r="A33" s="37"/>
      <c r="B33" s="63"/>
      <c r="C33" s="441" t="str">
        <f>IF(B33="","","－")</f>
        <v/>
      </c>
      <c r="D33" s="441"/>
      <c r="E33" s="64"/>
      <c r="F33" s="37"/>
      <c r="G33" s="37"/>
      <c r="H33" s="37"/>
      <c r="I33" s="37"/>
      <c r="J33" s="63"/>
      <c r="K33" s="441" t="str">
        <f>IF(J33="","","－")</f>
        <v/>
      </c>
      <c r="L33" s="441"/>
      <c r="M33" s="64"/>
      <c r="N33" s="37"/>
      <c r="O33" s="37"/>
      <c r="P33" s="37"/>
      <c r="Q33" s="37"/>
      <c r="R33" s="63"/>
      <c r="S33" s="441" t="str">
        <f>IF(R33="","","－")</f>
        <v/>
      </c>
      <c r="T33" s="441"/>
      <c r="U33" s="64"/>
      <c r="V33" s="37"/>
      <c r="W33" s="37"/>
      <c r="X33" s="37"/>
      <c r="Y33" s="37"/>
      <c r="Z33" s="63"/>
      <c r="AA33" s="441" t="str">
        <f>IF(Z33="","","－")</f>
        <v/>
      </c>
      <c r="AB33" s="441"/>
      <c r="AC33" s="64"/>
      <c r="AD33" s="37"/>
      <c r="AE33" s="40"/>
      <c r="AF33" s="40"/>
      <c r="AG33" s="37"/>
      <c r="AH33" s="63"/>
      <c r="AI33" s="441" t="str">
        <f>IF(AH33="","","－")</f>
        <v/>
      </c>
      <c r="AJ33" s="441"/>
      <c r="AK33" s="64"/>
      <c r="AL33" s="37"/>
      <c r="AM33" s="37"/>
      <c r="AN33" s="37"/>
      <c r="AO33" s="37"/>
      <c r="AP33" s="63"/>
      <c r="AQ33" s="441" t="str">
        <f>IF(AP33="","","－")</f>
        <v/>
      </c>
      <c r="AR33" s="441"/>
      <c r="AS33" s="64"/>
      <c r="AT33" s="37"/>
      <c r="AU33" s="37"/>
      <c r="AV33" s="37"/>
      <c r="AW33" s="37"/>
      <c r="AX33" s="63"/>
      <c r="AY33" s="441" t="str">
        <f>IF(AX33="","","－")</f>
        <v/>
      </c>
      <c r="AZ33" s="441"/>
      <c r="BA33" s="64"/>
      <c r="BB33" s="37"/>
      <c r="BC33" s="37"/>
      <c r="BD33" s="37"/>
      <c r="BE33" s="37"/>
      <c r="BF33" s="63"/>
      <c r="BG33" s="441" t="str">
        <f>IF(BF33="","","－")</f>
        <v/>
      </c>
      <c r="BH33" s="441"/>
      <c r="BI33" s="64"/>
      <c r="BJ33" s="37"/>
      <c r="BK33" s="37"/>
      <c r="BL33" s="37"/>
      <c r="BM33" s="37"/>
    </row>
    <row r="34" spans="1:65" s="69" customFormat="1" ht="22.5" customHeight="1">
      <c r="A34" s="37"/>
      <c r="B34" s="63"/>
      <c r="C34" s="441" t="str">
        <f>IF(B34="","","PK")</f>
        <v/>
      </c>
      <c r="D34" s="441"/>
      <c r="E34" s="64"/>
      <c r="F34" s="37"/>
      <c r="G34" s="37"/>
      <c r="H34" s="37"/>
      <c r="I34" s="37"/>
      <c r="J34" s="63"/>
      <c r="K34" s="441" t="str">
        <f>IF(J34="","","PK")</f>
        <v/>
      </c>
      <c r="L34" s="441"/>
      <c r="M34" s="64"/>
      <c r="N34" s="37"/>
      <c r="O34" s="37"/>
      <c r="P34" s="37"/>
      <c r="Q34" s="37"/>
      <c r="R34" s="63"/>
      <c r="S34" s="441" t="str">
        <f>IF(R34="","","PK")</f>
        <v/>
      </c>
      <c r="T34" s="441"/>
      <c r="U34" s="64"/>
      <c r="V34" s="37"/>
      <c r="W34" s="37"/>
      <c r="X34" s="37"/>
      <c r="Y34" s="37"/>
      <c r="Z34" s="63"/>
      <c r="AA34" s="441" t="str">
        <f>IF(Z34="","","PK")</f>
        <v/>
      </c>
      <c r="AB34" s="441"/>
      <c r="AC34" s="64"/>
      <c r="AD34" s="37"/>
      <c r="AE34" s="40"/>
      <c r="AF34" s="40"/>
      <c r="AG34" s="37"/>
      <c r="AH34" s="63"/>
      <c r="AI34" s="441" t="str">
        <f>IF(AH34="","","PK")</f>
        <v/>
      </c>
      <c r="AJ34" s="441"/>
      <c r="AK34" s="64"/>
      <c r="AL34" s="37"/>
      <c r="AM34" s="37"/>
      <c r="AN34" s="37"/>
      <c r="AO34" s="37"/>
      <c r="AP34" s="63"/>
      <c r="AQ34" s="441" t="str">
        <f>IF(AP34="","","PK")</f>
        <v/>
      </c>
      <c r="AR34" s="441"/>
      <c r="AS34" s="64"/>
      <c r="AT34" s="37"/>
      <c r="AU34" s="37"/>
      <c r="AV34" s="37"/>
      <c r="AW34" s="37"/>
      <c r="AX34" s="63"/>
      <c r="AY34" s="441" t="str">
        <f>IF(AX34="","","PK")</f>
        <v/>
      </c>
      <c r="AZ34" s="441"/>
      <c r="BA34" s="64"/>
      <c r="BB34" s="37"/>
      <c r="BC34" s="37"/>
      <c r="BD34" s="37"/>
      <c r="BE34" s="37"/>
      <c r="BF34" s="63"/>
      <c r="BG34" s="441" t="str">
        <f>IF(BF34="","","PK")</f>
        <v/>
      </c>
      <c r="BH34" s="441"/>
      <c r="BI34" s="64"/>
      <c r="BJ34" s="37"/>
      <c r="BK34" s="37"/>
      <c r="BL34" s="37"/>
      <c r="BM34" s="37"/>
    </row>
    <row r="35" spans="1:65" s="69" customFormat="1" ht="22.5" customHeight="1">
      <c r="A35" s="37"/>
      <c r="B35" s="39"/>
      <c r="C35" s="72"/>
      <c r="D35" s="72"/>
      <c r="E35" s="52"/>
      <c r="F35" s="37"/>
      <c r="G35" s="37"/>
      <c r="H35" s="37"/>
      <c r="I35" s="37"/>
      <c r="J35" s="39"/>
      <c r="K35" s="72"/>
      <c r="L35" s="72"/>
      <c r="M35" s="52"/>
      <c r="N35" s="37"/>
      <c r="O35" s="37"/>
      <c r="P35" s="37"/>
      <c r="Q35" s="37"/>
      <c r="R35" s="39"/>
      <c r="S35" s="72"/>
      <c r="T35" s="72"/>
      <c r="U35" s="52"/>
      <c r="V35" s="37"/>
      <c r="W35" s="37"/>
      <c r="X35" s="37"/>
      <c r="Y35" s="37"/>
      <c r="Z35" s="39"/>
      <c r="AA35" s="72"/>
      <c r="AB35" s="72"/>
      <c r="AC35" s="52"/>
      <c r="AD35" s="37"/>
      <c r="AE35" s="40"/>
      <c r="AF35" s="40"/>
      <c r="AG35" s="37"/>
      <c r="AH35" s="39"/>
      <c r="AI35" s="72"/>
      <c r="AJ35" s="72"/>
      <c r="AK35" s="52"/>
      <c r="AL35" s="37"/>
      <c r="AM35" s="37"/>
      <c r="AN35" s="37"/>
      <c r="AO35" s="37"/>
      <c r="AP35" s="39"/>
      <c r="AQ35" s="72"/>
      <c r="AR35" s="72"/>
      <c r="AS35" s="52"/>
      <c r="AT35" s="37"/>
      <c r="AU35" s="37"/>
      <c r="AV35" s="37"/>
      <c r="AW35" s="37"/>
      <c r="AX35" s="39"/>
      <c r="AY35" s="72"/>
      <c r="AZ35" s="72"/>
      <c r="BA35" s="52"/>
      <c r="BB35" s="37"/>
      <c r="BC35" s="37"/>
      <c r="BD35" s="37"/>
      <c r="BE35" s="37"/>
      <c r="BF35" s="39"/>
      <c r="BG35" s="72"/>
      <c r="BH35" s="72"/>
      <c r="BI35" s="52"/>
      <c r="BJ35" s="37"/>
      <c r="BK35" s="37"/>
      <c r="BL35" s="37"/>
      <c r="BM35" s="37"/>
    </row>
    <row r="36" spans="1:65" s="69" customFormat="1" ht="7.5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</row>
    <row r="37" spans="1:65" s="77" customFormat="1" ht="90.75" customHeight="1">
      <c r="A37" s="445"/>
      <c r="B37" s="445"/>
      <c r="C37" s="65"/>
      <c r="D37" s="65"/>
      <c r="E37" s="445"/>
      <c r="F37" s="445"/>
      <c r="G37" s="65"/>
      <c r="H37" s="65"/>
      <c r="I37" s="445"/>
      <c r="J37" s="445"/>
      <c r="K37" s="65"/>
      <c r="L37" s="65"/>
      <c r="M37" s="445"/>
      <c r="N37" s="445"/>
      <c r="O37" s="65"/>
      <c r="P37" s="65"/>
      <c r="Q37" s="445"/>
      <c r="R37" s="445"/>
      <c r="S37" s="65"/>
      <c r="T37" s="65"/>
      <c r="U37" s="445"/>
      <c r="V37" s="445"/>
      <c r="W37" s="65"/>
      <c r="X37" s="65"/>
      <c r="Y37" s="445"/>
      <c r="Z37" s="445"/>
      <c r="AA37" s="65"/>
      <c r="AB37" s="65"/>
      <c r="AC37" s="445"/>
      <c r="AD37" s="445"/>
      <c r="AE37" s="65"/>
      <c r="AF37" s="65"/>
      <c r="AG37" s="445"/>
      <c r="AH37" s="445"/>
      <c r="AI37" s="65"/>
      <c r="AJ37" s="65"/>
      <c r="AK37" s="445"/>
      <c r="AL37" s="445"/>
      <c r="AM37" s="65"/>
      <c r="AN37" s="65"/>
      <c r="AO37" s="445"/>
      <c r="AP37" s="445"/>
      <c r="AQ37" s="65"/>
      <c r="AR37" s="65"/>
      <c r="AS37" s="445"/>
      <c r="AT37" s="445"/>
      <c r="AU37" s="65"/>
      <c r="AV37" s="65"/>
      <c r="AW37" s="445"/>
      <c r="AX37" s="445"/>
      <c r="AY37" s="65"/>
      <c r="AZ37" s="65"/>
      <c r="BA37" s="445"/>
      <c r="BB37" s="445"/>
      <c r="BC37" s="65"/>
      <c r="BD37" s="65"/>
      <c r="BE37" s="445"/>
      <c r="BF37" s="445"/>
      <c r="BG37" s="65"/>
      <c r="BH37" s="65"/>
      <c r="BI37" s="445"/>
      <c r="BJ37" s="445"/>
      <c r="BK37" s="66"/>
      <c r="BL37" s="66"/>
      <c r="BM37" s="66"/>
    </row>
    <row r="38" spans="1:65">
      <c r="AF38" s="78"/>
    </row>
  </sheetData>
  <sheetProtection selectLockedCells="1"/>
  <mergeCells count="111">
    <mergeCell ref="BC25:BD25"/>
    <mergeCell ref="O20:P20"/>
    <mergeCell ref="AQ31:AR31"/>
    <mergeCell ref="BC27:BD27"/>
    <mergeCell ref="AQ30:AR30"/>
    <mergeCell ref="AM25:AN25"/>
    <mergeCell ref="AM23:AN23"/>
    <mergeCell ref="AM24:AN24"/>
    <mergeCell ref="AM26:AN26"/>
    <mergeCell ref="AM27:AN27"/>
    <mergeCell ref="AX23:AX26"/>
    <mergeCell ref="AS23:AS26"/>
    <mergeCell ref="BI23:BI25"/>
    <mergeCell ref="BG31:BH31"/>
    <mergeCell ref="AY30:AZ30"/>
    <mergeCell ref="AY31:AZ31"/>
    <mergeCell ref="BC26:BD26"/>
    <mergeCell ref="O19:P19"/>
    <mergeCell ref="AI34:AJ34"/>
    <mergeCell ref="Y3:AL3"/>
    <mergeCell ref="AI33:AJ33"/>
    <mergeCell ref="AI30:AJ30"/>
    <mergeCell ref="AI31:AJ31"/>
    <mergeCell ref="AI32:AJ32"/>
    <mergeCell ref="AA34:AB34"/>
    <mergeCell ref="S30:T30"/>
    <mergeCell ref="AA30:AB30"/>
    <mergeCell ref="AA32:AB32"/>
    <mergeCell ref="AA33:AB33"/>
    <mergeCell ref="AA31:AB31"/>
    <mergeCell ref="AC23:AC25"/>
    <mergeCell ref="AH23:AH25"/>
    <mergeCell ref="BC23:BD23"/>
    <mergeCell ref="BG30:BH30"/>
    <mergeCell ref="BG32:BH32"/>
    <mergeCell ref="BC24:BD24"/>
    <mergeCell ref="A1:BJ1"/>
    <mergeCell ref="AU20:AV20"/>
    <mergeCell ref="AE7:AF7"/>
    <mergeCell ref="AE8:AF8"/>
    <mergeCell ref="AE9:AF9"/>
    <mergeCell ref="AE10:AF10"/>
    <mergeCell ref="AE13:AF13"/>
    <mergeCell ref="AU19:AV19"/>
    <mergeCell ref="F16:F18"/>
    <mergeCell ref="F2:Z2"/>
    <mergeCell ref="AW7:AW9"/>
    <mergeCell ref="N7:N9"/>
    <mergeCell ref="AE11:AF11"/>
    <mergeCell ref="AE12:AF12"/>
    <mergeCell ref="Y16:Y18"/>
    <mergeCell ref="O16:P16"/>
    <mergeCell ref="O17:P17"/>
    <mergeCell ref="O18:P18"/>
    <mergeCell ref="BE16:BE18"/>
    <mergeCell ref="AU16:AV16"/>
    <mergeCell ref="AU17:AV17"/>
    <mergeCell ref="AU18:AV18"/>
    <mergeCell ref="AL16:AL19"/>
    <mergeCell ref="BI37:BJ37"/>
    <mergeCell ref="AK37:AL37"/>
    <mergeCell ref="AO37:AP37"/>
    <mergeCell ref="AS37:AT37"/>
    <mergeCell ref="BA37:BB37"/>
    <mergeCell ref="AW37:AX37"/>
    <mergeCell ref="BE37:BF37"/>
    <mergeCell ref="AY32:AZ32"/>
    <mergeCell ref="S34:T34"/>
    <mergeCell ref="AG37:AH37"/>
    <mergeCell ref="BG33:BH33"/>
    <mergeCell ref="AY34:AZ34"/>
    <mergeCell ref="BG34:BH34"/>
    <mergeCell ref="AQ34:AR34"/>
    <mergeCell ref="AY33:AZ33"/>
    <mergeCell ref="AQ32:AR32"/>
    <mergeCell ref="AQ33:AR33"/>
    <mergeCell ref="Q37:R37"/>
    <mergeCell ref="U37:V37"/>
    <mergeCell ref="Y37:Z37"/>
    <mergeCell ref="AC37:AD37"/>
    <mergeCell ref="S31:T31"/>
    <mergeCell ref="S32:T32"/>
    <mergeCell ref="S33:T33"/>
    <mergeCell ref="A37:B37"/>
    <mergeCell ref="E37:F37"/>
    <mergeCell ref="I37:J37"/>
    <mergeCell ref="M37:N37"/>
    <mergeCell ref="C34:D34"/>
    <mergeCell ref="K34:L34"/>
    <mergeCell ref="K30:L30"/>
    <mergeCell ref="K31:L31"/>
    <mergeCell ref="K32:L32"/>
    <mergeCell ref="K33:L33"/>
    <mergeCell ref="C31:D31"/>
    <mergeCell ref="C32:D32"/>
    <mergeCell ref="C33:D33"/>
    <mergeCell ref="C30:D30"/>
    <mergeCell ref="G27:H27"/>
    <mergeCell ref="F29:I29"/>
    <mergeCell ref="G26:H26"/>
    <mergeCell ref="W27:X27"/>
    <mergeCell ref="W26:X26"/>
    <mergeCell ref="B23:B25"/>
    <mergeCell ref="M23:M25"/>
    <mergeCell ref="R23:R25"/>
    <mergeCell ref="G25:H25"/>
    <mergeCell ref="G23:H23"/>
    <mergeCell ref="G24:H24"/>
    <mergeCell ref="W23:X23"/>
    <mergeCell ref="W24:X24"/>
    <mergeCell ref="W25:X25"/>
  </mergeCells>
  <phoneticPr fontId="3"/>
  <conditionalFormatting sqref="P9 AV9 H16 AN16 D23 T23 AJ23 AZ23">
    <cfRule type="expression" dxfId="344" priority="1" stopIfTrue="1">
      <formula>B14=E14</formula>
    </cfRule>
  </conditionalFormatting>
  <conditionalFormatting sqref="P10 AV10 H17 X17 AN17 BD17 D24 L24 AB24 T24 AJ24 AR24 BH24 AZ24">
    <cfRule type="expression" dxfId="343" priority="2" stopIfTrue="1">
      <formula>B14=E14</formula>
    </cfRule>
  </conditionalFormatting>
  <conditionalFormatting sqref="P11 AV11 BD18 H18 X18 AN18 D25 L25 AB25 T25 AJ25 AR25 BH25 AZ25">
    <cfRule type="expression" dxfId="342" priority="3" stopIfTrue="1">
      <formula>B14=E14</formula>
    </cfRule>
  </conditionalFormatting>
  <conditionalFormatting sqref="P12 AV12 H19 X19 AN19 BD19 D26 L26 AB26 T26 AJ26 AR26 BH26 AZ26">
    <cfRule type="expression" dxfId="341" priority="4" stopIfTrue="1">
      <formula>B14=E14</formula>
    </cfRule>
  </conditionalFormatting>
  <conditionalFormatting sqref="P13 AV13 AF4 X20 AN20 BD20 H20 D27 T27 L27 AB27 AJ27 AZ27 AR27 BH27">
    <cfRule type="expression" dxfId="340" priority="5" stopIfTrue="1">
      <formula>B5=E5</formula>
    </cfRule>
  </conditionalFormatting>
  <conditionalFormatting sqref="AB28 P14 D28 L28 X21 AF5 T28 BH28 AV14 AJ28 AR28 BD21 AN21 AZ28 H21">
    <cfRule type="expression" dxfId="339" priority="6" stopIfTrue="1">
      <formula>B5=E5</formula>
    </cfRule>
  </conditionalFormatting>
  <conditionalFormatting sqref="B30 AH30 AP30 AX30 J30 R30 Z30 BF30">
    <cfRule type="expression" dxfId="338" priority="7" stopIfTrue="1">
      <formula>B28&lt;=E28</formula>
    </cfRule>
  </conditionalFormatting>
  <conditionalFormatting sqref="B31 AH31 AP31 AX31 J31 R31 Z31 BF31">
    <cfRule type="expression" dxfId="337" priority="8" stopIfTrue="1">
      <formula>B28&lt;=E28</formula>
    </cfRule>
  </conditionalFormatting>
  <conditionalFormatting sqref="B32 AH32 AP32 AX32 J32 R32 Z32 BF32">
    <cfRule type="expression" dxfId="336" priority="9" stopIfTrue="1">
      <formula>B28&lt;=E28</formula>
    </cfRule>
  </conditionalFormatting>
  <conditionalFormatting sqref="B33 AH33 AP33 AX33 J33 R33 Z33 BF33">
    <cfRule type="expression" dxfId="335" priority="10" stopIfTrue="1">
      <formula>B28&lt;=E28</formula>
    </cfRule>
  </conditionalFormatting>
  <conditionalFormatting sqref="B34 Z34 AH34 AP34 AX34 J34 R34 BF34">
    <cfRule type="expression" dxfId="334" priority="11" stopIfTrue="1">
      <formula>B28&lt;=E28</formula>
    </cfRule>
  </conditionalFormatting>
  <conditionalFormatting sqref="B35 J35 R35 Z35 AH35 AP35 AX35 BF35">
    <cfRule type="expression" dxfId="333" priority="12" stopIfTrue="1">
      <formula>B28&lt;=E28</formula>
    </cfRule>
  </conditionalFormatting>
  <conditionalFormatting sqref="AR29 D29 BD22 AV15 AZ29 H22 AN22 L29 T29 AB29 X22 AJ29 P15 BH29">
    <cfRule type="expression" dxfId="332" priority="13" stopIfTrue="1">
      <formula>B14=E14</formula>
    </cfRule>
    <cfRule type="expression" dxfId="331" priority="14" stopIfTrue="1">
      <formula>B14&gt;E14</formula>
    </cfRule>
  </conditionalFormatting>
  <conditionalFormatting sqref="E30 AK30 AS30 BA30 M30 U30 AC30 BI30">
    <cfRule type="expression" dxfId="330" priority="15" stopIfTrue="1">
      <formula>B28&gt;=E28</formula>
    </cfRule>
  </conditionalFormatting>
  <conditionalFormatting sqref="E32 AK32 AS32 BA32 M32 U32 AC32 BI32">
    <cfRule type="expression" dxfId="329" priority="16" stopIfTrue="1">
      <formula>B28&gt;=E28</formula>
    </cfRule>
  </conditionalFormatting>
  <conditionalFormatting sqref="E33 AK33 AS33 BA33 M33 U33 AC33 BI33">
    <cfRule type="expression" dxfId="328" priority="17" stopIfTrue="1">
      <formula>B28&gt;=E28</formula>
    </cfRule>
  </conditionalFormatting>
  <conditionalFormatting sqref="E34 AC34 AK34 AS34 BA34 M34 U34 BI34">
    <cfRule type="expression" dxfId="327" priority="18" stopIfTrue="1">
      <formula>B28&gt;=E28</formula>
    </cfRule>
  </conditionalFormatting>
  <conditionalFormatting sqref="E35 M35 U35 AC35 AK35 AS35 BA35 BI35">
    <cfRule type="expression" dxfId="326" priority="19" stopIfTrue="1">
      <formula>B28&gt;=E28</formula>
    </cfRule>
  </conditionalFormatting>
  <conditionalFormatting sqref="J22 AP22 Z22 BF22">
    <cfRule type="expression" dxfId="325" priority="20" stopIfTrue="1">
      <formula>F$21&gt;=I$21</formula>
    </cfRule>
  </conditionalFormatting>
  <conditionalFormatting sqref="AA22 K22 AQ22 BG22">
    <cfRule type="expression" dxfId="324" priority="21" stopIfTrue="1">
      <formula>F$21&gt;=I$21</formula>
    </cfRule>
  </conditionalFormatting>
  <conditionalFormatting sqref="AA23 K23 BG23 AQ23 W16 BC16">
    <cfRule type="expression" dxfId="323" priority="22" stopIfTrue="1">
      <formula>J21=M21</formula>
    </cfRule>
  </conditionalFormatting>
  <conditionalFormatting sqref="T22 D22 AJ22 AZ22">
    <cfRule type="expression" dxfId="322" priority="23" stopIfTrue="1">
      <formula>F$21&lt;=I$21</formula>
    </cfRule>
  </conditionalFormatting>
  <conditionalFormatting sqref="U22 E22 AK22 BA22">
    <cfRule type="expression" dxfId="321" priority="24" stopIfTrue="1">
      <formula>F$21&lt;=I$21</formula>
    </cfRule>
  </conditionalFormatting>
  <conditionalFormatting sqref="H15 AN15">
    <cfRule type="expression" dxfId="320" priority="25" stopIfTrue="1">
      <formula>N$14&lt;=Q$14</formula>
    </cfRule>
  </conditionalFormatting>
  <conditionalFormatting sqref="M15 AS15">
    <cfRule type="expression" dxfId="319" priority="26" stopIfTrue="1">
      <formula>N$14&lt;=Q$14</formula>
    </cfRule>
  </conditionalFormatting>
  <conditionalFormatting sqref="L15 AR15">
    <cfRule type="expression" dxfId="318" priority="27" stopIfTrue="1">
      <formula>N$14&lt;=Q$14</formula>
    </cfRule>
  </conditionalFormatting>
  <conditionalFormatting sqref="K15 AQ15">
    <cfRule type="expression" dxfId="317" priority="28" stopIfTrue="1">
      <formula>N$14&lt;=Q$14</formula>
    </cfRule>
  </conditionalFormatting>
  <conditionalFormatting sqref="J15 AP15">
    <cfRule type="expression" dxfId="316" priority="29" stopIfTrue="1">
      <formula>N$14&lt;=Q$14</formula>
    </cfRule>
  </conditionalFormatting>
  <conditionalFormatting sqref="I15 AO15">
    <cfRule type="expression" dxfId="315" priority="30" stopIfTrue="1">
      <formula>N$14&lt;=Q$14</formula>
    </cfRule>
  </conditionalFormatting>
  <conditionalFormatting sqref="R15 AX15">
    <cfRule type="expression" dxfId="314" priority="31" stopIfTrue="1">
      <formula>N$14&gt;=Q$14</formula>
    </cfRule>
  </conditionalFormatting>
  <conditionalFormatting sqref="S15 AY15">
    <cfRule type="expression" dxfId="313" priority="32" stopIfTrue="1">
      <formula>N$14&gt;=Q$14</formula>
    </cfRule>
  </conditionalFormatting>
  <conditionalFormatting sqref="T15 AZ15">
    <cfRule type="expression" dxfId="312" priority="33" stopIfTrue="1">
      <formula>N$14&gt;=Q$14</formula>
    </cfRule>
  </conditionalFormatting>
  <conditionalFormatting sqref="U15 BA15">
    <cfRule type="expression" dxfId="311" priority="34" stopIfTrue="1">
      <formula>N$14&gt;=Q$14</formula>
    </cfRule>
  </conditionalFormatting>
  <conditionalFormatting sqref="V15 BB15">
    <cfRule type="expression" dxfId="310" priority="35" stopIfTrue="1">
      <formula>N$14&gt;=Q$14</formula>
    </cfRule>
  </conditionalFormatting>
  <conditionalFormatting sqref="W15 BC15">
    <cfRule type="expression" dxfId="309" priority="36" stopIfTrue="1">
      <formula>N$14&gt;=Q$14</formula>
    </cfRule>
  </conditionalFormatting>
  <conditionalFormatting sqref="AD6">
    <cfRule type="expression" dxfId="308" priority="37" stopIfTrue="1">
      <formula>AD$5&lt;=AG$5</formula>
    </cfRule>
  </conditionalFormatting>
  <conditionalFormatting sqref="AE6">
    <cfRule type="expression" dxfId="307" priority="38" stopIfTrue="1">
      <formula>AD$5&lt;=AG$5</formula>
    </cfRule>
  </conditionalFormatting>
  <conditionalFormatting sqref="AG6">
    <cfRule type="expression" dxfId="306" priority="39" stopIfTrue="1">
      <formula>AD$5&gt;=AG$5</formula>
    </cfRule>
  </conditionalFormatting>
  <conditionalFormatting sqref="O15 AU15">
    <cfRule type="expression" dxfId="305" priority="40" stopIfTrue="1">
      <formula>N$14&lt;=Q$14</formula>
    </cfRule>
  </conditionalFormatting>
  <conditionalFormatting sqref="N15 AT15">
    <cfRule type="expression" dxfId="304" priority="41" stopIfTrue="1">
      <formula>N$14&lt;=Q$14</formula>
    </cfRule>
  </conditionalFormatting>
  <conditionalFormatting sqref="Q15 AW15">
    <cfRule type="expression" dxfId="303" priority="42" stopIfTrue="1">
      <formula>N$14&gt;=Q$14</formula>
    </cfRule>
  </conditionalFormatting>
  <conditionalFormatting sqref="E31 AS31 BA31 M31 U31 AC31 AK31 BI31">
    <cfRule type="expression" dxfId="302" priority="43" stopIfTrue="1">
      <formula>B28&gt;=E28</formula>
    </cfRule>
  </conditionalFormatting>
  <conditionalFormatting sqref="B29 AX29 J29 R29 Z29 AH29 AP29 BF29">
    <cfRule type="expression" dxfId="301" priority="44" stopIfTrue="1">
      <formula>B$28&lt;=E$28</formula>
    </cfRule>
  </conditionalFormatting>
  <conditionalFormatting sqref="BG29 AY29 K29 S29 AA29 AI29 AQ29 C29">
    <cfRule type="expression" dxfId="300" priority="45" stopIfTrue="1">
      <formula>B$28&lt;=E$28</formula>
    </cfRule>
  </conditionalFormatting>
  <conditionalFormatting sqref="E29 BA29 M29 U29 AC29 AK29 AS29 BI29">
    <cfRule type="expression" dxfId="299" priority="46" stopIfTrue="1">
      <formula>B$28&gt;=E$28</formula>
    </cfRule>
  </conditionalFormatting>
  <conditionalFormatting sqref="F22 AL22 V22 BB22">
    <cfRule type="expression" dxfId="298" priority="47" stopIfTrue="1">
      <formula>F$21&lt;=I$21</formula>
    </cfRule>
  </conditionalFormatting>
  <conditionalFormatting sqref="G22 AM22 W22 BC22">
    <cfRule type="expression" dxfId="297" priority="48" stopIfTrue="1">
      <formula>F$21&lt;=I$21</formula>
    </cfRule>
  </conditionalFormatting>
  <conditionalFormatting sqref="I22 AO22 Y22 BE22">
    <cfRule type="expression" dxfId="296" priority="49" stopIfTrue="1">
      <formula>F$21&gt;=I$21</formula>
    </cfRule>
  </conditionalFormatting>
  <conditionalFormatting sqref="P7 AV7">
    <cfRule type="expression" dxfId="295" priority="50" stopIfTrue="1">
      <formula>N14=Q14</formula>
    </cfRule>
  </conditionalFormatting>
  <conditionalFormatting sqref="P8 AV8">
    <cfRule type="expression" dxfId="294" priority="51" stopIfTrue="1">
      <formula>N14=Q14</formula>
    </cfRule>
  </conditionalFormatting>
  <conditionalFormatting sqref="P6:AC6">
    <cfRule type="expression" dxfId="293" priority="52" stopIfTrue="1">
      <formula>$AD$5&lt;=$AG$5</formula>
    </cfRule>
  </conditionalFormatting>
  <conditionalFormatting sqref="AH6:AU6">
    <cfRule type="expression" dxfId="292" priority="53" stopIfTrue="1">
      <formula>$AD$5&gt;=$AG$5</formula>
    </cfRule>
  </conditionalFormatting>
  <conditionalFormatting sqref="AF6">
    <cfRule type="expression" dxfId="291" priority="54" stopIfTrue="1">
      <formula>AD5=AG5</formula>
    </cfRule>
    <cfRule type="expression" dxfId="290" priority="55" stopIfTrue="1">
      <formula>AD5&gt;AG5</formula>
    </cfRule>
  </conditionalFormatting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7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0"/>
  <sheetViews>
    <sheetView zoomScaleNormal="100" workbookViewId="0">
      <selection activeCell="J17" sqref="J17:P17"/>
    </sheetView>
  </sheetViews>
  <sheetFormatPr defaultRowHeight="13.5"/>
  <cols>
    <col min="1" max="10" width="3.125" style="17" customWidth="1"/>
    <col min="11" max="11" width="2.25" style="17" customWidth="1"/>
    <col min="12" max="13" width="0.875" style="17" customWidth="1"/>
    <col min="14" max="14" width="2.25" style="17" customWidth="1"/>
    <col min="15" max="34" width="3.125" style="17" customWidth="1"/>
    <col min="35" max="35" width="2.875" style="17" customWidth="1"/>
    <col min="36" max="42" width="2.625" style="17" customWidth="1"/>
    <col min="43" max="16384" width="9" style="17"/>
  </cols>
  <sheetData>
    <row r="1" spans="1:49" ht="15" customHeight="1">
      <c r="A1" s="816" t="s">
        <v>270</v>
      </c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197"/>
      <c r="R1" s="197"/>
      <c r="S1" s="197"/>
      <c r="T1" s="197"/>
      <c r="U1" s="197"/>
      <c r="V1" s="197"/>
      <c r="W1" s="817" t="s">
        <v>6</v>
      </c>
      <c r="X1" s="817"/>
      <c r="Y1" s="817"/>
      <c r="Z1" s="817"/>
      <c r="AA1" s="817"/>
      <c r="AB1" s="817"/>
      <c r="AC1" s="817" t="s">
        <v>7</v>
      </c>
      <c r="AD1" s="817"/>
      <c r="AE1" s="817"/>
      <c r="AF1" s="817"/>
      <c r="AG1" s="817"/>
      <c r="AH1" s="817"/>
    </row>
    <row r="2" spans="1:49" ht="15" customHeight="1">
      <c r="A2" s="197"/>
      <c r="B2" s="821" t="s">
        <v>445</v>
      </c>
      <c r="C2" s="821"/>
      <c r="D2" s="821"/>
      <c r="E2" s="821"/>
      <c r="F2" s="821"/>
      <c r="G2" s="821"/>
      <c r="H2" s="821"/>
      <c r="I2" s="821"/>
      <c r="J2" s="822"/>
      <c r="K2" s="822"/>
      <c r="L2" s="822"/>
      <c r="M2" s="822"/>
      <c r="N2" s="822"/>
      <c r="O2" s="198"/>
      <c r="P2" s="198"/>
      <c r="Q2" s="198"/>
      <c r="R2" s="198"/>
      <c r="S2" s="198"/>
      <c r="T2" s="198"/>
      <c r="U2" s="198"/>
      <c r="V2" s="198"/>
      <c r="W2" s="823" t="str">
        <f>IF(F7="","",F7)</f>
        <v/>
      </c>
      <c r="X2" s="823"/>
      <c r="Y2" s="823"/>
      <c r="Z2" s="823"/>
      <c r="AA2" s="823"/>
      <c r="AB2" s="823"/>
      <c r="AC2" s="823" t="str">
        <f>IF(F8="","",F8)</f>
        <v/>
      </c>
      <c r="AD2" s="823"/>
      <c r="AE2" s="823"/>
      <c r="AF2" s="823"/>
      <c r="AG2" s="823"/>
      <c r="AH2" s="823"/>
    </row>
    <row r="3" spans="1:49" ht="15" customHeight="1">
      <c r="A3" s="197"/>
      <c r="B3" s="821"/>
      <c r="C3" s="821"/>
      <c r="D3" s="821"/>
      <c r="E3" s="821"/>
      <c r="F3" s="821"/>
      <c r="G3" s="821"/>
      <c r="H3" s="821"/>
      <c r="I3" s="821"/>
      <c r="J3" s="822"/>
      <c r="K3" s="822"/>
      <c r="L3" s="822"/>
      <c r="M3" s="822"/>
      <c r="N3" s="822"/>
      <c r="O3" s="825"/>
      <c r="P3" s="825"/>
      <c r="Q3" s="198"/>
      <c r="R3" s="198"/>
      <c r="S3" s="198"/>
      <c r="T3" s="198"/>
      <c r="U3" s="198"/>
      <c r="V3" s="198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</row>
    <row r="4" spans="1:49" ht="15" customHeight="1">
      <c r="A4" s="820" t="s">
        <v>38</v>
      </c>
      <c r="B4" s="820"/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  <c r="R4" s="820"/>
      <c r="S4" s="820"/>
      <c r="T4" s="820"/>
      <c r="U4" s="820"/>
      <c r="V4" s="820"/>
      <c r="W4" s="820"/>
      <c r="X4" s="820"/>
      <c r="Y4" s="820"/>
      <c r="Z4" s="820"/>
      <c r="AA4" s="820"/>
      <c r="AB4" s="820"/>
      <c r="AC4" s="820"/>
      <c r="AD4" s="820"/>
      <c r="AE4" s="820"/>
      <c r="AF4" s="820"/>
      <c r="AG4" s="820"/>
      <c r="AH4" s="820"/>
    </row>
    <row r="5" spans="1:49" ht="15" customHeight="1">
      <c r="A5" s="724" t="s">
        <v>8</v>
      </c>
      <c r="B5" s="725"/>
      <c r="C5" s="753"/>
      <c r="D5" s="826" t="str">
        <f>表紙裏!A14</f>
        <v>平成30年8月8日(水)</v>
      </c>
      <c r="E5" s="827"/>
      <c r="F5" s="827"/>
      <c r="G5" s="827"/>
      <c r="H5" s="827"/>
      <c r="I5" s="818">
        <v>0.39583333333333331</v>
      </c>
      <c r="J5" s="819"/>
      <c r="K5" s="693" t="s">
        <v>9</v>
      </c>
      <c r="L5" s="693"/>
      <c r="M5" s="693"/>
      <c r="N5" s="693"/>
      <c r="O5" s="693" t="s">
        <v>261</v>
      </c>
      <c r="P5" s="693"/>
      <c r="Q5" s="693"/>
      <c r="R5" s="693"/>
      <c r="S5" s="693"/>
      <c r="T5" s="693"/>
      <c r="U5" s="693" t="s">
        <v>10</v>
      </c>
      <c r="V5" s="693"/>
      <c r="W5" s="693" t="str">
        <f>トーナメント!O56</f>
        <v>七尾市能登島グラウンド Aｺｰﾄ</v>
      </c>
      <c r="X5" s="693"/>
      <c r="Y5" s="693"/>
      <c r="Z5" s="693"/>
      <c r="AA5" s="693"/>
      <c r="AB5" s="693"/>
      <c r="AC5" s="693"/>
      <c r="AD5" s="693"/>
      <c r="AE5" s="693"/>
      <c r="AF5" s="693"/>
      <c r="AG5" s="693"/>
      <c r="AH5" s="694"/>
    </row>
    <row r="6" spans="1:49" ht="15" customHeight="1">
      <c r="A6" s="696" t="s">
        <v>11</v>
      </c>
      <c r="B6" s="680"/>
      <c r="C6" s="680"/>
      <c r="D6" s="680"/>
      <c r="E6" s="680"/>
      <c r="F6" s="680"/>
      <c r="G6" s="680"/>
      <c r="H6" s="680"/>
      <c r="I6" s="680"/>
      <c r="J6" s="680"/>
      <c r="K6" s="680" t="s">
        <v>12</v>
      </c>
      <c r="L6" s="680"/>
      <c r="M6" s="680"/>
      <c r="N6" s="681"/>
      <c r="O6" s="828"/>
      <c r="P6" s="829"/>
      <c r="Q6" s="679" t="s">
        <v>13</v>
      </c>
      <c r="R6" s="681"/>
      <c r="S6" s="814"/>
      <c r="T6" s="815"/>
      <c r="U6" s="679" t="s">
        <v>39</v>
      </c>
      <c r="V6" s="681"/>
      <c r="W6" s="679"/>
      <c r="X6" s="680"/>
      <c r="Y6" s="680"/>
      <c r="Z6" s="681"/>
      <c r="AA6" s="688" t="s">
        <v>14</v>
      </c>
      <c r="AB6" s="688"/>
      <c r="AC6" s="688"/>
      <c r="AD6" s="688"/>
      <c r="AE6" s="688"/>
      <c r="AF6" s="688" t="s">
        <v>15</v>
      </c>
      <c r="AG6" s="688"/>
      <c r="AH6" s="689"/>
    </row>
    <row r="7" spans="1:49" ht="15" customHeight="1">
      <c r="A7" s="793" t="s">
        <v>6</v>
      </c>
      <c r="B7" s="688"/>
      <c r="C7" s="688"/>
      <c r="D7" s="688"/>
      <c r="E7" s="688"/>
      <c r="F7" s="770"/>
      <c r="G7" s="770"/>
      <c r="H7" s="770"/>
      <c r="I7" s="770"/>
      <c r="J7" s="770"/>
      <c r="K7" s="688" t="s">
        <v>40</v>
      </c>
      <c r="L7" s="688"/>
      <c r="M7" s="688"/>
      <c r="N7" s="688"/>
      <c r="O7" s="770"/>
      <c r="P7" s="770"/>
      <c r="Q7" s="770"/>
      <c r="R7" s="770"/>
      <c r="S7" s="770"/>
      <c r="T7" s="688" t="s">
        <v>41</v>
      </c>
      <c r="U7" s="688"/>
      <c r="V7" s="770"/>
      <c r="W7" s="770"/>
      <c r="X7" s="770"/>
      <c r="Y7" s="770"/>
      <c r="Z7" s="770"/>
      <c r="AA7" s="199" t="s">
        <v>16</v>
      </c>
      <c r="AB7" s="688"/>
      <c r="AC7" s="688"/>
      <c r="AD7" s="688"/>
      <c r="AE7" s="688"/>
      <c r="AF7" s="774"/>
      <c r="AG7" s="774"/>
      <c r="AH7" s="775"/>
    </row>
    <row r="8" spans="1:49" ht="15" customHeight="1">
      <c r="A8" s="707" t="s">
        <v>7</v>
      </c>
      <c r="B8" s="684"/>
      <c r="C8" s="684"/>
      <c r="D8" s="684"/>
      <c r="E8" s="684"/>
      <c r="F8" s="770"/>
      <c r="G8" s="770"/>
      <c r="H8" s="770"/>
      <c r="I8" s="770"/>
      <c r="J8" s="770"/>
      <c r="K8" s="684" t="s">
        <v>42</v>
      </c>
      <c r="L8" s="684"/>
      <c r="M8" s="684"/>
      <c r="N8" s="684"/>
      <c r="O8" s="770"/>
      <c r="P8" s="770"/>
      <c r="Q8" s="770"/>
      <c r="R8" s="770"/>
      <c r="S8" s="770"/>
      <c r="T8" s="684" t="s">
        <v>17</v>
      </c>
      <c r="U8" s="684"/>
      <c r="V8" s="770"/>
      <c r="W8" s="770"/>
      <c r="X8" s="770"/>
      <c r="Y8" s="770"/>
      <c r="Z8" s="770"/>
      <c r="AA8" s="200" t="s">
        <v>18</v>
      </c>
      <c r="AB8" s="684"/>
      <c r="AC8" s="684"/>
      <c r="AD8" s="684"/>
      <c r="AE8" s="684"/>
      <c r="AF8" s="776"/>
      <c r="AG8" s="776"/>
      <c r="AH8" s="777"/>
    </row>
    <row r="9" spans="1:49" ht="15" customHeight="1">
      <c r="A9" s="682"/>
      <c r="B9" s="683"/>
      <c r="C9" s="683"/>
      <c r="D9" s="683"/>
      <c r="E9" s="201"/>
      <c r="F9" s="201"/>
      <c r="G9" s="201"/>
      <c r="H9" s="201"/>
      <c r="I9" s="202"/>
      <c r="J9" s="734" t="str">
        <f>IF(O9="","",O9+O11+O12+O13)</f>
        <v/>
      </c>
      <c r="K9" s="735"/>
      <c r="L9" s="735"/>
      <c r="M9" s="735"/>
      <c r="N9" s="736"/>
      <c r="O9" s="734"/>
      <c r="P9" s="778"/>
      <c r="Q9" s="752" t="s">
        <v>70</v>
      </c>
      <c r="R9" s="725"/>
      <c r="S9" s="725"/>
      <c r="T9" s="753"/>
      <c r="U9" s="754"/>
      <c r="V9" s="736"/>
      <c r="W9" s="734" t="str">
        <f>IF(U9="","",U9+U11+U12+U13)</f>
        <v/>
      </c>
      <c r="X9" s="735"/>
      <c r="Y9" s="736"/>
      <c r="Z9" s="682"/>
      <c r="AA9" s="683"/>
      <c r="AB9" s="683"/>
      <c r="AC9" s="683"/>
      <c r="AD9" s="201"/>
      <c r="AE9" s="201"/>
      <c r="AF9" s="201"/>
      <c r="AG9" s="201"/>
      <c r="AH9" s="202"/>
    </row>
    <row r="10" spans="1:49" ht="15" hidden="1" customHeight="1">
      <c r="A10" s="203" t="str">
        <f>トーナメント!A19</f>
        <v/>
      </c>
      <c r="B10" s="183" t="str">
        <f>Z10</f>
        <v/>
      </c>
      <c r="C10" s="183"/>
      <c r="D10" s="183"/>
      <c r="E10" s="204"/>
      <c r="F10" s="204"/>
      <c r="G10" s="204"/>
      <c r="H10" s="204"/>
      <c r="I10" s="205"/>
      <c r="J10" s="737"/>
      <c r="K10" s="738"/>
      <c r="L10" s="738"/>
      <c r="M10" s="738"/>
      <c r="N10" s="739"/>
      <c r="O10" s="206"/>
      <c r="P10" s="207"/>
      <c r="Q10" s="208"/>
      <c r="R10" s="204"/>
      <c r="S10" s="204"/>
      <c r="T10" s="209"/>
      <c r="U10" s="210"/>
      <c r="V10" s="211"/>
      <c r="W10" s="737"/>
      <c r="X10" s="738"/>
      <c r="Y10" s="739"/>
      <c r="Z10" s="203" t="str">
        <f>トーナメント!T19</f>
        <v/>
      </c>
      <c r="AA10" s="183"/>
      <c r="AB10" s="183"/>
      <c r="AC10" s="183"/>
      <c r="AD10" s="204"/>
      <c r="AE10" s="204"/>
      <c r="AF10" s="204"/>
      <c r="AG10" s="204"/>
      <c r="AH10" s="205"/>
    </row>
    <row r="11" spans="1:49" ht="15" customHeight="1">
      <c r="A11" s="767" t="str">
        <f>AQ15</f>
        <v>星稜中学校</v>
      </c>
      <c r="B11" s="768"/>
      <c r="C11" s="768"/>
      <c r="D11" s="768"/>
      <c r="E11" s="768"/>
      <c r="F11" s="768"/>
      <c r="G11" s="768"/>
      <c r="H11" s="768"/>
      <c r="I11" s="769"/>
      <c r="J11" s="740"/>
      <c r="K11" s="741"/>
      <c r="L11" s="741"/>
      <c r="M11" s="741"/>
      <c r="N11" s="742"/>
      <c r="O11" s="809"/>
      <c r="P11" s="810"/>
      <c r="Q11" s="759" t="s">
        <v>71</v>
      </c>
      <c r="R11" s="729"/>
      <c r="S11" s="729"/>
      <c r="T11" s="760"/>
      <c r="U11" s="755"/>
      <c r="V11" s="756"/>
      <c r="W11" s="740"/>
      <c r="X11" s="741"/>
      <c r="Y11" s="742"/>
      <c r="Z11" s="767" t="str">
        <f>AU15</f>
        <v>星稜中学校</v>
      </c>
      <c r="AA11" s="768"/>
      <c r="AB11" s="768"/>
      <c r="AC11" s="768"/>
      <c r="AD11" s="768"/>
      <c r="AE11" s="768"/>
      <c r="AF11" s="768"/>
      <c r="AG11" s="768"/>
      <c r="AH11" s="769"/>
    </row>
    <row r="12" spans="1:49" ht="15" customHeight="1">
      <c r="A12" s="761" t="str">
        <f>AQ16</f>
        <v>(石川１位)</v>
      </c>
      <c r="B12" s="762"/>
      <c r="C12" s="762"/>
      <c r="D12" s="762"/>
      <c r="E12" s="762"/>
      <c r="F12" s="762"/>
      <c r="G12" s="762"/>
      <c r="H12" s="763"/>
      <c r="I12" s="764"/>
      <c r="J12" s="740"/>
      <c r="K12" s="741"/>
      <c r="L12" s="741"/>
      <c r="M12" s="741"/>
      <c r="N12" s="742"/>
      <c r="O12" s="734"/>
      <c r="P12" s="778"/>
      <c r="Q12" s="752" t="s">
        <v>45</v>
      </c>
      <c r="R12" s="725"/>
      <c r="S12" s="725"/>
      <c r="T12" s="753"/>
      <c r="U12" s="754"/>
      <c r="V12" s="736"/>
      <c r="W12" s="740"/>
      <c r="X12" s="741"/>
      <c r="Y12" s="742"/>
      <c r="Z12" s="761" t="str">
        <f>AU16</f>
        <v>(石川１位)</v>
      </c>
      <c r="AA12" s="762"/>
      <c r="AB12" s="762"/>
      <c r="AC12" s="762"/>
      <c r="AD12" s="762"/>
      <c r="AE12" s="762"/>
      <c r="AF12" s="762"/>
      <c r="AG12" s="763"/>
      <c r="AH12" s="764"/>
    </row>
    <row r="13" spans="1:49" ht="15" customHeight="1">
      <c r="A13" s="203"/>
      <c r="B13" s="204"/>
      <c r="C13" s="204"/>
      <c r="D13" s="204"/>
      <c r="E13" s="204"/>
      <c r="F13" s="204"/>
      <c r="G13" s="765" t="s">
        <v>46</v>
      </c>
      <c r="H13" s="808"/>
      <c r="I13" s="212"/>
      <c r="J13" s="743"/>
      <c r="K13" s="744"/>
      <c r="L13" s="744"/>
      <c r="M13" s="744"/>
      <c r="N13" s="745"/>
      <c r="O13" s="743"/>
      <c r="P13" s="811"/>
      <c r="Q13" s="701" t="s">
        <v>47</v>
      </c>
      <c r="R13" s="757"/>
      <c r="S13" s="757"/>
      <c r="T13" s="703"/>
      <c r="U13" s="758"/>
      <c r="V13" s="745"/>
      <c r="W13" s="743"/>
      <c r="X13" s="744"/>
      <c r="Y13" s="745"/>
      <c r="Z13" s="204"/>
      <c r="AA13" s="765" t="s">
        <v>48</v>
      </c>
      <c r="AB13" s="765"/>
      <c r="AC13" s="204"/>
      <c r="AD13" s="204"/>
      <c r="AE13" s="204"/>
      <c r="AF13" s="204"/>
      <c r="AG13" s="765"/>
      <c r="AH13" s="766"/>
    </row>
    <row r="14" spans="1:49" ht="15" customHeight="1">
      <c r="A14" s="213"/>
      <c r="B14" s="214"/>
      <c r="C14" s="214"/>
      <c r="D14" s="214"/>
      <c r="E14" s="214"/>
      <c r="F14" s="214"/>
      <c r="G14" s="214"/>
      <c r="H14" s="214"/>
      <c r="I14" s="215"/>
      <c r="J14" s="685"/>
      <c r="K14" s="686"/>
      <c r="L14" s="686"/>
      <c r="M14" s="686"/>
      <c r="N14" s="686"/>
      <c r="O14" s="747"/>
      <c r="P14" s="748"/>
      <c r="Q14" s="749" t="str">
        <f>IF(O14="","","PK")</f>
        <v/>
      </c>
      <c r="R14" s="686"/>
      <c r="S14" s="686"/>
      <c r="T14" s="750"/>
      <c r="U14" s="751"/>
      <c r="V14" s="747"/>
      <c r="W14" s="686"/>
      <c r="X14" s="686"/>
      <c r="Y14" s="687"/>
      <c r="Z14" s="213"/>
      <c r="AA14" s="214"/>
      <c r="AB14" s="214"/>
      <c r="AC14" s="214"/>
      <c r="AD14" s="214"/>
      <c r="AE14" s="214"/>
      <c r="AF14" s="214"/>
      <c r="AG14" s="214"/>
      <c r="AH14" s="215"/>
    </row>
    <row r="15" spans="1:49" ht="15" customHeight="1">
      <c r="A15" s="724" t="s">
        <v>49</v>
      </c>
      <c r="B15" s="695" t="s">
        <v>50</v>
      </c>
      <c r="C15" s="694"/>
      <c r="D15" s="753" t="s">
        <v>19</v>
      </c>
      <c r="E15" s="693"/>
      <c r="F15" s="693"/>
      <c r="G15" s="693"/>
      <c r="H15" s="694"/>
      <c r="I15" s="727" t="s">
        <v>20</v>
      </c>
      <c r="J15" s="724" t="s">
        <v>72</v>
      </c>
      <c r="K15" s="725"/>
      <c r="L15" s="725"/>
      <c r="M15" s="725"/>
      <c r="N15" s="725"/>
      <c r="O15" s="725"/>
      <c r="P15" s="725"/>
      <c r="Q15" s="727" t="s">
        <v>160</v>
      </c>
      <c r="R15" s="731" t="s">
        <v>165</v>
      </c>
      <c r="S15" s="727" t="s">
        <v>165</v>
      </c>
      <c r="T15" s="727" t="s">
        <v>160</v>
      </c>
      <c r="U15" s="725" t="s">
        <v>72</v>
      </c>
      <c r="V15" s="725"/>
      <c r="W15" s="725"/>
      <c r="X15" s="725"/>
      <c r="Y15" s="726"/>
      <c r="Z15" s="727" t="s">
        <v>20</v>
      </c>
      <c r="AA15" s="724" t="s">
        <v>19</v>
      </c>
      <c r="AB15" s="725"/>
      <c r="AC15" s="725"/>
      <c r="AD15" s="725"/>
      <c r="AE15" s="726"/>
      <c r="AF15" s="724" t="s">
        <v>50</v>
      </c>
      <c r="AG15" s="726"/>
      <c r="AH15" s="726" t="s">
        <v>49</v>
      </c>
      <c r="AQ15" s="17" t="str">
        <f>INDEX(CHOOSE(VLOOKUP(A10,くじ引き!$B$12:$G$22,4,FALSE),第1位,第2位,第3位),(VLOOKUP(A10,くじ引き!$B$12:$G$22,5,FALSE)-1)*32+2,2)</f>
        <v>星稜中学校</v>
      </c>
      <c r="AU15" s="17" t="str">
        <f>INDEX(CHOOSE(VLOOKUP(Z10,くじ引き!$B$12:$G$22,4,FALSE),第1位,第2位,第3位),(VLOOKUP(Z10,くじ引き!$B$12:$G$22,5,FALSE)-1)*32+2,2)</f>
        <v>星稜中学校</v>
      </c>
    </row>
    <row r="16" spans="1:49" ht="15" customHeight="1">
      <c r="A16" s="699"/>
      <c r="B16" s="707"/>
      <c r="C16" s="691"/>
      <c r="D16" s="216" t="s">
        <v>462</v>
      </c>
      <c r="E16" s="195" t="s">
        <v>463</v>
      </c>
      <c r="F16" s="217" t="s">
        <v>21</v>
      </c>
      <c r="G16" s="218" t="s">
        <v>22</v>
      </c>
      <c r="H16" s="219" t="s">
        <v>23</v>
      </c>
      <c r="I16" s="728"/>
      <c r="J16" s="733"/>
      <c r="K16" s="729"/>
      <c r="L16" s="729"/>
      <c r="M16" s="729"/>
      <c r="N16" s="729"/>
      <c r="O16" s="729"/>
      <c r="P16" s="729"/>
      <c r="Q16" s="728"/>
      <c r="R16" s="732"/>
      <c r="S16" s="728"/>
      <c r="T16" s="728"/>
      <c r="U16" s="729"/>
      <c r="V16" s="729"/>
      <c r="W16" s="729"/>
      <c r="X16" s="729"/>
      <c r="Y16" s="730"/>
      <c r="Z16" s="728"/>
      <c r="AA16" s="220" t="s">
        <v>23</v>
      </c>
      <c r="AB16" s="220" t="s">
        <v>22</v>
      </c>
      <c r="AC16" s="218" t="s">
        <v>21</v>
      </c>
      <c r="AD16" s="217" t="s">
        <v>463</v>
      </c>
      <c r="AE16" s="219" t="s">
        <v>462</v>
      </c>
      <c r="AF16" s="699"/>
      <c r="AG16" s="746"/>
      <c r="AH16" s="746"/>
      <c r="AQ16" s="17" t="str">
        <f>"("&amp;VLOOKUP(A10,くじ引き!$B$12:$F$22,2,FALSE)&amp;")"</f>
        <v>(石川１位)</v>
      </c>
      <c r="AR16" s="221" t="s">
        <v>163</v>
      </c>
      <c r="AS16" s="17" t="str">
        <f>INDEX(CHOOSE(VLOOKUP(A10,くじ引き!$B$12:$G$22,4,FALSE),第1位,第2位,第3位),(VLOOKUP(A10,くじ引き!$B$12:$G$22,5,FALSE)-1)*32+4,4)</f>
        <v>河合　伸幸</v>
      </c>
      <c r="AU16" s="17" t="str">
        <f>"("&amp;VLOOKUP(Z10,くじ引き!$B$12:$F$22,2,FALSE)&amp;")"</f>
        <v>(石川１位)</v>
      </c>
      <c r="AV16" s="221" t="s">
        <v>163</v>
      </c>
      <c r="AW16" s="17" t="str">
        <f>INDEX(CHOOSE(VLOOKUP(Z10,くじ引き!$B$12:$G$22,4,FALSE),第1位,第2位,第3位),(VLOOKUP(Z10,くじ引き!$B$12:$G$22,5,FALSE)-1)*32+4,4)</f>
        <v>河合　伸幸</v>
      </c>
    </row>
    <row r="17" spans="1:49" ht="15" customHeight="1">
      <c r="A17" s="222"/>
      <c r="B17" s="223"/>
      <c r="C17" s="224"/>
      <c r="D17" s="225"/>
      <c r="E17" s="193"/>
      <c r="F17" s="223"/>
      <c r="G17" s="224"/>
      <c r="H17" s="226" t="str">
        <f>IF(SUM(D17:G17)=0,"",SUM(D17:G17))</f>
        <v/>
      </c>
      <c r="I17" s="222" t="str">
        <f>IF(OR($A$10="",COUNTIF($AI$47:$AI$57,$A$10&amp;Q17&amp;J17)=0),"",COUNTIF($AI$47:$AI$57,$A$10&amp;Q17&amp;J17))</f>
        <v/>
      </c>
      <c r="J17" s="724" t="str">
        <f t="shared" ref="J17:J34" si="0">IF(Q17="","",VLOOKUP(Q17,$AQ$17:$AS$34,3,FALSE))</f>
        <v/>
      </c>
      <c r="K17" s="725"/>
      <c r="L17" s="725"/>
      <c r="M17" s="725"/>
      <c r="N17" s="725"/>
      <c r="O17" s="725"/>
      <c r="P17" s="726"/>
      <c r="Q17" s="222"/>
      <c r="R17" s="222" t="str">
        <f t="shared" ref="R17:R34" si="1">IF(Q17="","",VLOOKUP(Q17,$AQ$17:$AS$34,2,FALSE))</f>
        <v/>
      </c>
      <c r="S17" s="227" t="str">
        <f t="shared" ref="S17:S34" si="2">IF(T17="","",VLOOKUP(T17,$AU$17:$AW$34,2,FALSE))</f>
        <v/>
      </c>
      <c r="T17" s="222"/>
      <c r="U17" s="724" t="str">
        <f t="shared" ref="U17:U34" si="3">IF(T17="","",VLOOKUP(T17,$AU$17:$AW$34,3,FALSE))</f>
        <v/>
      </c>
      <c r="V17" s="725"/>
      <c r="W17" s="725"/>
      <c r="X17" s="725"/>
      <c r="Y17" s="726"/>
      <c r="Z17" s="226" t="str">
        <f>IF(OR($Z$10="",COUNTIF($AI$47:$AI$57,$Z$10&amp;T17&amp;U17)=0),"",COUNTIF($AI$47:$AI$57,$Z$10&amp;T17&amp;U17))</f>
        <v/>
      </c>
      <c r="AA17" s="222" t="str">
        <f>IF(SUM(AB17:AE17)=0,"",SUM(AB17:AE17))</f>
        <v/>
      </c>
      <c r="AB17" s="222"/>
      <c r="AC17" s="224"/>
      <c r="AD17" s="223"/>
      <c r="AE17" s="226"/>
      <c r="AF17" s="222"/>
      <c r="AG17" s="224"/>
      <c r="AH17" s="226"/>
      <c r="AP17" s="17">
        <v>1</v>
      </c>
      <c r="AQ17" s="17">
        <f>INDEX(CHOOSE(VLOOKUP($A$10,くじ引き!$B$12:$G$22,4,FALSE),第1位,第2位,第3位),(VLOOKUP($A$10,くじ引き!$B$12:$G$22,5,FALSE)-1)*32+9+$AP17,AQ$35)</f>
        <v>1</v>
      </c>
      <c r="AR17" s="17" t="str">
        <f>INDEX(CHOOSE(VLOOKUP($A$10,くじ引き!$B$12:$G$22,4,FALSE),第1位,第2位,第3位),(VLOOKUP($A$10,くじ引き!$B$12:$G$22,5,FALSE)-1)*32+9+$AP17,AR$35)</f>
        <v>GK</v>
      </c>
      <c r="AS17" s="17" t="str">
        <f>INDEX(CHOOSE(VLOOKUP($A$10,くじ引き!$B$12:$G$22,4,FALSE),第1位,第2位,第3位),(VLOOKUP($A$10,くじ引き!$B$12:$G$22,5,FALSE)-1)*32+9+$AP17,AS$35)</f>
        <v xml:space="preserve"> 西野　敬穂</v>
      </c>
      <c r="AU17" s="17">
        <f>INDEX(CHOOSE(VLOOKUP($Z$10,くじ引き!$B$12:$G$22,4,FALSE),第1位,第2位,第3位),(VLOOKUP($Z$10,くじ引き!$B$12:$G$22,5,FALSE)-1)*32+9+$AP17,AU$35)</f>
        <v>1</v>
      </c>
      <c r="AV17" s="17" t="str">
        <f>INDEX(CHOOSE(VLOOKUP($Z$10,くじ引き!$B$12:$G$22,4,FALSE),第1位,第2位,第3位),(VLOOKUP($Z$10,くじ引き!$B$12:$G$22,5,FALSE)-1)*32+9+$AP17,AV$35)</f>
        <v>GK</v>
      </c>
      <c r="AW17" s="17" t="str">
        <f>INDEX(CHOOSE(VLOOKUP($Z$10,くじ引き!$B$12:$G$22,4,FALSE),第1位,第2位,第3位),(VLOOKUP($Z$10,くじ引き!$B$12:$G$22,5,FALSE)-1)*32+9+$AP17,AW$35)</f>
        <v xml:space="preserve"> 西野　敬穂</v>
      </c>
    </row>
    <row r="18" spans="1:49" ht="15" customHeight="1">
      <c r="A18" s="228"/>
      <c r="B18" s="229"/>
      <c r="C18" s="230"/>
      <c r="D18" s="231"/>
      <c r="E18" s="194"/>
      <c r="F18" s="229"/>
      <c r="G18" s="230"/>
      <c r="H18" s="232" t="str">
        <f t="shared" ref="H18:H34" si="4">IF(SUM(D18:G18)=0,"",SUM(D18:G18))</f>
        <v/>
      </c>
      <c r="I18" s="228" t="str">
        <f t="shared" ref="I18:I34" si="5">IF(OR($A$10="",COUNTIF($AI$47:$AI$57,$A$10&amp;Q18&amp;J18)=0),"",COUNTIF($AI$47:$AI$57,$A$10&amp;Q18&amp;J18))</f>
        <v/>
      </c>
      <c r="J18" s="696" t="str">
        <f t="shared" si="0"/>
        <v/>
      </c>
      <c r="K18" s="680"/>
      <c r="L18" s="680"/>
      <c r="M18" s="680"/>
      <c r="N18" s="680"/>
      <c r="O18" s="680"/>
      <c r="P18" s="792"/>
      <c r="Q18" s="228"/>
      <c r="R18" s="228" t="str">
        <f t="shared" si="1"/>
        <v/>
      </c>
      <c r="S18" s="233" t="str">
        <f t="shared" si="2"/>
        <v/>
      </c>
      <c r="T18" s="228"/>
      <c r="U18" s="696" t="str">
        <f t="shared" si="3"/>
        <v/>
      </c>
      <c r="V18" s="680"/>
      <c r="W18" s="680"/>
      <c r="X18" s="680"/>
      <c r="Y18" s="792"/>
      <c r="Z18" s="232" t="str">
        <f t="shared" ref="Z18:Z34" si="6">IF(OR($Z$10="",COUNTIF($AI$47:$AI$57,$Z$10&amp;T18&amp;U18)=0),"",COUNTIF($AI$47:$AI$57,$Z$10&amp;T18&amp;U18))</f>
        <v/>
      </c>
      <c r="AA18" s="228" t="str">
        <f t="shared" ref="AA18:AA34" si="7">IF(SUM(AB18:AE18)=0,"",SUM(AB18:AE18))</f>
        <v/>
      </c>
      <c r="AB18" s="228"/>
      <c r="AC18" s="230"/>
      <c r="AD18" s="229"/>
      <c r="AE18" s="232"/>
      <c r="AF18" s="228"/>
      <c r="AG18" s="230"/>
      <c r="AH18" s="232"/>
      <c r="AP18" s="17">
        <v>2</v>
      </c>
      <c r="AQ18" s="17">
        <f>INDEX(CHOOSE(VLOOKUP($A$10,くじ引き!$B$12:$G$22,4,FALSE),第1位,第2位,第3位),(VLOOKUP($A$10,くじ引き!$B$12:$G$22,5,FALSE)-1)*32+9+$AP18,AQ$35)</f>
        <v>2</v>
      </c>
      <c r="AR18" s="17" t="str">
        <f>INDEX(CHOOSE(VLOOKUP($A$10,くじ引き!$B$12:$G$22,4,FALSE),第1位,第2位,第3位),(VLOOKUP($A$10,くじ引き!$B$12:$G$22,5,FALSE)-1)*32+9+$AP18,AR$35)</f>
        <v>DF</v>
      </c>
      <c r="AS18" s="17" t="str">
        <f>INDEX(CHOOSE(VLOOKUP($A$10,くじ引き!$B$12:$G$22,4,FALSE),第1位,第2位,第3位),(VLOOKUP($A$10,くじ引き!$B$12:$G$22,5,FALSE)-1)*32+9+$AP18,AS$35)</f>
        <v xml:space="preserve"> 佐野　芽生</v>
      </c>
      <c r="AU18" s="17">
        <f>INDEX(CHOOSE(VLOOKUP($A$10,くじ引き!$B$12:$G$22,4,FALSE),第1位,第2位,第3位),(VLOOKUP($A$10,くじ引き!$B$12:$G$22,5,FALSE)-1)*32+9+$AP18,AU$35)</f>
        <v>2</v>
      </c>
      <c r="AV18" s="17" t="str">
        <f>INDEX(CHOOSE(VLOOKUP($Z$10,くじ引き!$B$12:$G$22,4,FALSE),第1位,第2位,第3位),(VLOOKUP($Z$10,くじ引き!$B$12:$G$22,5,FALSE)-1)*32+9+$AP18,AV$35)</f>
        <v>DF</v>
      </c>
      <c r="AW18" s="17" t="str">
        <f>INDEX(CHOOSE(VLOOKUP($Z$10,くじ引き!$B$12:$G$22,4,FALSE),第1位,第2位,第3位),(VLOOKUP($Z$10,くじ引き!$B$12:$G$22,5,FALSE)-1)*32+9+$AP18,AW$35)</f>
        <v xml:space="preserve"> 佐野　芽生</v>
      </c>
    </row>
    <row r="19" spans="1:49" ht="15" customHeight="1">
      <c r="A19" s="228"/>
      <c r="B19" s="229" t="s">
        <v>73</v>
      </c>
      <c r="C19" s="230"/>
      <c r="D19" s="231"/>
      <c r="E19" s="194"/>
      <c r="F19" s="229"/>
      <c r="G19" s="230"/>
      <c r="H19" s="232" t="str">
        <f t="shared" si="4"/>
        <v/>
      </c>
      <c r="I19" s="228" t="str">
        <f t="shared" si="5"/>
        <v/>
      </c>
      <c r="J19" s="696" t="str">
        <f t="shared" si="0"/>
        <v/>
      </c>
      <c r="K19" s="680"/>
      <c r="L19" s="680"/>
      <c r="M19" s="680"/>
      <c r="N19" s="680"/>
      <c r="O19" s="680"/>
      <c r="P19" s="792"/>
      <c r="Q19" s="228"/>
      <c r="R19" s="228" t="str">
        <f t="shared" si="1"/>
        <v/>
      </c>
      <c r="S19" s="233" t="str">
        <f t="shared" si="2"/>
        <v/>
      </c>
      <c r="T19" s="228"/>
      <c r="U19" s="696" t="str">
        <f t="shared" si="3"/>
        <v/>
      </c>
      <c r="V19" s="680"/>
      <c r="W19" s="680"/>
      <c r="X19" s="680"/>
      <c r="Y19" s="792"/>
      <c r="Z19" s="232" t="str">
        <f t="shared" si="6"/>
        <v/>
      </c>
      <c r="AA19" s="228" t="str">
        <f t="shared" si="7"/>
        <v/>
      </c>
      <c r="AB19" s="228"/>
      <c r="AC19" s="230"/>
      <c r="AD19" s="229"/>
      <c r="AE19" s="232"/>
      <c r="AF19" s="228"/>
      <c r="AG19" s="230"/>
      <c r="AH19" s="232"/>
      <c r="AP19" s="17">
        <v>3</v>
      </c>
      <c r="AQ19" s="17">
        <f>INDEX(CHOOSE(VLOOKUP($A$10,くじ引き!$B$12:$G$22,4,FALSE),第1位,第2位,第3位),(VLOOKUP($A$10,くじ引き!$B$12:$G$22,5,FALSE)-1)*32+9+$AP19,AQ$35)</f>
        <v>3</v>
      </c>
      <c r="AR19" s="17" t="str">
        <f>INDEX(CHOOSE(VLOOKUP($A$10,くじ引き!$B$12:$G$22,4,FALSE),第1位,第2位,第3位),(VLOOKUP($A$10,くじ引き!$B$12:$G$22,5,FALSE)-1)*32+9+$AP19,AR$35)</f>
        <v>DF</v>
      </c>
      <c r="AS19" s="17" t="str">
        <f>INDEX(CHOOSE(VLOOKUP($A$10,くじ引き!$B$12:$G$22,4,FALSE),第1位,第2位,第3位),(VLOOKUP($A$10,くじ引き!$B$12:$G$22,5,FALSE)-1)*32+9+$AP19,AS$35)</f>
        <v xml:space="preserve"> 江戸　健</v>
      </c>
      <c r="AU19" s="17">
        <f>INDEX(CHOOSE(VLOOKUP($A$10,くじ引き!$B$12:$G$22,4,FALSE),第1位,第2位,第3位),(VLOOKUP($A$10,くじ引き!$B$12:$G$22,5,FALSE)-1)*32+9+$AP19,AU$35)</f>
        <v>3</v>
      </c>
      <c r="AV19" s="17" t="str">
        <f>INDEX(CHOOSE(VLOOKUP($Z$10,くじ引き!$B$12:$G$22,4,FALSE),第1位,第2位,第3位),(VLOOKUP($Z$10,くじ引き!$B$12:$G$22,5,FALSE)-1)*32+9+$AP19,AV$35)</f>
        <v>DF</v>
      </c>
      <c r="AW19" s="17" t="str">
        <f>INDEX(CHOOSE(VLOOKUP($Z$10,くじ引き!$B$12:$G$22,4,FALSE),第1位,第2位,第3位),(VLOOKUP($Z$10,くじ引き!$B$12:$G$22,5,FALSE)-1)*32+9+$AP19,AW$35)</f>
        <v xml:space="preserve"> 江戸　健</v>
      </c>
    </row>
    <row r="20" spans="1:49" ht="15" customHeight="1">
      <c r="A20" s="228"/>
      <c r="B20" s="229"/>
      <c r="C20" s="230"/>
      <c r="D20" s="231"/>
      <c r="E20" s="194"/>
      <c r="F20" s="229"/>
      <c r="G20" s="230"/>
      <c r="H20" s="232" t="str">
        <f t="shared" si="4"/>
        <v/>
      </c>
      <c r="I20" s="228" t="str">
        <f t="shared" si="5"/>
        <v/>
      </c>
      <c r="J20" s="696" t="str">
        <f t="shared" si="0"/>
        <v/>
      </c>
      <c r="K20" s="680"/>
      <c r="L20" s="680"/>
      <c r="M20" s="680"/>
      <c r="N20" s="680"/>
      <c r="O20" s="680"/>
      <c r="P20" s="792"/>
      <c r="Q20" s="228"/>
      <c r="R20" s="228" t="str">
        <f t="shared" si="1"/>
        <v/>
      </c>
      <c r="S20" s="233" t="str">
        <f t="shared" si="2"/>
        <v/>
      </c>
      <c r="T20" s="228"/>
      <c r="U20" s="696" t="str">
        <f t="shared" si="3"/>
        <v/>
      </c>
      <c r="V20" s="680"/>
      <c r="W20" s="680"/>
      <c r="X20" s="680"/>
      <c r="Y20" s="792"/>
      <c r="Z20" s="232" t="str">
        <f t="shared" si="6"/>
        <v/>
      </c>
      <c r="AA20" s="228" t="str">
        <f t="shared" si="7"/>
        <v/>
      </c>
      <c r="AB20" s="228"/>
      <c r="AC20" s="230"/>
      <c r="AD20" s="229"/>
      <c r="AE20" s="232"/>
      <c r="AF20" s="228"/>
      <c r="AG20" s="230"/>
      <c r="AH20" s="232"/>
      <c r="AP20" s="17">
        <v>4</v>
      </c>
      <c r="AQ20" s="17">
        <f>INDEX(CHOOSE(VLOOKUP($A$10,くじ引き!$B$12:$G$22,4,FALSE),第1位,第2位,第3位),(VLOOKUP($A$10,くじ引き!$B$12:$G$22,5,FALSE)-1)*32+9+$AP20,AQ$35)</f>
        <v>4</v>
      </c>
      <c r="AR20" s="17" t="str">
        <f>INDEX(CHOOSE(VLOOKUP($A$10,くじ引き!$B$12:$G$22,4,FALSE),第1位,第2位,第3位),(VLOOKUP($A$10,くじ引き!$B$12:$G$22,5,FALSE)-1)*32+9+$AP20,AR$35)</f>
        <v>DF</v>
      </c>
      <c r="AS20" s="17" t="str">
        <f>INDEX(CHOOSE(VLOOKUP($A$10,くじ引き!$B$12:$G$22,4,FALSE),第1位,第2位,第3位),(VLOOKUP($A$10,くじ引き!$B$12:$G$22,5,FALSE)-1)*32+9+$AP20,AS$35)</f>
        <v xml:space="preserve"> 山田　凌平</v>
      </c>
      <c r="AU20" s="17">
        <f>INDEX(CHOOSE(VLOOKUP($A$10,くじ引き!$B$12:$G$22,4,FALSE),第1位,第2位,第3位),(VLOOKUP($A$10,くじ引き!$B$12:$G$22,5,FALSE)-1)*32+9+$AP20,AU$35)</f>
        <v>4</v>
      </c>
      <c r="AV20" s="17" t="str">
        <f>INDEX(CHOOSE(VLOOKUP($Z$10,くじ引き!$B$12:$G$22,4,FALSE),第1位,第2位,第3位),(VLOOKUP($Z$10,くじ引き!$B$12:$G$22,5,FALSE)-1)*32+9+$AP20,AV$35)</f>
        <v>DF</v>
      </c>
      <c r="AW20" s="17" t="str">
        <f>INDEX(CHOOSE(VLOOKUP($Z$10,くじ引き!$B$12:$G$22,4,FALSE),第1位,第2位,第3位),(VLOOKUP($Z$10,くじ引き!$B$12:$G$22,5,FALSE)-1)*32+9+$AP20,AW$35)</f>
        <v xml:space="preserve"> 山田　凌平</v>
      </c>
    </row>
    <row r="21" spans="1:49" ht="15" customHeight="1">
      <c r="A21" s="228"/>
      <c r="B21" s="229"/>
      <c r="C21" s="230"/>
      <c r="D21" s="231"/>
      <c r="E21" s="194"/>
      <c r="F21" s="229"/>
      <c r="G21" s="230"/>
      <c r="H21" s="232" t="str">
        <f t="shared" si="4"/>
        <v/>
      </c>
      <c r="I21" s="228" t="str">
        <f t="shared" si="5"/>
        <v/>
      </c>
      <c r="J21" s="696" t="str">
        <f t="shared" si="0"/>
        <v/>
      </c>
      <c r="K21" s="680"/>
      <c r="L21" s="680"/>
      <c r="M21" s="680"/>
      <c r="N21" s="680"/>
      <c r="O21" s="680"/>
      <c r="P21" s="792"/>
      <c r="Q21" s="228"/>
      <c r="R21" s="228" t="str">
        <f t="shared" si="1"/>
        <v/>
      </c>
      <c r="S21" s="233" t="str">
        <f t="shared" si="2"/>
        <v/>
      </c>
      <c r="T21" s="228"/>
      <c r="U21" s="696" t="str">
        <f t="shared" si="3"/>
        <v/>
      </c>
      <c r="V21" s="680"/>
      <c r="W21" s="680"/>
      <c r="X21" s="680"/>
      <c r="Y21" s="792"/>
      <c r="Z21" s="232" t="str">
        <f t="shared" si="6"/>
        <v/>
      </c>
      <c r="AA21" s="228" t="str">
        <f t="shared" si="7"/>
        <v/>
      </c>
      <c r="AB21" s="228"/>
      <c r="AC21" s="230"/>
      <c r="AD21" s="229"/>
      <c r="AE21" s="232"/>
      <c r="AF21" s="228"/>
      <c r="AG21" s="230"/>
      <c r="AH21" s="232"/>
      <c r="AP21" s="17">
        <v>5</v>
      </c>
      <c r="AQ21" s="17">
        <f>INDEX(CHOOSE(VLOOKUP($A$10,くじ引き!$B$12:$G$22,4,FALSE),第1位,第2位,第3位),(VLOOKUP($A$10,くじ引き!$B$12:$G$22,5,FALSE)-1)*32+9+$AP21,AQ$35)</f>
        <v>5</v>
      </c>
      <c r="AR21" s="17" t="str">
        <f>INDEX(CHOOSE(VLOOKUP($A$10,くじ引き!$B$12:$G$22,4,FALSE),第1位,第2位,第3位),(VLOOKUP($A$10,くじ引き!$B$12:$G$22,5,FALSE)-1)*32+9+$AP21,AR$35)</f>
        <v>MF</v>
      </c>
      <c r="AS21" s="17" t="str">
        <f>INDEX(CHOOSE(VLOOKUP($A$10,くじ引き!$B$12:$G$22,4,FALSE),第1位,第2位,第3位),(VLOOKUP($A$10,くじ引き!$B$12:$G$22,5,FALSE)-1)*32+9+$AP21,AS$35)</f>
        <v xml:space="preserve"> 玉木　隆之祐</v>
      </c>
      <c r="AU21" s="17">
        <f>INDEX(CHOOSE(VLOOKUP($A$10,くじ引き!$B$12:$G$22,4,FALSE),第1位,第2位,第3位),(VLOOKUP($A$10,くじ引き!$B$12:$G$22,5,FALSE)-1)*32+9+$AP21,AU$35)</f>
        <v>5</v>
      </c>
      <c r="AV21" s="17" t="str">
        <f>INDEX(CHOOSE(VLOOKUP($Z$10,くじ引き!$B$12:$G$22,4,FALSE),第1位,第2位,第3位),(VLOOKUP($Z$10,くじ引き!$B$12:$G$22,5,FALSE)-1)*32+9+$AP21,AV$35)</f>
        <v>MF</v>
      </c>
      <c r="AW21" s="17" t="str">
        <f>INDEX(CHOOSE(VLOOKUP($Z$10,くじ引き!$B$12:$G$22,4,FALSE),第1位,第2位,第3位),(VLOOKUP($Z$10,くじ引き!$B$12:$G$22,5,FALSE)-1)*32+9+$AP21,AW$35)</f>
        <v xml:space="preserve"> 玉木　隆之祐</v>
      </c>
    </row>
    <row r="22" spans="1:49" ht="15" customHeight="1">
      <c r="A22" s="228"/>
      <c r="B22" s="229"/>
      <c r="C22" s="230"/>
      <c r="D22" s="231"/>
      <c r="E22" s="194"/>
      <c r="F22" s="229"/>
      <c r="G22" s="230"/>
      <c r="H22" s="232" t="str">
        <f t="shared" si="4"/>
        <v/>
      </c>
      <c r="I22" s="228" t="str">
        <f t="shared" si="5"/>
        <v/>
      </c>
      <c r="J22" s="696" t="str">
        <f t="shared" si="0"/>
        <v/>
      </c>
      <c r="K22" s="680"/>
      <c r="L22" s="680"/>
      <c r="M22" s="680"/>
      <c r="N22" s="680"/>
      <c r="O22" s="680"/>
      <c r="P22" s="792"/>
      <c r="Q22" s="228"/>
      <c r="R22" s="228" t="str">
        <f t="shared" si="1"/>
        <v/>
      </c>
      <c r="S22" s="233" t="str">
        <f t="shared" si="2"/>
        <v/>
      </c>
      <c r="T22" s="228"/>
      <c r="U22" s="696" t="str">
        <f t="shared" si="3"/>
        <v/>
      </c>
      <c r="V22" s="680"/>
      <c r="W22" s="680"/>
      <c r="X22" s="680"/>
      <c r="Y22" s="792"/>
      <c r="Z22" s="232" t="str">
        <f t="shared" si="6"/>
        <v/>
      </c>
      <c r="AA22" s="228" t="str">
        <f t="shared" si="7"/>
        <v/>
      </c>
      <c r="AB22" s="228"/>
      <c r="AC22" s="230"/>
      <c r="AD22" s="229"/>
      <c r="AE22" s="232"/>
      <c r="AF22" s="228"/>
      <c r="AG22" s="230"/>
      <c r="AH22" s="232"/>
      <c r="AP22" s="17">
        <v>6</v>
      </c>
      <c r="AQ22" s="17">
        <f>INDEX(CHOOSE(VLOOKUP($A$10,くじ引き!$B$12:$G$22,4,FALSE),第1位,第2位,第3位),(VLOOKUP($A$10,くじ引き!$B$12:$G$22,5,FALSE)-1)*32+9+$AP22,AQ$35)</f>
        <v>6</v>
      </c>
      <c r="AR22" s="17" t="str">
        <f>INDEX(CHOOSE(VLOOKUP($A$10,くじ引き!$B$12:$G$22,4,FALSE),第1位,第2位,第3位),(VLOOKUP($A$10,くじ引き!$B$12:$G$22,5,FALSE)-1)*32+9+$AP22,AR$35)</f>
        <v>DF</v>
      </c>
      <c r="AS22" s="17" t="str">
        <f>INDEX(CHOOSE(VLOOKUP($A$10,くじ引き!$B$12:$G$22,4,FALSE),第1位,第2位,第3位),(VLOOKUP($A$10,くじ引き!$B$12:$G$22,5,FALSE)-1)*32+9+$AP22,AS$35)</f>
        <v xml:space="preserve"> 藺上　輝雄</v>
      </c>
      <c r="AU22" s="17">
        <f>INDEX(CHOOSE(VLOOKUP($A$10,くじ引き!$B$12:$G$22,4,FALSE),第1位,第2位,第3位),(VLOOKUP($A$10,くじ引き!$B$12:$G$22,5,FALSE)-1)*32+9+$AP22,AU$35)</f>
        <v>6</v>
      </c>
      <c r="AV22" s="17" t="str">
        <f>INDEX(CHOOSE(VLOOKUP($Z$10,くじ引き!$B$12:$G$22,4,FALSE),第1位,第2位,第3位),(VLOOKUP($Z$10,くじ引き!$B$12:$G$22,5,FALSE)-1)*32+9+$AP22,AV$35)</f>
        <v>DF</v>
      </c>
      <c r="AW22" s="17" t="str">
        <f>INDEX(CHOOSE(VLOOKUP($Z$10,くじ引き!$B$12:$G$22,4,FALSE),第1位,第2位,第3位),(VLOOKUP($Z$10,くじ引き!$B$12:$G$22,5,FALSE)-1)*32+9+$AP22,AW$35)</f>
        <v xml:space="preserve"> 藺上　輝雄</v>
      </c>
    </row>
    <row r="23" spans="1:49" ht="15" customHeight="1">
      <c r="A23" s="228"/>
      <c r="B23" s="229"/>
      <c r="C23" s="230"/>
      <c r="D23" s="231"/>
      <c r="E23" s="194"/>
      <c r="F23" s="229"/>
      <c r="G23" s="230"/>
      <c r="H23" s="232" t="str">
        <f t="shared" si="4"/>
        <v/>
      </c>
      <c r="I23" s="228" t="str">
        <f t="shared" si="5"/>
        <v/>
      </c>
      <c r="J23" s="696" t="str">
        <f t="shared" si="0"/>
        <v/>
      </c>
      <c r="K23" s="680"/>
      <c r="L23" s="680"/>
      <c r="M23" s="680"/>
      <c r="N23" s="680"/>
      <c r="O23" s="680"/>
      <c r="P23" s="792"/>
      <c r="Q23" s="228"/>
      <c r="R23" s="228" t="str">
        <f t="shared" si="1"/>
        <v/>
      </c>
      <c r="S23" s="233" t="str">
        <f t="shared" si="2"/>
        <v/>
      </c>
      <c r="T23" s="228"/>
      <c r="U23" s="696" t="str">
        <f t="shared" si="3"/>
        <v/>
      </c>
      <c r="V23" s="680"/>
      <c r="W23" s="680"/>
      <c r="X23" s="680"/>
      <c r="Y23" s="792"/>
      <c r="Z23" s="232" t="str">
        <f t="shared" si="6"/>
        <v/>
      </c>
      <c r="AA23" s="228" t="str">
        <f t="shared" si="7"/>
        <v/>
      </c>
      <c r="AB23" s="228"/>
      <c r="AC23" s="230"/>
      <c r="AD23" s="229"/>
      <c r="AE23" s="232"/>
      <c r="AF23" s="228"/>
      <c r="AG23" s="230"/>
      <c r="AH23" s="232"/>
      <c r="AP23" s="17">
        <v>7</v>
      </c>
      <c r="AQ23" s="17">
        <f>INDEX(CHOOSE(VLOOKUP($A$10,くじ引き!$B$12:$G$22,4,FALSE),第1位,第2位,第3位),(VLOOKUP($A$10,くじ引き!$B$12:$G$22,5,FALSE)-1)*32+9+$AP23,AQ$35)</f>
        <v>7</v>
      </c>
      <c r="AR23" s="17" t="str">
        <f>INDEX(CHOOSE(VLOOKUP($A$10,くじ引き!$B$12:$G$22,4,FALSE),第1位,第2位,第3位),(VLOOKUP($A$10,くじ引き!$B$12:$G$22,5,FALSE)-1)*32+9+$AP23,AR$35)</f>
        <v>MF</v>
      </c>
      <c r="AS23" s="17" t="str">
        <f>INDEX(CHOOSE(VLOOKUP($A$10,くじ引き!$B$12:$G$22,4,FALSE),第1位,第2位,第3位),(VLOOKUP($A$10,くじ引き!$B$12:$G$22,5,FALSE)-1)*32+9+$AP23,AS$35)</f>
        <v xml:space="preserve"> 前出　悠杜</v>
      </c>
      <c r="AU23" s="17">
        <f>INDEX(CHOOSE(VLOOKUP($A$10,くじ引き!$B$12:$G$22,4,FALSE),第1位,第2位,第3位),(VLOOKUP($A$10,くじ引き!$B$12:$G$22,5,FALSE)-1)*32+9+$AP23,AU$35)</f>
        <v>7</v>
      </c>
      <c r="AV23" s="17" t="str">
        <f>INDEX(CHOOSE(VLOOKUP($Z$10,くじ引き!$B$12:$G$22,4,FALSE),第1位,第2位,第3位),(VLOOKUP($Z$10,くじ引き!$B$12:$G$22,5,FALSE)-1)*32+9+$AP23,AV$35)</f>
        <v>MF</v>
      </c>
      <c r="AW23" s="17" t="str">
        <f>INDEX(CHOOSE(VLOOKUP($Z$10,くじ引き!$B$12:$G$22,4,FALSE),第1位,第2位,第3位),(VLOOKUP($Z$10,くじ引き!$B$12:$G$22,5,FALSE)-1)*32+9+$AP23,AW$35)</f>
        <v xml:space="preserve"> 前出　悠杜</v>
      </c>
    </row>
    <row r="24" spans="1:49" ht="15" customHeight="1">
      <c r="A24" s="228"/>
      <c r="B24" s="229"/>
      <c r="C24" s="230"/>
      <c r="D24" s="231"/>
      <c r="E24" s="194"/>
      <c r="F24" s="229"/>
      <c r="G24" s="230"/>
      <c r="H24" s="232" t="str">
        <f t="shared" si="4"/>
        <v/>
      </c>
      <c r="I24" s="228" t="str">
        <f t="shared" si="5"/>
        <v/>
      </c>
      <c r="J24" s="696" t="str">
        <f t="shared" si="0"/>
        <v/>
      </c>
      <c r="K24" s="680"/>
      <c r="L24" s="680"/>
      <c r="M24" s="680"/>
      <c r="N24" s="680"/>
      <c r="O24" s="680"/>
      <c r="P24" s="792"/>
      <c r="Q24" s="228"/>
      <c r="R24" s="228" t="str">
        <f t="shared" si="1"/>
        <v/>
      </c>
      <c r="S24" s="233" t="str">
        <f t="shared" si="2"/>
        <v/>
      </c>
      <c r="T24" s="228"/>
      <c r="U24" s="696" t="str">
        <f t="shared" si="3"/>
        <v/>
      </c>
      <c r="V24" s="680"/>
      <c r="W24" s="680"/>
      <c r="X24" s="680"/>
      <c r="Y24" s="792"/>
      <c r="Z24" s="232" t="str">
        <f t="shared" si="6"/>
        <v/>
      </c>
      <c r="AA24" s="228" t="str">
        <f t="shared" si="7"/>
        <v/>
      </c>
      <c r="AB24" s="228"/>
      <c r="AC24" s="230"/>
      <c r="AD24" s="229"/>
      <c r="AE24" s="232"/>
      <c r="AF24" s="228"/>
      <c r="AG24" s="230"/>
      <c r="AH24" s="232"/>
      <c r="AP24" s="17">
        <v>8</v>
      </c>
      <c r="AQ24" s="17">
        <f>INDEX(CHOOSE(VLOOKUP($A$10,くじ引き!$B$12:$G$22,4,FALSE),第1位,第2位,第3位),(VLOOKUP($A$10,くじ引き!$B$12:$G$22,5,FALSE)-1)*32+9+$AP24,AQ$35)</f>
        <v>8</v>
      </c>
      <c r="AR24" s="17" t="str">
        <f>INDEX(CHOOSE(VLOOKUP($A$10,くじ引き!$B$12:$G$22,4,FALSE),第1位,第2位,第3位),(VLOOKUP($A$10,くじ引き!$B$12:$G$22,5,FALSE)-1)*32+9+$AP24,AR$35)</f>
        <v>MF</v>
      </c>
      <c r="AS24" s="17" t="str">
        <f>INDEX(CHOOSE(VLOOKUP($A$10,くじ引き!$B$12:$G$22,4,FALSE),第1位,第2位,第3位),(VLOOKUP($A$10,くじ引き!$B$12:$G$22,5,FALSE)-1)*32+9+$AP24,AS$35)</f>
        <v xml:space="preserve"> 坂本　龍汰</v>
      </c>
      <c r="AU24" s="17">
        <f>INDEX(CHOOSE(VLOOKUP($A$10,くじ引き!$B$12:$G$22,4,FALSE),第1位,第2位,第3位),(VLOOKUP($A$10,くじ引き!$B$12:$G$22,5,FALSE)-1)*32+9+$AP24,AU$35)</f>
        <v>8</v>
      </c>
      <c r="AV24" s="17" t="str">
        <f>INDEX(CHOOSE(VLOOKUP($Z$10,くじ引き!$B$12:$G$22,4,FALSE),第1位,第2位,第3位),(VLOOKUP($Z$10,くじ引き!$B$12:$G$22,5,FALSE)-1)*32+9+$AP24,AV$35)</f>
        <v>MF</v>
      </c>
      <c r="AW24" s="17" t="str">
        <f>INDEX(CHOOSE(VLOOKUP($Z$10,くじ引き!$B$12:$G$22,4,FALSE),第1位,第2位,第3位),(VLOOKUP($Z$10,くじ引き!$B$12:$G$22,5,FALSE)-1)*32+9+$AP24,AW$35)</f>
        <v xml:space="preserve"> 坂本　龍汰</v>
      </c>
    </row>
    <row r="25" spans="1:49" ht="15" customHeight="1">
      <c r="A25" s="228"/>
      <c r="B25" s="229"/>
      <c r="C25" s="230"/>
      <c r="D25" s="231"/>
      <c r="E25" s="194"/>
      <c r="F25" s="229"/>
      <c r="G25" s="230"/>
      <c r="H25" s="232" t="str">
        <f t="shared" si="4"/>
        <v/>
      </c>
      <c r="I25" s="228" t="str">
        <f t="shared" si="5"/>
        <v/>
      </c>
      <c r="J25" s="696" t="str">
        <f t="shared" si="0"/>
        <v/>
      </c>
      <c r="K25" s="680"/>
      <c r="L25" s="680"/>
      <c r="M25" s="680"/>
      <c r="N25" s="680"/>
      <c r="O25" s="680"/>
      <c r="P25" s="792"/>
      <c r="Q25" s="228"/>
      <c r="R25" s="228" t="str">
        <f t="shared" si="1"/>
        <v/>
      </c>
      <c r="S25" s="233" t="str">
        <f t="shared" si="2"/>
        <v/>
      </c>
      <c r="T25" s="228"/>
      <c r="U25" s="696" t="str">
        <f t="shared" si="3"/>
        <v/>
      </c>
      <c r="V25" s="680"/>
      <c r="W25" s="680"/>
      <c r="X25" s="680"/>
      <c r="Y25" s="792"/>
      <c r="Z25" s="232" t="str">
        <f t="shared" si="6"/>
        <v/>
      </c>
      <c r="AA25" s="228" t="str">
        <f t="shared" si="7"/>
        <v/>
      </c>
      <c r="AB25" s="228"/>
      <c r="AC25" s="230"/>
      <c r="AD25" s="229"/>
      <c r="AE25" s="232"/>
      <c r="AF25" s="228"/>
      <c r="AG25" s="230"/>
      <c r="AH25" s="232"/>
      <c r="AP25" s="17">
        <v>9</v>
      </c>
      <c r="AQ25" s="17">
        <f>INDEX(CHOOSE(VLOOKUP($A$10,くじ引き!$B$12:$G$22,4,FALSE),第1位,第2位,第3位),(VLOOKUP($A$10,くじ引き!$B$12:$G$22,5,FALSE)-1)*32+9+$AP25,AQ$35)</f>
        <v>9</v>
      </c>
      <c r="AR25" s="17" t="str">
        <f>INDEX(CHOOSE(VLOOKUP($A$10,くじ引き!$B$12:$G$22,4,FALSE),第1位,第2位,第3位),(VLOOKUP($A$10,くじ引き!$B$12:$G$22,5,FALSE)-1)*32+9+$AP25,AR$35)</f>
        <v>MF</v>
      </c>
      <c r="AS25" s="17" t="str">
        <f>INDEX(CHOOSE(VLOOKUP($A$10,くじ引き!$B$12:$G$22,4,FALSE),第1位,第2位,第3位),(VLOOKUP($A$10,くじ引き!$B$12:$G$22,5,FALSE)-1)*32+9+$AP25,AS$35)</f>
        <v xml:space="preserve"> 中谷　拓斗</v>
      </c>
      <c r="AU25" s="17">
        <f>INDEX(CHOOSE(VLOOKUP($A$10,くじ引き!$B$12:$G$22,4,FALSE),第1位,第2位,第3位),(VLOOKUP($A$10,くじ引き!$B$12:$G$22,5,FALSE)-1)*32+9+$AP25,AU$35)</f>
        <v>9</v>
      </c>
      <c r="AV25" s="17" t="str">
        <f>INDEX(CHOOSE(VLOOKUP($Z$10,くじ引き!$B$12:$G$22,4,FALSE),第1位,第2位,第3位),(VLOOKUP($Z$10,くじ引き!$B$12:$G$22,5,FALSE)-1)*32+9+$AP25,AV$35)</f>
        <v>MF</v>
      </c>
      <c r="AW25" s="17" t="str">
        <f>INDEX(CHOOSE(VLOOKUP($Z$10,くじ引き!$B$12:$G$22,4,FALSE),第1位,第2位,第3位),(VLOOKUP($Z$10,くじ引き!$B$12:$G$22,5,FALSE)-1)*32+9+$AP25,AW$35)</f>
        <v xml:space="preserve"> 中谷　拓斗</v>
      </c>
    </row>
    <row r="26" spans="1:49" ht="15" customHeight="1">
      <c r="A26" s="228"/>
      <c r="B26" s="229"/>
      <c r="C26" s="230"/>
      <c r="D26" s="231"/>
      <c r="E26" s="194"/>
      <c r="F26" s="229"/>
      <c r="G26" s="230"/>
      <c r="H26" s="232" t="str">
        <f t="shared" si="4"/>
        <v/>
      </c>
      <c r="I26" s="228" t="str">
        <f t="shared" si="5"/>
        <v/>
      </c>
      <c r="J26" s="696" t="str">
        <f t="shared" si="0"/>
        <v/>
      </c>
      <c r="K26" s="680"/>
      <c r="L26" s="680"/>
      <c r="M26" s="680"/>
      <c r="N26" s="680"/>
      <c r="O26" s="680"/>
      <c r="P26" s="792"/>
      <c r="Q26" s="228"/>
      <c r="R26" s="228" t="str">
        <f t="shared" si="1"/>
        <v/>
      </c>
      <c r="S26" s="233" t="str">
        <f t="shared" si="2"/>
        <v/>
      </c>
      <c r="T26" s="228"/>
      <c r="U26" s="696" t="str">
        <f t="shared" si="3"/>
        <v/>
      </c>
      <c r="V26" s="680"/>
      <c r="W26" s="680"/>
      <c r="X26" s="680"/>
      <c r="Y26" s="792"/>
      <c r="Z26" s="232" t="str">
        <f t="shared" si="6"/>
        <v/>
      </c>
      <c r="AA26" s="228" t="str">
        <f t="shared" si="7"/>
        <v/>
      </c>
      <c r="AB26" s="228"/>
      <c r="AC26" s="230"/>
      <c r="AD26" s="229"/>
      <c r="AE26" s="232"/>
      <c r="AF26" s="228"/>
      <c r="AG26" s="230"/>
      <c r="AH26" s="232"/>
      <c r="AP26" s="17">
        <v>10</v>
      </c>
      <c r="AQ26" s="17">
        <f>INDEX(CHOOSE(VLOOKUP($A$10,くじ引き!$B$12:$G$22,4,FALSE),第1位,第2位,第3位),(VLOOKUP($A$10,くじ引き!$B$12:$G$22,5,FALSE)-1)*32+9+$AP26,AQ$35)</f>
        <v>11</v>
      </c>
      <c r="AR26" s="17" t="str">
        <f>INDEX(CHOOSE(VLOOKUP($A$10,くじ引き!$B$12:$G$22,4,FALSE),第1位,第2位,第3位),(VLOOKUP($A$10,くじ引き!$B$12:$G$22,5,FALSE)-1)*32+9+$AP26,AR$35)</f>
        <v>FW</v>
      </c>
      <c r="AS26" s="17" t="str">
        <f>INDEX(CHOOSE(VLOOKUP($A$10,くじ引き!$B$12:$G$22,4,FALSE),第1位,第2位,第3位),(VLOOKUP($A$10,くじ引き!$B$12:$G$22,5,FALSE)-1)*32+9+$AP26,AS$35)</f>
        <v xml:space="preserve"> 川合　詩音</v>
      </c>
      <c r="AU26" s="17">
        <f>INDEX(CHOOSE(VLOOKUP($A$10,くじ引き!$B$12:$G$22,4,FALSE),第1位,第2位,第3位),(VLOOKUP($A$10,くじ引き!$B$12:$G$22,5,FALSE)-1)*32+9+$AP26,AU$35)</f>
        <v>11</v>
      </c>
      <c r="AV26" s="17" t="str">
        <f>INDEX(CHOOSE(VLOOKUP($Z$10,くじ引き!$B$12:$G$22,4,FALSE),第1位,第2位,第3位),(VLOOKUP($Z$10,くじ引き!$B$12:$G$22,5,FALSE)-1)*32+9+$AP26,AV$35)</f>
        <v>FW</v>
      </c>
      <c r="AW26" s="17" t="str">
        <f>INDEX(CHOOSE(VLOOKUP($Z$10,くじ引き!$B$12:$G$22,4,FALSE),第1位,第2位,第3位),(VLOOKUP($Z$10,くじ引き!$B$12:$G$22,5,FALSE)-1)*32+9+$AP26,AW$35)</f>
        <v xml:space="preserve"> 川合　詩音</v>
      </c>
    </row>
    <row r="27" spans="1:49" ht="15" customHeight="1">
      <c r="A27" s="234"/>
      <c r="B27" s="235"/>
      <c r="C27" s="236"/>
      <c r="D27" s="237"/>
      <c r="E27" s="238"/>
      <c r="F27" s="235"/>
      <c r="G27" s="236"/>
      <c r="H27" s="239" t="str">
        <f t="shared" si="4"/>
        <v/>
      </c>
      <c r="I27" s="220" t="str">
        <f t="shared" si="5"/>
        <v/>
      </c>
      <c r="J27" s="699" t="str">
        <f t="shared" si="0"/>
        <v/>
      </c>
      <c r="K27" s="757"/>
      <c r="L27" s="757"/>
      <c r="M27" s="757"/>
      <c r="N27" s="757"/>
      <c r="O27" s="757"/>
      <c r="P27" s="746"/>
      <c r="Q27" s="220"/>
      <c r="R27" s="220" t="str">
        <f t="shared" si="1"/>
        <v/>
      </c>
      <c r="S27" s="240" t="str">
        <f t="shared" si="2"/>
        <v/>
      </c>
      <c r="T27" s="220"/>
      <c r="U27" s="699" t="str">
        <f t="shared" si="3"/>
        <v/>
      </c>
      <c r="V27" s="757"/>
      <c r="W27" s="757"/>
      <c r="X27" s="757"/>
      <c r="Y27" s="746"/>
      <c r="Z27" s="219" t="str">
        <f t="shared" si="6"/>
        <v/>
      </c>
      <c r="AA27" s="234" t="str">
        <f t="shared" si="7"/>
        <v/>
      </c>
      <c r="AB27" s="234"/>
      <c r="AC27" s="236"/>
      <c r="AD27" s="235"/>
      <c r="AE27" s="239"/>
      <c r="AF27" s="234"/>
      <c r="AG27" s="236"/>
      <c r="AH27" s="239"/>
      <c r="AP27" s="17">
        <v>11</v>
      </c>
      <c r="AQ27" s="17">
        <f>INDEX(CHOOSE(VLOOKUP($A$10,くじ引き!$B$12:$G$22,4,FALSE),第1位,第2位,第3位),(VLOOKUP($A$10,くじ引き!$B$12:$G$22,5,FALSE)-1)*32+9+$AP27,AQ$35)</f>
        <v>12</v>
      </c>
      <c r="AR27" s="17" t="str">
        <f>INDEX(CHOOSE(VLOOKUP($A$10,くじ引き!$B$12:$G$22,4,FALSE),第1位,第2位,第3位),(VLOOKUP($A$10,くじ引き!$B$12:$G$22,5,FALSE)-1)*32+9+$AP27,AR$35)</f>
        <v>FW</v>
      </c>
      <c r="AS27" s="17" t="str">
        <f>INDEX(CHOOSE(VLOOKUP($A$10,くじ引き!$B$12:$G$22,4,FALSE),第1位,第2位,第3位),(VLOOKUP($A$10,くじ引き!$B$12:$G$22,5,FALSE)-1)*32+9+$AP27,AS$35)</f>
        <v xml:space="preserve"> 浅賀　香太</v>
      </c>
      <c r="AU27" s="17">
        <f>INDEX(CHOOSE(VLOOKUP($A$10,くじ引き!$B$12:$G$22,4,FALSE),第1位,第2位,第3位),(VLOOKUP($A$10,くじ引き!$B$12:$G$22,5,FALSE)-1)*32+9+$AP27,AU$35)</f>
        <v>12</v>
      </c>
      <c r="AV27" s="17" t="str">
        <f>INDEX(CHOOSE(VLOOKUP($Z$10,くじ引き!$B$12:$G$22,4,FALSE),第1位,第2位,第3位),(VLOOKUP($Z$10,くじ引き!$B$12:$G$22,5,FALSE)-1)*32+9+$AP27,AV$35)</f>
        <v>FW</v>
      </c>
      <c r="AW27" s="17" t="str">
        <f>INDEX(CHOOSE(VLOOKUP($Z$10,くじ引き!$B$12:$G$22,4,FALSE),第1位,第2位,第3位),(VLOOKUP($Z$10,くじ引き!$B$12:$G$22,5,FALSE)-1)*32+9+$AP27,AW$35)</f>
        <v xml:space="preserve"> 浅賀　香太</v>
      </c>
    </row>
    <row r="28" spans="1:49" ht="15" customHeight="1">
      <c r="A28" s="222"/>
      <c r="B28" s="223"/>
      <c r="C28" s="224"/>
      <c r="D28" s="225"/>
      <c r="E28" s="193"/>
      <c r="F28" s="223"/>
      <c r="G28" s="224"/>
      <c r="H28" s="226" t="str">
        <f t="shared" si="4"/>
        <v/>
      </c>
      <c r="I28" s="222" t="str">
        <f t="shared" si="5"/>
        <v/>
      </c>
      <c r="J28" s="724" t="str">
        <f t="shared" si="0"/>
        <v/>
      </c>
      <c r="K28" s="725"/>
      <c r="L28" s="725"/>
      <c r="M28" s="725"/>
      <c r="N28" s="725"/>
      <c r="O28" s="725"/>
      <c r="P28" s="726"/>
      <c r="Q28" s="226"/>
      <c r="R28" s="222" t="str">
        <f t="shared" si="1"/>
        <v/>
      </c>
      <c r="S28" s="227" t="str">
        <f t="shared" si="2"/>
        <v/>
      </c>
      <c r="T28" s="226"/>
      <c r="U28" s="724" t="str">
        <f t="shared" si="3"/>
        <v/>
      </c>
      <c r="V28" s="725"/>
      <c r="W28" s="725"/>
      <c r="X28" s="725"/>
      <c r="Y28" s="726"/>
      <c r="Z28" s="226" t="str">
        <f t="shared" si="6"/>
        <v/>
      </c>
      <c r="AA28" s="222" t="str">
        <f t="shared" si="7"/>
        <v/>
      </c>
      <c r="AB28" s="222"/>
      <c r="AC28" s="224"/>
      <c r="AD28" s="223"/>
      <c r="AE28" s="226"/>
      <c r="AF28" s="222"/>
      <c r="AG28" s="224"/>
      <c r="AH28" s="226"/>
      <c r="AP28" s="17">
        <v>12</v>
      </c>
      <c r="AQ28" s="17">
        <f>INDEX(CHOOSE(VLOOKUP($A$10,くじ引き!$B$12:$G$22,4,FALSE),第1位,第2位,第3位),(VLOOKUP($A$10,くじ引き!$B$12:$G$22,5,FALSE)-1)*32+9+$AP28,AQ$35)</f>
        <v>13</v>
      </c>
      <c r="AR28" s="17" t="str">
        <f>INDEX(CHOOSE(VLOOKUP($A$10,くじ引き!$B$12:$G$22,4,FALSE),第1位,第2位,第3位),(VLOOKUP($A$10,くじ引き!$B$12:$G$22,5,FALSE)-1)*32+9+$AP28,AR$35)</f>
        <v>DF</v>
      </c>
      <c r="AS28" s="17" t="str">
        <f>INDEX(CHOOSE(VLOOKUP($A$10,くじ引き!$B$12:$G$22,4,FALSE),第1位,第2位,第3位),(VLOOKUP($A$10,くじ引き!$B$12:$G$22,5,FALSE)-1)*32+9+$AP28,AS$35)</f>
        <v xml:space="preserve"> 松原　有人夢</v>
      </c>
      <c r="AU28" s="17">
        <f>INDEX(CHOOSE(VLOOKUP($A$10,くじ引き!$B$12:$G$22,4,FALSE),第1位,第2位,第3位),(VLOOKUP($A$10,くじ引き!$B$12:$G$22,5,FALSE)-1)*32+9+$AP28,AU$35)</f>
        <v>13</v>
      </c>
      <c r="AV28" s="17" t="str">
        <f>INDEX(CHOOSE(VLOOKUP($Z$10,くじ引き!$B$12:$G$22,4,FALSE),第1位,第2位,第3位),(VLOOKUP($Z$10,くじ引き!$B$12:$G$22,5,FALSE)-1)*32+9+$AP28,AV$35)</f>
        <v>DF</v>
      </c>
      <c r="AW28" s="17" t="str">
        <f>INDEX(CHOOSE(VLOOKUP($Z$10,くじ引き!$B$12:$G$22,4,FALSE),第1位,第2位,第3位),(VLOOKUP($Z$10,くじ引き!$B$12:$G$22,5,FALSE)-1)*32+9+$AP28,AW$35)</f>
        <v xml:space="preserve"> 松原　有人夢</v>
      </c>
    </row>
    <row r="29" spans="1:49" ht="15" customHeight="1">
      <c r="A29" s="228"/>
      <c r="B29" s="229"/>
      <c r="C29" s="230"/>
      <c r="D29" s="231"/>
      <c r="E29" s="194"/>
      <c r="F29" s="229"/>
      <c r="G29" s="230"/>
      <c r="H29" s="232" t="str">
        <f t="shared" si="4"/>
        <v/>
      </c>
      <c r="I29" s="228" t="str">
        <f t="shared" si="5"/>
        <v/>
      </c>
      <c r="J29" s="696" t="str">
        <f t="shared" si="0"/>
        <v/>
      </c>
      <c r="K29" s="680"/>
      <c r="L29" s="680"/>
      <c r="M29" s="680"/>
      <c r="N29" s="680"/>
      <c r="O29" s="680"/>
      <c r="P29" s="792"/>
      <c r="Q29" s="232"/>
      <c r="R29" s="228" t="str">
        <f t="shared" si="1"/>
        <v/>
      </c>
      <c r="S29" s="233" t="str">
        <f t="shared" si="2"/>
        <v/>
      </c>
      <c r="T29" s="232"/>
      <c r="U29" s="696" t="str">
        <f t="shared" si="3"/>
        <v/>
      </c>
      <c r="V29" s="680"/>
      <c r="W29" s="680"/>
      <c r="X29" s="680"/>
      <c r="Y29" s="792"/>
      <c r="Z29" s="232" t="str">
        <f t="shared" si="6"/>
        <v/>
      </c>
      <c r="AA29" s="228" t="str">
        <f t="shared" si="7"/>
        <v/>
      </c>
      <c r="AB29" s="228"/>
      <c r="AC29" s="230"/>
      <c r="AD29" s="229"/>
      <c r="AE29" s="232"/>
      <c r="AF29" s="228"/>
      <c r="AG29" s="230"/>
      <c r="AH29" s="232"/>
      <c r="AP29" s="17">
        <v>13</v>
      </c>
      <c r="AQ29" s="17">
        <f>INDEX(CHOOSE(VLOOKUP($A$10,くじ引き!$B$12:$G$22,4,FALSE),第1位,第2位,第3位),(VLOOKUP($A$10,くじ引き!$B$12:$G$22,5,FALSE)-1)*32+9+$AP29,AQ$35)</f>
        <v>14</v>
      </c>
      <c r="AR29" s="17" t="str">
        <f>INDEX(CHOOSE(VLOOKUP($A$10,くじ引き!$B$12:$G$22,4,FALSE),第1位,第2位,第3位),(VLOOKUP($A$10,くじ引き!$B$12:$G$22,5,FALSE)-1)*32+9+$AP29,AR$35)</f>
        <v>MF</v>
      </c>
      <c r="AS29" s="17" t="str">
        <f>INDEX(CHOOSE(VLOOKUP($A$10,くじ引き!$B$12:$G$22,4,FALSE),第1位,第2位,第3位),(VLOOKUP($A$10,くじ引き!$B$12:$G$22,5,FALSE)-1)*32+9+$AP29,AS$35)</f>
        <v xml:space="preserve"> 堀口　悠人</v>
      </c>
      <c r="AU29" s="17">
        <f>INDEX(CHOOSE(VLOOKUP($A$10,くじ引き!$B$12:$G$22,4,FALSE),第1位,第2位,第3位),(VLOOKUP($A$10,くじ引き!$B$12:$G$22,5,FALSE)-1)*32+9+$AP29,AU$35)</f>
        <v>14</v>
      </c>
      <c r="AV29" s="17" t="str">
        <f>INDEX(CHOOSE(VLOOKUP($Z$10,くじ引き!$B$12:$G$22,4,FALSE),第1位,第2位,第3位),(VLOOKUP($Z$10,くじ引き!$B$12:$G$22,5,FALSE)-1)*32+9+$AP29,AV$35)</f>
        <v>MF</v>
      </c>
      <c r="AW29" s="17" t="str">
        <f>INDEX(CHOOSE(VLOOKUP($Z$10,くじ引き!$B$12:$G$22,4,FALSE),第1位,第2位,第3位),(VLOOKUP($Z$10,くじ引き!$B$12:$G$22,5,FALSE)-1)*32+9+$AP29,AW$35)</f>
        <v xml:space="preserve"> 堀口　悠人</v>
      </c>
    </row>
    <row r="30" spans="1:49" ht="15" customHeight="1">
      <c r="A30" s="228"/>
      <c r="B30" s="229"/>
      <c r="C30" s="230"/>
      <c r="D30" s="231"/>
      <c r="E30" s="194"/>
      <c r="F30" s="229"/>
      <c r="G30" s="230"/>
      <c r="H30" s="232" t="str">
        <f t="shared" si="4"/>
        <v/>
      </c>
      <c r="I30" s="228" t="str">
        <f t="shared" si="5"/>
        <v/>
      </c>
      <c r="J30" s="696" t="str">
        <f t="shared" si="0"/>
        <v/>
      </c>
      <c r="K30" s="680"/>
      <c r="L30" s="680"/>
      <c r="M30" s="680"/>
      <c r="N30" s="680"/>
      <c r="O30" s="680"/>
      <c r="P30" s="792"/>
      <c r="Q30" s="232"/>
      <c r="R30" s="228" t="str">
        <f t="shared" si="1"/>
        <v/>
      </c>
      <c r="S30" s="233" t="str">
        <f t="shared" si="2"/>
        <v/>
      </c>
      <c r="T30" s="232"/>
      <c r="U30" s="696" t="str">
        <f t="shared" si="3"/>
        <v/>
      </c>
      <c r="V30" s="680"/>
      <c r="W30" s="680"/>
      <c r="X30" s="680"/>
      <c r="Y30" s="792"/>
      <c r="Z30" s="232" t="str">
        <f t="shared" si="6"/>
        <v/>
      </c>
      <c r="AA30" s="228" t="str">
        <f t="shared" si="7"/>
        <v/>
      </c>
      <c r="AB30" s="228"/>
      <c r="AC30" s="230"/>
      <c r="AD30" s="229"/>
      <c r="AE30" s="232"/>
      <c r="AF30" s="228"/>
      <c r="AG30" s="230"/>
      <c r="AH30" s="232"/>
      <c r="AP30" s="17">
        <v>14</v>
      </c>
      <c r="AQ30" s="17">
        <f>INDEX(CHOOSE(VLOOKUP($A$10,くじ引き!$B$12:$G$22,4,FALSE),第1位,第2位,第3位),(VLOOKUP($A$10,くじ引き!$B$12:$G$22,5,FALSE)-1)*32+9+$AP30,AQ$35)</f>
        <v>15</v>
      </c>
      <c r="AR30" s="17" t="str">
        <f>INDEX(CHOOSE(VLOOKUP($A$10,くじ引き!$B$12:$G$22,4,FALSE),第1位,第2位,第3位),(VLOOKUP($A$10,くじ引き!$B$12:$G$22,5,FALSE)-1)*32+9+$AP30,AR$35)</f>
        <v>DF</v>
      </c>
      <c r="AS30" s="17" t="str">
        <f>INDEX(CHOOSE(VLOOKUP($A$10,くじ引き!$B$12:$G$22,4,FALSE),第1位,第2位,第3位),(VLOOKUP($A$10,くじ引き!$B$12:$G$22,5,FALSE)-1)*32+9+$AP30,AS$35)</f>
        <v xml:space="preserve"> 上谷内　伶斗</v>
      </c>
      <c r="AU30" s="17">
        <f>INDEX(CHOOSE(VLOOKUP($A$10,くじ引き!$B$12:$G$22,4,FALSE),第1位,第2位,第3位),(VLOOKUP($A$10,くじ引き!$B$12:$G$22,5,FALSE)-1)*32+9+$AP30,AU$35)</f>
        <v>15</v>
      </c>
      <c r="AV30" s="17" t="str">
        <f>INDEX(CHOOSE(VLOOKUP($Z$10,くじ引き!$B$12:$G$22,4,FALSE),第1位,第2位,第3位),(VLOOKUP($Z$10,くじ引き!$B$12:$G$22,5,FALSE)-1)*32+9+$AP30,AV$35)</f>
        <v>DF</v>
      </c>
      <c r="AW30" s="17" t="str">
        <f>INDEX(CHOOSE(VLOOKUP($Z$10,くじ引き!$B$12:$G$22,4,FALSE),第1位,第2位,第3位),(VLOOKUP($Z$10,くじ引き!$B$12:$G$22,5,FALSE)-1)*32+9+$AP30,AW$35)</f>
        <v xml:space="preserve"> 上谷内　伶斗</v>
      </c>
    </row>
    <row r="31" spans="1:49" ht="15" customHeight="1">
      <c r="A31" s="228"/>
      <c r="B31" s="229"/>
      <c r="C31" s="230"/>
      <c r="D31" s="231"/>
      <c r="E31" s="194"/>
      <c r="F31" s="229"/>
      <c r="G31" s="230"/>
      <c r="H31" s="232" t="str">
        <f t="shared" si="4"/>
        <v/>
      </c>
      <c r="I31" s="228" t="str">
        <f t="shared" si="5"/>
        <v/>
      </c>
      <c r="J31" s="696" t="str">
        <f t="shared" si="0"/>
        <v/>
      </c>
      <c r="K31" s="680"/>
      <c r="L31" s="680"/>
      <c r="M31" s="680"/>
      <c r="N31" s="680"/>
      <c r="O31" s="680"/>
      <c r="P31" s="792"/>
      <c r="Q31" s="241"/>
      <c r="R31" s="228" t="str">
        <f t="shared" si="1"/>
        <v/>
      </c>
      <c r="S31" s="233" t="str">
        <f t="shared" si="2"/>
        <v/>
      </c>
      <c r="T31" s="241"/>
      <c r="U31" s="696" t="str">
        <f t="shared" si="3"/>
        <v/>
      </c>
      <c r="V31" s="680"/>
      <c r="W31" s="680"/>
      <c r="X31" s="680"/>
      <c r="Y31" s="792"/>
      <c r="Z31" s="232" t="str">
        <f t="shared" si="6"/>
        <v/>
      </c>
      <c r="AA31" s="228" t="str">
        <f t="shared" si="7"/>
        <v/>
      </c>
      <c r="AB31" s="228"/>
      <c r="AC31" s="230"/>
      <c r="AD31" s="229"/>
      <c r="AE31" s="232"/>
      <c r="AF31" s="228"/>
      <c r="AG31" s="230"/>
      <c r="AH31" s="232"/>
      <c r="AP31" s="17">
        <v>15</v>
      </c>
      <c r="AQ31" s="17">
        <f>INDEX(CHOOSE(VLOOKUP($A$10,くじ引き!$B$12:$G$22,4,FALSE),第1位,第2位,第3位),(VLOOKUP($A$10,くじ引き!$B$12:$G$22,5,FALSE)-1)*32+9+$AP31,AQ$35)</f>
        <v>16</v>
      </c>
      <c r="AR31" s="17" t="str">
        <f>INDEX(CHOOSE(VLOOKUP($A$10,くじ引き!$B$12:$G$22,4,FALSE),第1位,第2位,第3位),(VLOOKUP($A$10,くじ引き!$B$12:$G$22,5,FALSE)-1)*32+9+$AP31,AR$35)</f>
        <v>FW</v>
      </c>
      <c r="AS31" s="17" t="str">
        <f>INDEX(CHOOSE(VLOOKUP($A$10,くじ引き!$B$12:$G$22,4,FALSE),第1位,第2位,第3位),(VLOOKUP($A$10,くじ引き!$B$12:$G$22,5,FALSE)-1)*32+9+$AP31,AS$35)</f>
        <v xml:space="preserve"> 山下　真虎</v>
      </c>
      <c r="AU31" s="17">
        <f>INDEX(CHOOSE(VLOOKUP($A$10,くじ引き!$B$12:$G$22,4,FALSE),第1位,第2位,第3位),(VLOOKUP($A$10,くじ引き!$B$12:$G$22,5,FALSE)-1)*32+9+$AP31,AU$35)</f>
        <v>16</v>
      </c>
      <c r="AV31" s="17" t="str">
        <f>INDEX(CHOOSE(VLOOKUP($Z$10,くじ引き!$B$12:$G$22,4,FALSE),第1位,第2位,第3位),(VLOOKUP($Z$10,くじ引き!$B$12:$G$22,5,FALSE)-1)*32+9+$AP31,AV$35)</f>
        <v>FW</v>
      </c>
      <c r="AW31" s="17" t="str">
        <f>INDEX(CHOOSE(VLOOKUP($Z$10,くじ引き!$B$12:$G$22,4,FALSE),第1位,第2位,第3位),(VLOOKUP($Z$10,くじ引き!$B$12:$G$22,5,FALSE)-1)*32+9+$AP31,AW$35)</f>
        <v xml:space="preserve"> 山下　真虎</v>
      </c>
    </row>
    <row r="32" spans="1:49" ht="15" customHeight="1">
      <c r="A32" s="228"/>
      <c r="B32" s="229"/>
      <c r="C32" s="230"/>
      <c r="D32" s="231"/>
      <c r="E32" s="194"/>
      <c r="F32" s="229"/>
      <c r="G32" s="230"/>
      <c r="H32" s="232" t="str">
        <f t="shared" si="4"/>
        <v/>
      </c>
      <c r="I32" s="228" t="str">
        <f t="shared" si="5"/>
        <v/>
      </c>
      <c r="J32" s="696" t="str">
        <f t="shared" si="0"/>
        <v/>
      </c>
      <c r="K32" s="680"/>
      <c r="L32" s="680"/>
      <c r="M32" s="680"/>
      <c r="N32" s="680"/>
      <c r="O32" s="680"/>
      <c r="P32" s="792"/>
      <c r="Q32" s="233"/>
      <c r="R32" s="228" t="str">
        <f t="shared" si="1"/>
        <v/>
      </c>
      <c r="S32" s="233" t="str">
        <f t="shared" si="2"/>
        <v/>
      </c>
      <c r="T32" s="233"/>
      <c r="U32" s="696" t="str">
        <f t="shared" si="3"/>
        <v/>
      </c>
      <c r="V32" s="680"/>
      <c r="W32" s="680"/>
      <c r="X32" s="680"/>
      <c r="Y32" s="792"/>
      <c r="Z32" s="232" t="str">
        <f t="shared" si="6"/>
        <v/>
      </c>
      <c r="AA32" s="228" t="str">
        <f t="shared" si="7"/>
        <v/>
      </c>
      <c r="AB32" s="228"/>
      <c r="AC32" s="230"/>
      <c r="AD32" s="229"/>
      <c r="AE32" s="232"/>
      <c r="AF32" s="228"/>
      <c r="AG32" s="230"/>
      <c r="AH32" s="232"/>
      <c r="AP32" s="17">
        <v>16</v>
      </c>
      <c r="AQ32" s="17">
        <f>INDEX(CHOOSE(VLOOKUP($A$10,くじ引き!$B$12:$G$22,4,FALSE),第1位,第2位,第3位),(VLOOKUP($A$10,くじ引き!$B$12:$G$22,5,FALSE)-1)*32+9+$AP32,AQ$35)</f>
        <v>17</v>
      </c>
      <c r="AR32" s="17" t="str">
        <f>INDEX(CHOOSE(VLOOKUP($A$10,くじ引き!$B$12:$G$22,4,FALSE),第1位,第2位,第3位),(VLOOKUP($A$10,くじ引き!$B$12:$G$22,5,FALSE)-1)*32+9+$AP32,AR$35)</f>
        <v>GK</v>
      </c>
      <c r="AS32" s="17" t="str">
        <f>INDEX(CHOOSE(VLOOKUP($A$10,くじ引き!$B$12:$G$22,4,FALSE),第1位,第2位,第3位),(VLOOKUP($A$10,くじ引き!$B$12:$G$22,5,FALSE)-1)*32+9+$AP32,AS$35)</f>
        <v xml:space="preserve"> 山田　夏也</v>
      </c>
      <c r="AU32" s="17">
        <f>INDEX(CHOOSE(VLOOKUP($A$10,くじ引き!$B$12:$G$22,4,FALSE),第1位,第2位,第3位),(VLOOKUP($A$10,くじ引き!$B$12:$G$22,5,FALSE)-1)*32+9+$AP32,AU$35)</f>
        <v>17</v>
      </c>
      <c r="AV32" s="17" t="str">
        <f>INDEX(CHOOSE(VLOOKUP($Z$10,くじ引き!$B$12:$G$22,4,FALSE),第1位,第2位,第3位),(VLOOKUP($Z$10,くじ引き!$B$12:$G$22,5,FALSE)-1)*32+9+$AP32,AV$35)</f>
        <v>GK</v>
      </c>
      <c r="AW32" s="17" t="str">
        <f>INDEX(CHOOSE(VLOOKUP($Z$10,くじ引き!$B$12:$G$22,4,FALSE),第1位,第2位,第3位),(VLOOKUP($Z$10,くじ引き!$B$12:$G$22,5,FALSE)-1)*32+9+$AP32,AW$35)</f>
        <v xml:space="preserve"> 山田　夏也</v>
      </c>
    </row>
    <row r="33" spans="1:49" ht="15" customHeight="1">
      <c r="A33" s="228"/>
      <c r="B33" s="229"/>
      <c r="C33" s="230"/>
      <c r="D33" s="231"/>
      <c r="E33" s="194"/>
      <c r="F33" s="229"/>
      <c r="G33" s="230"/>
      <c r="H33" s="232" t="str">
        <f t="shared" si="4"/>
        <v/>
      </c>
      <c r="I33" s="228" t="str">
        <f t="shared" si="5"/>
        <v/>
      </c>
      <c r="J33" s="696" t="str">
        <f t="shared" si="0"/>
        <v/>
      </c>
      <c r="K33" s="680"/>
      <c r="L33" s="680"/>
      <c r="M33" s="680"/>
      <c r="N33" s="680"/>
      <c r="O33" s="680"/>
      <c r="P33" s="792"/>
      <c r="Q33" s="232"/>
      <c r="R33" s="228" t="str">
        <f t="shared" si="1"/>
        <v/>
      </c>
      <c r="S33" s="233" t="str">
        <f t="shared" si="2"/>
        <v/>
      </c>
      <c r="T33" s="232"/>
      <c r="U33" s="696" t="str">
        <f t="shared" si="3"/>
        <v/>
      </c>
      <c r="V33" s="680"/>
      <c r="W33" s="680"/>
      <c r="X33" s="680"/>
      <c r="Y33" s="792"/>
      <c r="Z33" s="232" t="str">
        <f t="shared" si="6"/>
        <v/>
      </c>
      <c r="AA33" s="228" t="str">
        <f t="shared" si="7"/>
        <v/>
      </c>
      <c r="AB33" s="228"/>
      <c r="AC33" s="230"/>
      <c r="AD33" s="229"/>
      <c r="AE33" s="232"/>
      <c r="AF33" s="228"/>
      <c r="AG33" s="230"/>
      <c r="AH33" s="232"/>
      <c r="AP33" s="17">
        <v>17</v>
      </c>
      <c r="AQ33" s="17">
        <f>INDEX(CHOOSE(VLOOKUP($A$10,くじ引き!$B$12:$G$22,4,FALSE),第1位,第2位,第3位),(VLOOKUP($A$10,くじ引き!$B$12:$G$22,5,FALSE)-1)*32+9+$AP33,AQ$35)</f>
        <v>18</v>
      </c>
      <c r="AR33" s="17" t="str">
        <f>INDEX(CHOOSE(VLOOKUP($A$10,くじ引き!$B$12:$G$22,4,FALSE),第1位,第2位,第3位),(VLOOKUP($A$10,くじ引き!$B$12:$G$22,5,FALSE)-1)*32+9+$AP33,AR$35)</f>
        <v>FW</v>
      </c>
      <c r="AS33" s="17" t="str">
        <f>INDEX(CHOOSE(VLOOKUP($A$10,くじ引き!$B$12:$G$22,4,FALSE),第1位,第2位,第3位),(VLOOKUP($A$10,くじ引き!$B$12:$G$22,5,FALSE)-1)*32+9+$AP33,AS$35)</f>
        <v xml:space="preserve"> 友影　相太</v>
      </c>
      <c r="AU33" s="17">
        <f>INDEX(CHOOSE(VLOOKUP($A$10,くじ引き!$B$12:$G$22,4,FALSE),第1位,第2位,第3位),(VLOOKUP($A$10,くじ引き!$B$12:$G$22,5,FALSE)-1)*32+9+$AP33,AU$35)</f>
        <v>18</v>
      </c>
      <c r="AV33" s="17" t="str">
        <f>INDEX(CHOOSE(VLOOKUP($Z$10,くじ引き!$B$12:$G$22,4,FALSE),第1位,第2位,第3位),(VLOOKUP($Z$10,くじ引き!$B$12:$G$22,5,FALSE)-1)*32+9+$AP33,AV$35)</f>
        <v>FW</v>
      </c>
      <c r="AW33" s="17" t="str">
        <f>INDEX(CHOOSE(VLOOKUP($Z$10,くじ引き!$B$12:$G$22,4,FALSE),第1位,第2位,第3位),(VLOOKUP($Z$10,くじ引き!$B$12:$G$22,5,FALSE)-1)*32+9+$AP33,AW$35)</f>
        <v xml:space="preserve"> 友影　相太</v>
      </c>
    </row>
    <row r="34" spans="1:49" ht="15" customHeight="1">
      <c r="A34" s="220"/>
      <c r="B34" s="217"/>
      <c r="C34" s="218"/>
      <c r="D34" s="216"/>
      <c r="E34" s="195"/>
      <c r="F34" s="217"/>
      <c r="G34" s="218"/>
      <c r="H34" s="219" t="str">
        <f t="shared" si="4"/>
        <v/>
      </c>
      <c r="I34" s="220" t="str">
        <f t="shared" si="5"/>
        <v/>
      </c>
      <c r="J34" s="699" t="str">
        <f t="shared" si="0"/>
        <v/>
      </c>
      <c r="K34" s="757"/>
      <c r="L34" s="757"/>
      <c r="M34" s="757"/>
      <c r="N34" s="757"/>
      <c r="O34" s="757"/>
      <c r="P34" s="746"/>
      <c r="Q34" s="242"/>
      <c r="R34" s="220" t="str">
        <f t="shared" si="1"/>
        <v/>
      </c>
      <c r="S34" s="240" t="str">
        <f t="shared" si="2"/>
        <v/>
      </c>
      <c r="T34" s="242"/>
      <c r="U34" s="699" t="str">
        <f t="shared" si="3"/>
        <v/>
      </c>
      <c r="V34" s="757"/>
      <c r="W34" s="757"/>
      <c r="X34" s="757"/>
      <c r="Y34" s="746"/>
      <c r="Z34" s="219" t="str">
        <f t="shared" si="6"/>
        <v/>
      </c>
      <c r="AA34" s="220" t="str">
        <f t="shared" si="7"/>
        <v/>
      </c>
      <c r="AB34" s="220"/>
      <c r="AC34" s="218"/>
      <c r="AD34" s="217"/>
      <c r="AE34" s="219"/>
      <c r="AF34" s="220"/>
      <c r="AG34" s="218"/>
      <c r="AH34" s="219"/>
      <c r="AP34" s="17">
        <v>18</v>
      </c>
      <c r="AQ34" s="17">
        <f>INDEX(CHOOSE(VLOOKUP($A$10,くじ引き!$B$12:$G$22,4,FALSE),第1位,第2位,第3位),(VLOOKUP($A$10,くじ引き!$B$12:$G$22,5,FALSE)-1)*32+9+$AP34,AQ$35)</f>
        <v>19</v>
      </c>
      <c r="AR34" s="17" t="str">
        <f>INDEX(CHOOSE(VLOOKUP($A$10,くじ引き!$B$12:$G$22,4,FALSE),第1位,第2位,第3位),(VLOOKUP($A$10,くじ引き!$B$12:$G$22,5,FALSE)-1)*32+9+$AP34,AR$35)</f>
        <v>MF</v>
      </c>
      <c r="AS34" s="17" t="str">
        <f>INDEX(CHOOSE(VLOOKUP($A$10,くじ引き!$B$12:$G$22,4,FALSE),第1位,第2位,第3位),(VLOOKUP($A$10,くじ引き!$B$12:$G$22,5,FALSE)-1)*32+9+$AP34,AS$35)</f>
        <v xml:space="preserve"> 松村　有祐</v>
      </c>
      <c r="AU34" s="17">
        <f>INDEX(CHOOSE(VLOOKUP($A$10,くじ引き!$B$12:$G$22,4,FALSE),第1位,第2位,第3位),(VLOOKUP($A$10,くじ引き!$B$12:$G$22,5,FALSE)-1)*32+9+$AP34,AU$35)</f>
        <v>19</v>
      </c>
      <c r="AV34" s="17" t="str">
        <f>INDEX(CHOOSE(VLOOKUP($Z$10,くじ引き!$B$12:$G$22,4,FALSE),第1位,第2位,第3位),(VLOOKUP($Z$10,くじ引き!$B$12:$G$22,5,FALSE)-1)*32+9+$AP34,AV$35)</f>
        <v>MF</v>
      </c>
      <c r="AW34" s="17" t="str">
        <f>INDEX(CHOOSE(VLOOKUP($Z$10,くじ引き!$B$12:$G$22,4,FALSE),第1位,第2位,第3位),(VLOOKUP($Z$10,くじ引き!$B$12:$G$22,5,FALSE)-1)*32+9+$AP34,AW$35)</f>
        <v xml:space="preserve"> 松村　有祐</v>
      </c>
    </row>
    <row r="35" spans="1:49" ht="15" customHeight="1">
      <c r="A35" s="685" t="s">
        <v>53</v>
      </c>
      <c r="B35" s="686"/>
      <c r="C35" s="721" t="s">
        <v>54</v>
      </c>
      <c r="D35" s="722"/>
      <c r="E35" s="722"/>
      <c r="F35" s="723"/>
      <c r="G35" s="686" t="s">
        <v>55</v>
      </c>
      <c r="H35" s="686"/>
      <c r="I35" s="686"/>
      <c r="J35" s="687"/>
      <c r="K35" s="682" t="s">
        <v>24</v>
      </c>
      <c r="L35" s="719"/>
      <c r="M35" s="719"/>
      <c r="N35" s="719"/>
      <c r="O35" s="719"/>
      <c r="P35" s="719"/>
      <c r="Q35" s="719"/>
      <c r="R35" s="720"/>
      <c r="S35" s="682" t="s">
        <v>24</v>
      </c>
      <c r="T35" s="719"/>
      <c r="U35" s="719"/>
      <c r="V35" s="719"/>
      <c r="W35" s="719"/>
      <c r="X35" s="720"/>
      <c r="Y35" s="685" t="s">
        <v>53</v>
      </c>
      <c r="Z35" s="686"/>
      <c r="AA35" s="721" t="s">
        <v>54</v>
      </c>
      <c r="AB35" s="722"/>
      <c r="AC35" s="722"/>
      <c r="AD35" s="723"/>
      <c r="AE35" s="686" t="s">
        <v>55</v>
      </c>
      <c r="AF35" s="686"/>
      <c r="AG35" s="686"/>
      <c r="AH35" s="687"/>
      <c r="AQ35" s="17">
        <v>2</v>
      </c>
      <c r="AR35" s="17">
        <v>3</v>
      </c>
      <c r="AS35" s="17">
        <v>4</v>
      </c>
      <c r="AU35" s="17">
        <v>2</v>
      </c>
      <c r="AV35" s="17">
        <v>3</v>
      </c>
      <c r="AW35" s="17">
        <v>4</v>
      </c>
    </row>
    <row r="36" spans="1:49" ht="15" customHeight="1">
      <c r="A36" s="807"/>
      <c r="B36" s="717"/>
      <c r="C36" s="243"/>
      <c r="D36" s="693" t="str">
        <f t="shared" ref="D36:D45" si="8">IF(C36="","",INDEX($J$17:$P$34,MATCH(C36,$Q$17:$Q$34,0),1))</f>
        <v/>
      </c>
      <c r="E36" s="693"/>
      <c r="F36" s="694"/>
      <c r="G36" s="244"/>
      <c r="H36" s="704" t="str">
        <f t="shared" ref="H36:H45" si="9">IF(G36="","",INDEX($J$17:$P$34,MATCH(G36,$Q$17:$Q$34,0),1))</f>
        <v/>
      </c>
      <c r="I36" s="704"/>
      <c r="J36" s="717"/>
      <c r="K36" s="707" t="str">
        <f>AS16</f>
        <v>河合　伸幸</v>
      </c>
      <c r="L36" s="703"/>
      <c r="M36" s="703"/>
      <c r="N36" s="714"/>
      <c r="O36" s="714"/>
      <c r="P36" s="714"/>
      <c r="Q36" s="714"/>
      <c r="R36" s="715"/>
      <c r="S36" s="707" t="str">
        <f>AW16</f>
        <v>河合　伸幸</v>
      </c>
      <c r="T36" s="714"/>
      <c r="U36" s="714"/>
      <c r="V36" s="714"/>
      <c r="W36" s="714"/>
      <c r="X36" s="715"/>
      <c r="Y36" s="716"/>
      <c r="Z36" s="717"/>
      <c r="AA36" s="243"/>
      <c r="AB36" s="704" t="str">
        <f>IF(AA36="","",INDEX($U$17:$Y$34,MATCH(AA36,$T$17:$T$34,0),1))</f>
        <v/>
      </c>
      <c r="AC36" s="704"/>
      <c r="AD36" s="718"/>
      <c r="AE36" s="244"/>
      <c r="AF36" s="704" t="str">
        <f t="shared" ref="AF36:AF45" si="10">IF(AE36="","",INDEX($U$17:$Y$34,MATCH(AE36,$T$17:$T$34,0),1))</f>
        <v/>
      </c>
      <c r="AG36" s="704"/>
      <c r="AH36" s="718"/>
    </row>
    <row r="37" spans="1:49" ht="15" customHeight="1">
      <c r="A37" s="793"/>
      <c r="B37" s="679"/>
      <c r="C37" s="229"/>
      <c r="D37" s="704" t="str">
        <f t="shared" si="8"/>
        <v/>
      </c>
      <c r="E37" s="704"/>
      <c r="F37" s="718"/>
      <c r="G37" s="231"/>
      <c r="H37" s="704" t="str">
        <f t="shared" si="9"/>
        <v/>
      </c>
      <c r="I37" s="704"/>
      <c r="J37" s="717"/>
      <c r="K37" s="799" t="s">
        <v>462</v>
      </c>
      <c r="L37" s="800"/>
      <c r="M37" s="803" t="s">
        <v>463</v>
      </c>
      <c r="N37" s="804"/>
      <c r="O37" s="712" t="s">
        <v>56</v>
      </c>
      <c r="P37" s="705" t="s">
        <v>57</v>
      </c>
      <c r="Q37" s="695" t="s">
        <v>74</v>
      </c>
      <c r="R37" s="693"/>
      <c r="S37" s="693"/>
      <c r="T37" s="694"/>
      <c r="U37" s="712" t="s">
        <v>57</v>
      </c>
      <c r="V37" s="705" t="s">
        <v>56</v>
      </c>
      <c r="W37" s="708" t="s">
        <v>463</v>
      </c>
      <c r="X37" s="710" t="s">
        <v>462</v>
      </c>
      <c r="Y37" s="681"/>
      <c r="Z37" s="679"/>
      <c r="AA37" s="229"/>
      <c r="AB37" s="688" t="str">
        <f t="shared" ref="AB37:AB45" si="11">IF(AA37="","",INDEX($U$17:$Y$34,MATCH(AA37,$T$17:$T$34,0),1))</f>
        <v/>
      </c>
      <c r="AC37" s="688"/>
      <c r="AD37" s="689"/>
      <c r="AE37" s="231"/>
      <c r="AF37" s="688" t="str">
        <f t="shared" si="10"/>
        <v/>
      </c>
      <c r="AG37" s="688"/>
      <c r="AH37" s="689"/>
    </row>
    <row r="38" spans="1:49" ht="15" customHeight="1">
      <c r="A38" s="793"/>
      <c r="B38" s="679"/>
      <c r="C38" s="229"/>
      <c r="D38" s="704" t="str">
        <f t="shared" si="8"/>
        <v/>
      </c>
      <c r="E38" s="704"/>
      <c r="F38" s="718"/>
      <c r="G38" s="231"/>
      <c r="H38" s="704" t="str">
        <f t="shared" si="9"/>
        <v/>
      </c>
      <c r="I38" s="704"/>
      <c r="J38" s="717"/>
      <c r="K38" s="801"/>
      <c r="L38" s="802"/>
      <c r="M38" s="805"/>
      <c r="N38" s="806"/>
      <c r="O38" s="713"/>
      <c r="P38" s="706"/>
      <c r="Q38" s="707"/>
      <c r="R38" s="684"/>
      <c r="S38" s="684"/>
      <c r="T38" s="691"/>
      <c r="U38" s="713"/>
      <c r="V38" s="706"/>
      <c r="W38" s="709"/>
      <c r="X38" s="711"/>
      <c r="Y38" s="681"/>
      <c r="Z38" s="679"/>
      <c r="AA38" s="229"/>
      <c r="AB38" s="688" t="str">
        <f t="shared" si="11"/>
        <v/>
      </c>
      <c r="AC38" s="688"/>
      <c r="AD38" s="689"/>
      <c r="AE38" s="231"/>
      <c r="AF38" s="688" t="str">
        <f t="shared" si="10"/>
        <v/>
      </c>
      <c r="AG38" s="688"/>
      <c r="AH38" s="689"/>
    </row>
    <row r="39" spans="1:49" ht="15" customHeight="1">
      <c r="A39" s="793"/>
      <c r="B39" s="679"/>
      <c r="C39" s="229"/>
      <c r="D39" s="704" t="str">
        <f t="shared" si="8"/>
        <v/>
      </c>
      <c r="E39" s="704"/>
      <c r="F39" s="718"/>
      <c r="G39" s="231"/>
      <c r="H39" s="704" t="str">
        <f t="shared" si="9"/>
        <v/>
      </c>
      <c r="I39" s="704"/>
      <c r="J39" s="717"/>
      <c r="K39" s="724" t="str">
        <f>IF(SUM(D17:D34)=0,"",SUM(D17:D34))</f>
        <v/>
      </c>
      <c r="L39" s="753"/>
      <c r="M39" s="752" t="str">
        <f>IF(SUM(E17:E34)=0,"",SUM(E17:E34))</f>
        <v/>
      </c>
      <c r="N39" s="773"/>
      <c r="O39" s="244" t="str">
        <f>IF(SUM(F17:F34)=0,"",SUM(F17:F34))</f>
        <v/>
      </c>
      <c r="P39" s="245" t="str">
        <f>IF(SUM(G17:G34)=0,"",SUM(G17:G34))</f>
        <v/>
      </c>
      <c r="Q39" s="243" t="str">
        <f>IF(SUM(K39:P39)=0,"",SUM(K39:P39))</f>
        <v/>
      </c>
      <c r="R39" s="704" t="s">
        <v>19</v>
      </c>
      <c r="S39" s="704"/>
      <c r="T39" s="246" t="str">
        <f>IF(SUM(U39:X39)=0,"",SUM(U39:X39))</f>
        <v/>
      </c>
      <c r="U39" s="244" t="str">
        <f>IF(SUM(AB17:AB34)=0,"",SUM(AB17:AB34))</f>
        <v/>
      </c>
      <c r="V39" s="245" t="str">
        <f>IF(SUM(AC17:AC34)=0,"",SUM(AC17:AC34))</f>
        <v/>
      </c>
      <c r="W39" s="223" t="str">
        <f>IF(SUM(AD17:AD34)=0,"",SUM(AD17:AD34))</f>
        <v/>
      </c>
      <c r="X39" s="224" t="str">
        <f>IF(SUM(AE17:AE34)=0,"",SUM(AE17:AE34))</f>
        <v/>
      </c>
      <c r="Y39" s="681"/>
      <c r="Z39" s="679"/>
      <c r="AA39" s="229"/>
      <c r="AB39" s="688" t="str">
        <f t="shared" si="11"/>
        <v/>
      </c>
      <c r="AC39" s="688"/>
      <c r="AD39" s="689"/>
      <c r="AE39" s="231"/>
      <c r="AF39" s="688" t="str">
        <f t="shared" si="10"/>
        <v/>
      </c>
      <c r="AG39" s="688"/>
      <c r="AH39" s="689"/>
    </row>
    <row r="40" spans="1:49" ht="15" customHeight="1">
      <c r="A40" s="793" t="s">
        <v>73</v>
      </c>
      <c r="B40" s="679"/>
      <c r="C40" s="229"/>
      <c r="D40" s="704" t="str">
        <f t="shared" si="8"/>
        <v/>
      </c>
      <c r="E40" s="704"/>
      <c r="F40" s="718"/>
      <c r="G40" s="231"/>
      <c r="H40" s="704" t="str">
        <f t="shared" si="9"/>
        <v/>
      </c>
      <c r="I40" s="704"/>
      <c r="J40" s="717"/>
      <c r="K40" s="696"/>
      <c r="L40" s="697"/>
      <c r="M40" s="679"/>
      <c r="N40" s="698"/>
      <c r="O40" s="231"/>
      <c r="P40" s="194"/>
      <c r="Q40" s="229" t="str">
        <f t="shared" ref="Q40:Q45" si="12">IF(SUM(K40:P40)=0,"",SUM(K40:P40))</f>
        <v/>
      </c>
      <c r="R40" s="688" t="s">
        <v>25</v>
      </c>
      <c r="S40" s="688"/>
      <c r="T40" s="230" t="str">
        <f t="shared" ref="T40:T45" si="13">IF(SUM(U40:X40)=0,"",SUM(U40:X40))</f>
        <v/>
      </c>
      <c r="U40" s="231"/>
      <c r="V40" s="194"/>
      <c r="W40" s="229"/>
      <c r="X40" s="230"/>
      <c r="Y40" s="681"/>
      <c r="Z40" s="679"/>
      <c r="AA40" s="229"/>
      <c r="AB40" s="688" t="str">
        <f t="shared" si="11"/>
        <v/>
      </c>
      <c r="AC40" s="688"/>
      <c r="AD40" s="689"/>
      <c r="AE40" s="231"/>
      <c r="AF40" s="688" t="str">
        <f t="shared" si="10"/>
        <v/>
      </c>
      <c r="AG40" s="688"/>
      <c r="AH40" s="689"/>
    </row>
    <row r="41" spans="1:49" ht="15" customHeight="1">
      <c r="A41" s="793" t="s">
        <v>73</v>
      </c>
      <c r="B41" s="679"/>
      <c r="C41" s="229"/>
      <c r="D41" s="704" t="str">
        <f t="shared" si="8"/>
        <v/>
      </c>
      <c r="E41" s="704"/>
      <c r="F41" s="718"/>
      <c r="G41" s="231"/>
      <c r="H41" s="704" t="str">
        <f t="shared" si="9"/>
        <v/>
      </c>
      <c r="I41" s="704"/>
      <c r="J41" s="717"/>
      <c r="K41" s="696"/>
      <c r="L41" s="697"/>
      <c r="M41" s="679"/>
      <c r="N41" s="698"/>
      <c r="O41" s="231"/>
      <c r="P41" s="194"/>
      <c r="Q41" s="229" t="str">
        <f t="shared" si="12"/>
        <v/>
      </c>
      <c r="R41" s="688" t="s">
        <v>26</v>
      </c>
      <c r="S41" s="688"/>
      <c r="T41" s="230" t="str">
        <f t="shared" si="13"/>
        <v/>
      </c>
      <c r="U41" s="231"/>
      <c r="V41" s="194"/>
      <c r="W41" s="229"/>
      <c r="X41" s="230"/>
      <c r="Y41" s="681"/>
      <c r="Z41" s="679"/>
      <c r="AA41" s="229"/>
      <c r="AB41" s="688" t="str">
        <f t="shared" si="11"/>
        <v/>
      </c>
      <c r="AC41" s="688"/>
      <c r="AD41" s="689"/>
      <c r="AE41" s="231"/>
      <c r="AF41" s="688" t="str">
        <f t="shared" si="10"/>
        <v/>
      </c>
      <c r="AG41" s="688"/>
      <c r="AH41" s="689"/>
    </row>
    <row r="42" spans="1:49" ht="15" customHeight="1">
      <c r="A42" s="793" t="s">
        <v>73</v>
      </c>
      <c r="B42" s="679"/>
      <c r="C42" s="229"/>
      <c r="D42" s="704" t="str">
        <f t="shared" si="8"/>
        <v/>
      </c>
      <c r="E42" s="704"/>
      <c r="F42" s="718"/>
      <c r="G42" s="231"/>
      <c r="H42" s="704" t="str">
        <f t="shared" si="9"/>
        <v/>
      </c>
      <c r="I42" s="704"/>
      <c r="J42" s="717"/>
      <c r="K42" s="696"/>
      <c r="L42" s="697"/>
      <c r="M42" s="679"/>
      <c r="N42" s="698"/>
      <c r="O42" s="231"/>
      <c r="P42" s="194"/>
      <c r="Q42" s="229" t="str">
        <f t="shared" si="12"/>
        <v/>
      </c>
      <c r="R42" s="688" t="s">
        <v>27</v>
      </c>
      <c r="S42" s="688"/>
      <c r="T42" s="230" t="str">
        <f t="shared" si="13"/>
        <v/>
      </c>
      <c r="U42" s="231"/>
      <c r="V42" s="194"/>
      <c r="W42" s="229"/>
      <c r="X42" s="230"/>
      <c r="Y42" s="681"/>
      <c r="Z42" s="679"/>
      <c r="AA42" s="229"/>
      <c r="AB42" s="688" t="str">
        <f t="shared" si="11"/>
        <v/>
      </c>
      <c r="AC42" s="688"/>
      <c r="AD42" s="689"/>
      <c r="AE42" s="231"/>
      <c r="AF42" s="688" t="str">
        <f t="shared" si="10"/>
        <v/>
      </c>
      <c r="AG42" s="688"/>
      <c r="AH42" s="689"/>
    </row>
    <row r="43" spans="1:49" ht="15" customHeight="1">
      <c r="A43" s="793" t="s">
        <v>73</v>
      </c>
      <c r="B43" s="679"/>
      <c r="C43" s="229"/>
      <c r="D43" s="704" t="str">
        <f t="shared" si="8"/>
        <v/>
      </c>
      <c r="E43" s="704"/>
      <c r="F43" s="718"/>
      <c r="G43" s="231"/>
      <c r="H43" s="704" t="str">
        <f t="shared" si="9"/>
        <v/>
      </c>
      <c r="I43" s="704"/>
      <c r="J43" s="717"/>
      <c r="K43" s="696"/>
      <c r="L43" s="697"/>
      <c r="M43" s="679"/>
      <c r="N43" s="698"/>
      <c r="O43" s="231"/>
      <c r="P43" s="194"/>
      <c r="Q43" s="229" t="str">
        <f t="shared" si="12"/>
        <v/>
      </c>
      <c r="R43" s="688" t="s">
        <v>28</v>
      </c>
      <c r="S43" s="688"/>
      <c r="T43" s="230" t="str">
        <f t="shared" si="13"/>
        <v/>
      </c>
      <c r="U43" s="231"/>
      <c r="V43" s="194"/>
      <c r="W43" s="229"/>
      <c r="X43" s="230"/>
      <c r="Y43" s="681"/>
      <c r="Z43" s="679"/>
      <c r="AA43" s="229"/>
      <c r="AB43" s="688" t="str">
        <f t="shared" si="11"/>
        <v/>
      </c>
      <c r="AC43" s="688"/>
      <c r="AD43" s="689"/>
      <c r="AE43" s="231"/>
      <c r="AF43" s="688" t="str">
        <f t="shared" si="10"/>
        <v/>
      </c>
      <c r="AG43" s="688"/>
      <c r="AH43" s="689"/>
    </row>
    <row r="44" spans="1:49" ht="15" customHeight="1">
      <c r="A44" s="793" t="s">
        <v>73</v>
      </c>
      <c r="B44" s="679"/>
      <c r="C44" s="229"/>
      <c r="D44" s="704" t="str">
        <f t="shared" si="8"/>
        <v/>
      </c>
      <c r="E44" s="704"/>
      <c r="F44" s="718"/>
      <c r="G44" s="231"/>
      <c r="H44" s="704" t="str">
        <f t="shared" si="9"/>
        <v/>
      </c>
      <c r="I44" s="704"/>
      <c r="J44" s="717"/>
      <c r="K44" s="696"/>
      <c r="L44" s="697"/>
      <c r="M44" s="679"/>
      <c r="N44" s="698"/>
      <c r="O44" s="231"/>
      <c r="P44" s="194"/>
      <c r="Q44" s="229" t="str">
        <f t="shared" si="12"/>
        <v/>
      </c>
      <c r="R44" s="688" t="s">
        <v>29</v>
      </c>
      <c r="S44" s="688"/>
      <c r="T44" s="230" t="str">
        <f t="shared" si="13"/>
        <v/>
      </c>
      <c r="U44" s="231"/>
      <c r="V44" s="194"/>
      <c r="W44" s="229"/>
      <c r="X44" s="230"/>
      <c r="Y44" s="681"/>
      <c r="Z44" s="679"/>
      <c r="AA44" s="229"/>
      <c r="AB44" s="688" t="str">
        <f t="shared" si="11"/>
        <v/>
      </c>
      <c r="AC44" s="688"/>
      <c r="AD44" s="689"/>
      <c r="AE44" s="231"/>
      <c r="AF44" s="688" t="str">
        <f t="shared" si="10"/>
        <v/>
      </c>
      <c r="AG44" s="688"/>
      <c r="AH44" s="689"/>
    </row>
    <row r="45" spans="1:49" ht="15" customHeight="1">
      <c r="A45" s="707"/>
      <c r="B45" s="701"/>
      <c r="C45" s="217"/>
      <c r="D45" s="795" t="str">
        <f t="shared" si="8"/>
        <v/>
      </c>
      <c r="E45" s="795"/>
      <c r="F45" s="796"/>
      <c r="G45" s="216"/>
      <c r="H45" s="704" t="str">
        <f t="shared" si="9"/>
        <v/>
      </c>
      <c r="I45" s="704"/>
      <c r="J45" s="717"/>
      <c r="K45" s="699"/>
      <c r="L45" s="700"/>
      <c r="M45" s="701"/>
      <c r="N45" s="702"/>
      <c r="O45" s="216"/>
      <c r="P45" s="195"/>
      <c r="Q45" s="217" t="str">
        <f t="shared" si="12"/>
        <v/>
      </c>
      <c r="R45" s="684" t="s">
        <v>30</v>
      </c>
      <c r="S45" s="684"/>
      <c r="T45" s="218" t="str">
        <f t="shared" si="13"/>
        <v/>
      </c>
      <c r="U45" s="216"/>
      <c r="V45" s="195"/>
      <c r="W45" s="217"/>
      <c r="X45" s="218"/>
      <c r="Y45" s="703"/>
      <c r="Z45" s="701"/>
      <c r="AA45" s="217"/>
      <c r="AB45" s="684" t="str">
        <f t="shared" si="11"/>
        <v/>
      </c>
      <c r="AC45" s="684"/>
      <c r="AD45" s="691"/>
      <c r="AE45" s="216"/>
      <c r="AF45" s="684" t="str">
        <f t="shared" si="10"/>
        <v/>
      </c>
      <c r="AG45" s="684"/>
      <c r="AH45" s="691"/>
    </row>
    <row r="46" spans="1:49" ht="15" customHeight="1">
      <c r="A46" s="797" t="s">
        <v>31</v>
      </c>
      <c r="B46" s="798"/>
      <c r="C46" s="685" t="s">
        <v>32</v>
      </c>
      <c r="D46" s="686"/>
      <c r="E46" s="687"/>
      <c r="F46" s="247" t="s">
        <v>33</v>
      </c>
      <c r="G46" s="749" t="s">
        <v>34</v>
      </c>
      <c r="H46" s="686"/>
      <c r="I46" s="686"/>
      <c r="J46" s="687"/>
      <c r="K46" s="685" t="s">
        <v>35</v>
      </c>
      <c r="L46" s="686"/>
      <c r="M46" s="686"/>
      <c r="N46" s="687"/>
      <c r="O46" s="685" t="s">
        <v>75</v>
      </c>
      <c r="P46" s="686"/>
      <c r="Q46" s="686"/>
      <c r="R46" s="686"/>
      <c r="S46" s="686"/>
      <c r="T46" s="686"/>
      <c r="U46" s="686"/>
      <c r="V46" s="686"/>
      <c r="W46" s="686"/>
      <c r="X46" s="686"/>
      <c r="Y46" s="686"/>
      <c r="Z46" s="686"/>
      <c r="AA46" s="686"/>
      <c r="AB46" s="686"/>
      <c r="AC46" s="686"/>
      <c r="AD46" s="686"/>
      <c r="AE46" s="686"/>
      <c r="AF46" s="686"/>
      <c r="AG46" s="686"/>
      <c r="AH46" s="687"/>
    </row>
    <row r="47" spans="1:49" ht="15" customHeight="1">
      <c r="A47" s="696"/>
      <c r="B47" s="792"/>
      <c r="C47" s="724"/>
      <c r="D47" s="725"/>
      <c r="E47" s="726"/>
      <c r="F47" s="222"/>
      <c r="G47" s="752" t="str">
        <f>IF(C47="","",IF(F47="","オウンゴール",IF(C47=$A$10,INDEX($J$17:$P$34,MATCH(F47,$Q$17:$Q$34,0),1),INDEX($U$17:$Y$34,MATCH(F47,$T$17:$T$34,0),1))))</f>
        <v/>
      </c>
      <c r="H47" s="725"/>
      <c r="I47" s="725"/>
      <c r="J47" s="726"/>
      <c r="K47" s="248" t="str">
        <f>IF(C47="","",IF(C47=$A$10,1,0))</f>
        <v/>
      </c>
      <c r="L47" s="794" t="str">
        <f t="shared" ref="L47:L57" si="14">IF(C47="","","-")</f>
        <v/>
      </c>
      <c r="M47" s="794"/>
      <c r="N47" s="249" t="str">
        <f>IF(C47="","",IF(C47=$Z$10,1,0))</f>
        <v/>
      </c>
      <c r="O47" s="695"/>
      <c r="P47" s="693"/>
      <c r="Q47" s="693"/>
      <c r="R47" s="693"/>
      <c r="S47" s="693"/>
      <c r="T47" s="693"/>
      <c r="U47" s="693"/>
      <c r="V47" s="693"/>
      <c r="W47" s="693"/>
      <c r="X47" s="693"/>
      <c r="Y47" s="693"/>
      <c r="Z47" s="693"/>
      <c r="AA47" s="693"/>
      <c r="AB47" s="693"/>
      <c r="AC47" s="693"/>
      <c r="AD47" s="693"/>
      <c r="AE47" s="693"/>
      <c r="AF47" s="693"/>
      <c r="AG47" s="693"/>
      <c r="AH47" s="694"/>
      <c r="AI47" s="17" t="str">
        <f>IF(C47="","",C47&amp;F47&amp;G47)</f>
        <v/>
      </c>
    </row>
    <row r="48" spans="1:49" ht="15" customHeight="1">
      <c r="A48" s="696"/>
      <c r="B48" s="792"/>
      <c r="C48" s="696"/>
      <c r="D48" s="680"/>
      <c r="E48" s="792"/>
      <c r="F48" s="228"/>
      <c r="G48" s="679" t="str">
        <f t="shared" ref="G48:G57" si="15">IF(AND(C48="",F48="")=TRUE,"",IF(F48="","オウンゴール",IF(C48=$A$10,INDEX($J$17:$P$34,MATCH(F48,$Q$17:$Q$34,0),1),INDEX($U$17:$Y$34,MATCH(F48,$T$17:$T$34,0),1))))</f>
        <v/>
      </c>
      <c r="H48" s="680"/>
      <c r="I48" s="680"/>
      <c r="J48" s="792"/>
      <c r="K48" s="250" t="str">
        <f t="shared" ref="K48:K57" si="16">IF(C48="","",IF(C48=$A$10,K47+1,K47))</f>
        <v/>
      </c>
      <c r="L48" s="692" t="str">
        <f t="shared" si="14"/>
        <v/>
      </c>
      <c r="M48" s="692"/>
      <c r="N48" s="251" t="str">
        <f>IF(C48="","",IF(C48=$Z$10,N47+1,N47))</f>
        <v/>
      </c>
      <c r="O48" s="793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688"/>
      <c r="AA48" s="688"/>
      <c r="AB48" s="688"/>
      <c r="AC48" s="688"/>
      <c r="AD48" s="688"/>
      <c r="AE48" s="688"/>
      <c r="AF48" s="688"/>
      <c r="AG48" s="688"/>
      <c r="AH48" s="689"/>
      <c r="AI48" s="17" t="str">
        <f t="shared" ref="AI48:AI57" si="17">IF(C48="","",C48&amp;F48&amp;G48)</f>
        <v/>
      </c>
    </row>
    <row r="49" spans="1:35" ht="15" customHeight="1">
      <c r="A49" s="696"/>
      <c r="B49" s="792"/>
      <c r="C49" s="696"/>
      <c r="D49" s="680"/>
      <c r="E49" s="792"/>
      <c r="F49" s="228"/>
      <c r="G49" s="679" t="str">
        <f t="shared" si="15"/>
        <v/>
      </c>
      <c r="H49" s="680"/>
      <c r="I49" s="680"/>
      <c r="J49" s="792"/>
      <c r="K49" s="250" t="str">
        <f t="shared" si="16"/>
        <v/>
      </c>
      <c r="L49" s="692" t="str">
        <f t="shared" si="14"/>
        <v/>
      </c>
      <c r="M49" s="692"/>
      <c r="N49" s="251" t="str">
        <f t="shared" ref="N49:N57" si="18">IF(C49="","",IF(C49=$Z$10,N48+1,N48))</f>
        <v/>
      </c>
      <c r="O49" s="793"/>
      <c r="P49" s="688"/>
      <c r="Q49" s="688"/>
      <c r="R49" s="688"/>
      <c r="S49" s="688"/>
      <c r="T49" s="688"/>
      <c r="U49" s="688"/>
      <c r="V49" s="688"/>
      <c r="W49" s="688"/>
      <c r="X49" s="688"/>
      <c r="Y49" s="688"/>
      <c r="Z49" s="688"/>
      <c r="AA49" s="688"/>
      <c r="AB49" s="688"/>
      <c r="AC49" s="688"/>
      <c r="AD49" s="688"/>
      <c r="AE49" s="688"/>
      <c r="AF49" s="688"/>
      <c r="AG49" s="688"/>
      <c r="AH49" s="689"/>
      <c r="AI49" s="17" t="str">
        <f t="shared" si="17"/>
        <v/>
      </c>
    </row>
    <row r="50" spans="1:35" ht="15" customHeight="1">
      <c r="A50" s="696"/>
      <c r="B50" s="792"/>
      <c r="C50" s="696"/>
      <c r="D50" s="680"/>
      <c r="E50" s="792"/>
      <c r="F50" s="228"/>
      <c r="G50" s="679" t="str">
        <f t="shared" si="15"/>
        <v/>
      </c>
      <c r="H50" s="680"/>
      <c r="I50" s="680"/>
      <c r="J50" s="792"/>
      <c r="K50" s="250" t="str">
        <f t="shared" si="16"/>
        <v/>
      </c>
      <c r="L50" s="692" t="str">
        <f t="shared" si="14"/>
        <v/>
      </c>
      <c r="M50" s="692"/>
      <c r="N50" s="251" t="str">
        <f t="shared" si="18"/>
        <v/>
      </c>
      <c r="O50" s="793"/>
      <c r="P50" s="688"/>
      <c r="Q50" s="688"/>
      <c r="R50" s="688"/>
      <c r="S50" s="688"/>
      <c r="T50" s="688"/>
      <c r="U50" s="688"/>
      <c r="V50" s="688"/>
      <c r="W50" s="688"/>
      <c r="X50" s="688"/>
      <c r="Y50" s="688"/>
      <c r="Z50" s="688"/>
      <c r="AA50" s="688"/>
      <c r="AB50" s="688"/>
      <c r="AC50" s="688"/>
      <c r="AD50" s="688"/>
      <c r="AE50" s="688"/>
      <c r="AF50" s="688"/>
      <c r="AG50" s="688"/>
      <c r="AH50" s="689"/>
      <c r="AI50" s="17" t="str">
        <f t="shared" si="17"/>
        <v/>
      </c>
    </row>
    <row r="51" spans="1:35" ht="15" customHeight="1">
      <c r="A51" s="696"/>
      <c r="B51" s="792"/>
      <c r="C51" s="696"/>
      <c r="D51" s="680"/>
      <c r="E51" s="792"/>
      <c r="F51" s="228"/>
      <c r="G51" s="679" t="str">
        <f t="shared" si="15"/>
        <v/>
      </c>
      <c r="H51" s="680"/>
      <c r="I51" s="680"/>
      <c r="J51" s="792"/>
      <c r="K51" s="250" t="str">
        <f t="shared" si="16"/>
        <v/>
      </c>
      <c r="L51" s="692" t="str">
        <f t="shared" si="14"/>
        <v/>
      </c>
      <c r="M51" s="692"/>
      <c r="N51" s="251" t="str">
        <f t="shared" si="18"/>
        <v/>
      </c>
      <c r="O51" s="793"/>
      <c r="P51" s="688"/>
      <c r="Q51" s="688"/>
      <c r="R51" s="688"/>
      <c r="S51" s="688"/>
      <c r="T51" s="688"/>
      <c r="U51" s="688"/>
      <c r="V51" s="688"/>
      <c r="W51" s="688"/>
      <c r="X51" s="688"/>
      <c r="Y51" s="688"/>
      <c r="Z51" s="688"/>
      <c r="AA51" s="688"/>
      <c r="AB51" s="688"/>
      <c r="AC51" s="688"/>
      <c r="AD51" s="688"/>
      <c r="AE51" s="688"/>
      <c r="AF51" s="688"/>
      <c r="AG51" s="688"/>
      <c r="AH51" s="689"/>
      <c r="AI51" s="17" t="str">
        <f t="shared" si="17"/>
        <v/>
      </c>
    </row>
    <row r="52" spans="1:35" ht="15" customHeight="1">
      <c r="A52" s="696"/>
      <c r="B52" s="792"/>
      <c r="C52" s="696"/>
      <c r="D52" s="680"/>
      <c r="E52" s="792"/>
      <c r="F52" s="228"/>
      <c r="G52" s="679" t="str">
        <f t="shared" si="15"/>
        <v/>
      </c>
      <c r="H52" s="680"/>
      <c r="I52" s="680"/>
      <c r="J52" s="792"/>
      <c r="K52" s="250" t="str">
        <f t="shared" si="16"/>
        <v/>
      </c>
      <c r="L52" s="692" t="str">
        <f t="shared" si="14"/>
        <v/>
      </c>
      <c r="M52" s="692"/>
      <c r="N52" s="251" t="str">
        <f t="shared" si="18"/>
        <v/>
      </c>
      <c r="O52" s="793"/>
      <c r="P52" s="688"/>
      <c r="Q52" s="688"/>
      <c r="R52" s="688"/>
      <c r="S52" s="688"/>
      <c r="T52" s="688"/>
      <c r="U52" s="688"/>
      <c r="V52" s="688"/>
      <c r="W52" s="688"/>
      <c r="X52" s="688"/>
      <c r="Y52" s="688"/>
      <c r="Z52" s="688"/>
      <c r="AA52" s="688"/>
      <c r="AB52" s="688"/>
      <c r="AC52" s="688"/>
      <c r="AD52" s="688"/>
      <c r="AE52" s="688"/>
      <c r="AF52" s="688"/>
      <c r="AG52" s="688"/>
      <c r="AH52" s="689"/>
      <c r="AI52" s="17" t="str">
        <f t="shared" si="17"/>
        <v/>
      </c>
    </row>
    <row r="53" spans="1:35" ht="15" customHeight="1">
      <c r="A53" s="696"/>
      <c r="B53" s="792"/>
      <c r="C53" s="696"/>
      <c r="D53" s="680"/>
      <c r="E53" s="792"/>
      <c r="F53" s="228"/>
      <c r="G53" s="679" t="str">
        <f t="shared" si="15"/>
        <v/>
      </c>
      <c r="H53" s="680"/>
      <c r="I53" s="680"/>
      <c r="J53" s="792"/>
      <c r="K53" s="250" t="str">
        <f t="shared" si="16"/>
        <v/>
      </c>
      <c r="L53" s="692" t="str">
        <f t="shared" si="14"/>
        <v/>
      </c>
      <c r="M53" s="692"/>
      <c r="N53" s="251" t="str">
        <f t="shared" si="18"/>
        <v/>
      </c>
      <c r="O53" s="793"/>
      <c r="P53" s="688"/>
      <c r="Q53" s="688"/>
      <c r="R53" s="688"/>
      <c r="S53" s="688"/>
      <c r="T53" s="688"/>
      <c r="U53" s="688"/>
      <c r="V53" s="688"/>
      <c r="W53" s="688"/>
      <c r="X53" s="688"/>
      <c r="Y53" s="688"/>
      <c r="Z53" s="688"/>
      <c r="AA53" s="688"/>
      <c r="AB53" s="688"/>
      <c r="AC53" s="688"/>
      <c r="AD53" s="688"/>
      <c r="AE53" s="688"/>
      <c r="AF53" s="688"/>
      <c r="AG53" s="688"/>
      <c r="AH53" s="689"/>
      <c r="AI53" s="17" t="str">
        <f t="shared" si="17"/>
        <v/>
      </c>
    </row>
    <row r="54" spans="1:35" ht="15" customHeight="1">
      <c r="A54" s="696"/>
      <c r="B54" s="792"/>
      <c r="C54" s="696"/>
      <c r="D54" s="680"/>
      <c r="E54" s="792"/>
      <c r="F54" s="228"/>
      <c r="G54" s="679" t="str">
        <f t="shared" si="15"/>
        <v/>
      </c>
      <c r="H54" s="680"/>
      <c r="I54" s="680"/>
      <c r="J54" s="792"/>
      <c r="K54" s="250" t="str">
        <f t="shared" si="16"/>
        <v/>
      </c>
      <c r="L54" s="692" t="str">
        <f t="shared" si="14"/>
        <v/>
      </c>
      <c r="M54" s="692"/>
      <c r="N54" s="251" t="str">
        <f t="shared" si="18"/>
        <v/>
      </c>
      <c r="O54" s="793"/>
      <c r="P54" s="688"/>
      <c r="Q54" s="688"/>
      <c r="R54" s="688"/>
      <c r="S54" s="688"/>
      <c r="T54" s="688"/>
      <c r="U54" s="688"/>
      <c r="V54" s="688"/>
      <c r="W54" s="688"/>
      <c r="X54" s="688"/>
      <c r="Y54" s="688"/>
      <c r="Z54" s="688"/>
      <c r="AA54" s="688"/>
      <c r="AB54" s="688"/>
      <c r="AC54" s="688"/>
      <c r="AD54" s="688"/>
      <c r="AE54" s="688"/>
      <c r="AF54" s="688"/>
      <c r="AG54" s="688"/>
      <c r="AH54" s="689"/>
      <c r="AI54" s="17" t="str">
        <f t="shared" si="17"/>
        <v/>
      </c>
    </row>
    <row r="55" spans="1:35" ht="15" customHeight="1">
      <c r="A55" s="696"/>
      <c r="B55" s="792"/>
      <c r="C55" s="696"/>
      <c r="D55" s="680"/>
      <c r="E55" s="792"/>
      <c r="F55" s="228"/>
      <c r="G55" s="679" t="str">
        <f t="shared" si="15"/>
        <v/>
      </c>
      <c r="H55" s="680"/>
      <c r="I55" s="680"/>
      <c r="J55" s="792"/>
      <c r="K55" s="250" t="str">
        <f t="shared" si="16"/>
        <v/>
      </c>
      <c r="L55" s="692" t="str">
        <f t="shared" si="14"/>
        <v/>
      </c>
      <c r="M55" s="692"/>
      <c r="N55" s="251" t="str">
        <f t="shared" si="18"/>
        <v/>
      </c>
      <c r="O55" s="793"/>
      <c r="P55" s="688"/>
      <c r="Q55" s="688"/>
      <c r="R55" s="688"/>
      <c r="S55" s="688"/>
      <c r="T55" s="688"/>
      <c r="U55" s="688"/>
      <c r="V55" s="688"/>
      <c r="W55" s="688"/>
      <c r="X55" s="688"/>
      <c r="Y55" s="688"/>
      <c r="Z55" s="688"/>
      <c r="AA55" s="688"/>
      <c r="AB55" s="688"/>
      <c r="AC55" s="688"/>
      <c r="AD55" s="688"/>
      <c r="AE55" s="688"/>
      <c r="AF55" s="688"/>
      <c r="AG55" s="688"/>
      <c r="AH55" s="689"/>
      <c r="AI55" s="17" t="str">
        <f t="shared" si="17"/>
        <v/>
      </c>
    </row>
    <row r="56" spans="1:35" ht="15" customHeight="1">
      <c r="A56" s="696"/>
      <c r="B56" s="792"/>
      <c r="C56" s="696"/>
      <c r="D56" s="680"/>
      <c r="E56" s="792"/>
      <c r="F56" s="228"/>
      <c r="G56" s="679" t="str">
        <f t="shared" si="15"/>
        <v/>
      </c>
      <c r="H56" s="680"/>
      <c r="I56" s="680"/>
      <c r="J56" s="792"/>
      <c r="K56" s="250" t="str">
        <f t="shared" si="16"/>
        <v/>
      </c>
      <c r="L56" s="692" t="str">
        <f t="shared" si="14"/>
        <v/>
      </c>
      <c r="M56" s="692"/>
      <c r="N56" s="251" t="str">
        <f t="shared" si="18"/>
        <v/>
      </c>
      <c r="O56" s="793"/>
      <c r="P56" s="688"/>
      <c r="Q56" s="688"/>
      <c r="R56" s="688"/>
      <c r="S56" s="688"/>
      <c r="T56" s="688"/>
      <c r="U56" s="688"/>
      <c r="V56" s="688"/>
      <c r="W56" s="688"/>
      <c r="X56" s="688"/>
      <c r="Y56" s="688"/>
      <c r="Z56" s="688"/>
      <c r="AA56" s="688"/>
      <c r="AB56" s="688"/>
      <c r="AC56" s="688"/>
      <c r="AD56" s="688"/>
      <c r="AE56" s="688"/>
      <c r="AF56" s="688"/>
      <c r="AG56" s="688"/>
      <c r="AH56" s="689"/>
      <c r="AI56" s="17" t="str">
        <f t="shared" si="17"/>
        <v/>
      </c>
    </row>
    <row r="57" spans="1:35" ht="15" customHeight="1">
      <c r="A57" s="699"/>
      <c r="B57" s="746"/>
      <c r="C57" s="699"/>
      <c r="D57" s="757"/>
      <c r="E57" s="746"/>
      <c r="F57" s="220"/>
      <c r="G57" s="701" t="str">
        <f t="shared" si="15"/>
        <v/>
      </c>
      <c r="H57" s="757"/>
      <c r="I57" s="757"/>
      <c r="J57" s="746"/>
      <c r="K57" s="252" t="str">
        <f t="shared" si="16"/>
        <v/>
      </c>
      <c r="L57" s="690" t="str">
        <f t="shared" si="14"/>
        <v/>
      </c>
      <c r="M57" s="690"/>
      <c r="N57" s="251" t="str">
        <f t="shared" si="18"/>
        <v/>
      </c>
      <c r="O57" s="707"/>
      <c r="P57" s="684"/>
      <c r="Q57" s="684"/>
      <c r="R57" s="684"/>
      <c r="S57" s="684"/>
      <c r="T57" s="684"/>
      <c r="U57" s="684"/>
      <c r="V57" s="684"/>
      <c r="W57" s="684"/>
      <c r="X57" s="684"/>
      <c r="Y57" s="684"/>
      <c r="Z57" s="684"/>
      <c r="AA57" s="684"/>
      <c r="AB57" s="684"/>
      <c r="AC57" s="684"/>
      <c r="AD57" s="684"/>
      <c r="AE57" s="684"/>
      <c r="AF57" s="684"/>
      <c r="AG57" s="684"/>
      <c r="AH57" s="691"/>
      <c r="AI57" s="17" t="str">
        <f t="shared" si="17"/>
        <v/>
      </c>
    </row>
    <row r="58" spans="1:35" ht="15" customHeight="1">
      <c r="A58" s="685" t="s">
        <v>36</v>
      </c>
      <c r="B58" s="686"/>
      <c r="C58" s="686"/>
      <c r="D58" s="687"/>
      <c r="E58" s="685">
        <v>1</v>
      </c>
      <c r="F58" s="687"/>
      <c r="G58" s="685">
        <v>2</v>
      </c>
      <c r="H58" s="687"/>
      <c r="I58" s="685">
        <v>3</v>
      </c>
      <c r="J58" s="687"/>
      <c r="K58" s="685">
        <v>4</v>
      </c>
      <c r="L58" s="686"/>
      <c r="M58" s="686"/>
      <c r="N58" s="687"/>
      <c r="O58" s="685">
        <v>5</v>
      </c>
      <c r="P58" s="687"/>
      <c r="Q58" s="685">
        <v>6</v>
      </c>
      <c r="R58" s="687"/>
      <c r="S58" s="685">
        <v>7</v>
      </c>
      <c r="T58" s="687"/>
      <c r="U58" s="685">
        <v>8</v>
      </c>
      <c r="V58" s="687"/>
      <c r="W58" s="685">
        <v>9</v>
      </c>
      <c r="X58" s="687"/>
      <c r="Y58" s="685">
        <v>10</v>
      </c>
      <c r="Z58" s="687"/>
      <c r="AA58" s="685">
        <v>11</v>
      </c>
      <c r="AB58" s="687"/>
      <c r="AC58" s="685">
        <v>12</v>
      </c>
      <c r="AD58" s="687"/>
      <c r="AE58" s="685">
        <v>13</v>
      </c>
      <c r="AF58" s="687"/>
      <c r="AG58" s="685">
        <v>14</v>
      </c>
      <c r="AH58" s="687"/>
    </row>
    <row r="59" spans="1:35" ht="15" customHeight="1">
      <c r="A59" s="724"/>
      <c r="B59" s="725"/>
      <c r="C59" s="726"/>
      <c r="D59" s="253"/>
      <c r="E59" s="254"/>
      <c r="F59" s="255"/>
      <c r="G59" s="254"/>
      <c r="H59" s="255"/>
      <c r="I59" s="254"/>
      <c r="J59" s="255"/>
      <c r="K59" s="724"/>
      <c r="L59" s="772"/>
      <c r="M59" s="725"/>
      <c r="N59" s="773"/>
      <c r="O59" s="254"/>
      <c r="P59" s="255"/>
      <c r="Q59" s="254"/>
      <c r="R59" s="255"/>
      <c r="S59" s="254"/>
      <c r="T59" s="255"/>
      <c r="U59" s="254"/>
      <c r="V59" s="255"/>
      <c r="W59" s="254"/>
      <c r="X59" s="255"/>
      <c r="Y59" s="254"/>
      <c r="Z59" s="255"/>
      <c r="AA59" s="254"/>
      <c r="AB59" s="255"/>
      <c r="AC59" s="256"/>
      <c r="AD59" s="256"/>
      <c r="AE59" s="254"/>
      <c r="AF59" s="255"/>
      <c r="AG59" s="254"/>
      <c r="AH59" s="255"/>
    </row>
    <row r="60" spans="1:35" ht="15" customHeight="1">
      <c r="A60" s="699" t="str">
        <f>IF(A59="","",IF(A59=A10,Z10,A10))</f>
        <v/>
      </c>
      <c r="B60" s="757"/>
      <c r="C60" s="746"/>
      <c r="D60" s="240"/>
      <c r="E60" s="220"/>
      <c r="F60" s="219"/>
      <c r="G60" s="220"/>
      <c r="H60" s="219"/>
      <c r="I60" s="220"/>
      <c r="J60" s="219"/>
      <c r="K60" s="699"/>
      <c r="L60" s="700"/>
      <c r="M60" s="757"/>
      <c r="N60" s="702"/>
      <c r="O60" s="220"/>
      <c r="P60" s="219"/>
      <c r="Q60" s="220"/>
      <c r="R60" s="219"/>
      <c r="S60" s="220"/>
      <c r="T60" s="219"/>
      <c r="U60" s="220"/>
      <c r="V60" s="219"/>
      <c r="W60" s="220"/>
      <c r="X60" s="219"/>
      <c r="Y60" s="220"/>
      <c r="Z60" s="219"/>
      <c r="AA60" s="220"/>
      <c r="AB60" s="219"/>
      <c r="AC60" s="242"/>
      <c r="AD60" s="242"/>
      <c r="AE60" s="220"/>
      <c r="AF60" s="219"/>
      <c r="AG60" s="220"/>
      <c r="AH60" s="219"/>
    </row>
    <row r="61" spans="1:35" ht="15" customHeight="1">
      <c r="A61" s="789" t="s">
        <v>76</v>
      </c>
      <c r="B61" s="789"/>
      <c r="C61" s="789"/>
      <c r="D61" s="789"/>
      <c r="E61" s="789" t="s">
        <v>73</v>
      </c>
      <c r="F61" s="790"/>
      <c r="G61" s="790"/>
      <c r="H61" s="790"/>
      <c r="I61" s="790"/>
      <c r="J61" s="790"/>
      <c r="K61" s="790"/>
      <c r="L61" s="790"/>
      <c r="M61" s="790"/>
      <c r="N61" s="790"/>
      <c r="O61" s="790"/>
      <c r="P61" s="790"/>
      <c r="Q61" s="790"/>
      <c r="R61" s="790"/>
      <c r="S61" s="790"/>
      <c r="T61" s="790"/>
      <c r="U61" s="790"/>
      <c r="V61" s="790"/>
      <c r="W61" s="790"/>
      <c r="X61" s="790"/>
      <c r="Y61" s="790"/>
      <c r="Z61" s="790"/>
      <c r="AA61" s="790"/>
      <c r="AB61" s="790"/>
      <c r="AC61" s="790"/>
      <c r="AD61" s="790"/>
      <c r="AE61" s="790"/>
      <c r="AF61" s="790"/>
      <c r="AG61" s="790"/>
      <c r="AH61" s="790"/>
    </row>
    <row r="62" spans="1:35" ht="15" customHeight="1">
      <c r="A62" s="791" t="s">
        <v>37</v>
      </c>
      <c r="B62" s="791"/>
      <c r="C62" s="791"/>
      <c r="D62" s="791"/>
      <c r="E62" s="791"/>
      <c r="F62" s="791"/>
      <c r="G62" s="791"/>
      <c r="H62" s="791"/>
      <c r="I62" s="791"/>
      <c r="J62" s="791"/>
      <c r="K62" s="791"/>
      <c r="L62" s="791"/>
      <c r="M62" s="791"/>
      <c r="N62" s="791"/>
      <c r="O62" s="791"/>
      <c r="P62" s="791"/>
      <c r="Q62" s="791"/>
      <c r="R62" s="791"/>
      <c r="S62" s="791"/>
      <c r="T62" s="791"/>
      <c r="U62" s="791"/>
      <c r="V62" s="791"/>
      <c r="W62" s="791"/>
      <c r="X62" s="791"/>
      <c r="Y62" s="791"/>
      <c r="Z62" s="791"/>
      <c r="AA62" s="791"/>
      <c r="AB62" s="791"/>
      <c r="AC62" s="791"/>
      <c r="AD62" s="791"/>
      <c r="AE62" s="791"/>
      <c r="AF62" s="791"/>
      <c r="AG62" s="791"/>
      <c r="AH62" s="791"/>
    </row>
    <row r="63" spans="1:35" ht="15" customHeight="1">
      <c r="A63" s="257"/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</row>
    <row r="64" spans="1:35" ht="15" customHeight="1">
      <c r="A64" s="779" t="s">
        <v>447</v>
      </c>
      <c r="B64" s="779"/>
      <c r="C64" s="779"/>
      <c r="D64" s="779"/>
      <c r="E64" s="779"/>
      <c r="F64" s="779"/>
      <c r="G64" s="779"/>
      <c r="H64" s="779"/>
      <c r="I64" s="779"/>
      <c r="J64" s="779"/>
      <c r="K64" s="779"/>
      <c r="L64" s="779"/>
      <c r="M64" s="779"/>
      <c r="N64" s="779"/>
      <c r="O64" s="779"/>
      <c r="P64" s="779"/>
      <c r="Q64" s="779"/>
      <c r="R64" s="779"/>
      <c r="S64" s="779"/>
      <c r="T64" s="779"/>
      <c r="U64" s="779"/>
      <c r="V64" s="779"/>
      <c r="W64" s="779"/>
      <c r="X64" s="779"/>
      <c r="Y64" s="779"/>
      <c r="Z64" s="779"/>
      <c r="AA64" s="779"/>
      <c r="AB64" s="779"/>
      <c r="AC64" s="779"/>
      <c r="AD64" s="779"/>
      <c r="AE64" s="779"/>
      <c r="AF64" s="779"/>
      <c r="AG64" s="779"/>
      <c r="AH64" s="779"/>
    </row>
    <row r="65" spans="1:34" ht="15" customHeight="1">
      <c r="A65" s="779" t="s">
        <v>446</v>
      </c>
      <c r="B65" s="779"/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779"/>
      <c r="O65" s="779"/>
      <c r="P65" s="779"/>
      <c r="Q65" s="779"/>
      <c r="R65" s="779"/>
      <c r="S65" s="779"/>
      <c r="T65" s="779"/>
      <c r="U65" s="779"/>
      <c r="V65" s="779"/>
      <c r="W65" s="779"/>
      <c r="X65" s="779"/>
      <c r="Y65" s="779"/>
      <c r="Z65" s="779"/>
      <c r="AA65" s="779"/>
      <c r="AB65" s="779"/>
      <c r="AC65" s="779"/>
      <c r="AD65" s="779"/>
      <c r="AE65" s="779"/>
      <c r="AF65" s="779"/>
      <c r="AG65" s="779"/>
      <c r="AH65" s="779"/>
    </row>
    <row r="66" spans="1:34" ht="11.25" customHeight="1">
      <c r="A66" s="197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258"/>
      <c r="V66" s="258"/>
      <c r="W66" s="258"/>
      <c r="X66" s="258"/>
      <c r="Y66" s="258"/>
      <c r="Z66" s="258"/>
      <c r="AA66" s="258"/>
      <c r="AB66" s="258"/>
      <c r="AC66" s="197"/>
      <c r="AD66" s="197"/>
      <c r="AE66" s="197"/>
      <c r="AF66" s="197"/>
      <c r="AG66" s="197"/>
      <c r="AH66" s="197"/>
    </row>
    <row r="67" spans="1:34" ht="11.25" hidden="1" customHeight="1">
      <c r="A67" s="771" t="s">
        <v>62</v>
      </c>
      <c r="B67" s="771"/>
      <c r="C67" s="771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</row>
    <row r="68" spans="1:34" ht="11.25" hidden="1" customHeight="1">
      <c r="A68" s="780"/>
      <c r="B68" s="781"/>
      <c r="C68" s="781"/>
      <c r="D68" s="781"/>
      <c r="E68" s="781"/>
      <c r="F68" s="781"/>
      <c r="G68" s="781"/>
      <c r="H68" s="781"/>
      <c r="I68" s="781"/>
      <c r="J68" s="781"/>
      <c r="K68" s="781"/>
      <c r="L68" s="781"/>
      <c r="M68" s="781"/>
      <c r="N68" s="781"/>
      <c r="O68" s="781"/>
      <c r="P68" s="781"/>
      <c r="Q68" s="781"/>
      <c r="R68" s="781"/>
      <c r="S68" s="781"/>
      <c r="T68" s="781"/>
      <c r="U68" s="781"/>
      <c r="V68" s="781"/>
      <c r="W68" s="781"/>
      <c r="X68" s="781"/>
      <c r="Y68" s="781"/>
      <c r="Z68" s="781"/>
      <c r="AA68" s="781"/>
      <c r="AB68" s="781"/>
      <c r="AC68" s="781"/>
      <c r="AD68" s="781"/>
      <c r="AE68" s="781"/>
      <c r="AF68" s="781"/>
      <c r="AG68" s="781"/>
      <c r="AH68" s="782"/>
    </row>
    <row r="69" spans="1:34" ht="11.25" hidden="1" customHeight="1">
      <c r="A69" s="783"/>
      <c r="B69" s="784"/>
      <c r="C69" s="784"/>
      <c r="D69" s="784"/>
      <c r="E69" s="784"/>
      <c r="F69" s="784"/>
      <c r="G69" s="784"/>
      <c r="H69" s="784"/>
      <c r="I69" s="784"/>
      <c r="J69" s="784"/>
      <c r="K69" s="784"/>
      <c r="L69" s="784"/>
      <c r="M69" s="784"/>
      <c r="N69" s="784"/>
      <c r="O69" s="784"/>
      <c r="P69" s="784"/>
      <c r="Q69" s="784"/>
      <c r="R69" s="784"/>
      <c r="S69" s="784"/>
      <c r="T69" s="784"/>
      <c r="U69" s="784"/>
      <c r="V69" s="784"/>
      <c r="W69" s="784"/>
      <c r="X69" s="784"/>
      <c r="Y69" s="784"/>
      <c r="Z69" s="784"/>
      <c r="AA69" s="784"/>
      <c r="AB69" s="784"/>
      <c r="AC69" s="784"/>
      <c r="AD69" s="784"/>
      <c r="AE69" s="784"/>
      <c r="AF69" s="784"/>
      <c r="AG69" s="784"/>
      <c r="AH69" s="785"/>
    </row>
    <row r="70" spans="1:34" ht="11.25" hidden="1" customHeight="1">
      <c r="A70" s="783"/>
      <c r="B70" s="784"/>
      <c r="C70" s="784"/>
      <c r="D70" s="784"/>
      <c r="E70" s="784"/>
      <c r="F70" s="784"/>
      <c r="G70" s="784"/>
      <c r="H70" s="784"/>
      <c r="I70" s="784"/>
      <c r="J70" s="784"/>
      <c r="K70" s="784"/>
      <c r="L70" s="784"/>
      <c r="M70" s="784"/>
      <c r="N70" s="784"/>
      <c r="O70" s="784"/>
      <c r="P70" s="784"/>
      <c r="Q70" s="784"/>
      <c r="R70" s="784"/>
      <c r="S70" s="784"/>
      <c r="T70" s="784"/>
      <c r="U70" s="784"/>
      <c r="V70" s="784"/>
      <c r="W70" s="784"/>
      <c r="X70" s="784"/>
      <c r="Y70" s="784"/>
      <c r="Z70" s="784"/>
      <c r="AA70" s="784"/>
      <c r="AB70" s="784"/>
      <c r="AC70" s="784"/>
      <c r="AD70" s="784"/>
      <c r="AE70" s="784"/>
      <c r="AF70" s="784"/>
      <c r="AG70" s="784"/>
      <c r="AH70" s="785"/>
    </row>
    <row r="71" spans="1:34" ht="11.25" hidden="1" customHeight="1">
      <c r="A71" s="783"/>
      <c r="B71" s="784"/>
      <c r="C71" s="784"/>
      <c r="D71" s="784"/>
      <c r="E71" s="784"/>
      <c r="F71" s="784"/>
      <c r="G71" s="784"/>
      <c r="H71" s="784"/>
      <c r="I71" s="784"/>
      <c r="J71" s="784"/>
      <c r="K71" s="784"/>
      <c r="L71" s="784"/>
      <c r="M71" s="784"/>
      <c r="N71" s="784"/>
      <c r="O71" s="784"/>
      <c r="P71" s="784"/>
      <c r="Q71" s="784"/>
      <c r="R71" s="784"/>
      <c r="S71" s="784"/>
      <c r="T71" s="784"/>
      <c r="U71" s="784"/>
      <c r="V71" s="784"/>
      <c r="W71" s="784"/>
      <c r="X71" s="784"/>
      <c r="Y71" s="784"/>
      <c r="Z71" s="784"/>
      <c r="AA71" s="784"/>
      <c r="AB71" s="784"/>
      <c r="AC71" s="784"/>
      <c r="AD71" s="784"/>
      <c r="AE71" s="784"/>
      <c r="AF71" s="784"/>
      <c r="AG71" s="784"/>
      <c r="AH71" s="785"/>
    </row>
    <row r="72" spans="1:34" ht="11.25" hidden="1" customHeight="1">
      <c r="A72" s="783"/>
      <c r="B72" s="784"/>
      <c r="C72" s="784"/>
      <c r="D72" s="784"/>
      <c r="E72" s="784"/>
      <c r="F72" s="784"/>
      <c r="G72" s="784"/>
      <c r="H72" s="784"/>
      <c r="I72" s="784"/>
      <c r="J72" s="784"/>
      <c r="K72" s="784"/>
      <c r="L72" s="784"/>
      <c r="M72" s="784"/>
      <c r="N72" s="784"/>
      <c r="O72" s="784"/>
      <c r="P72" s="784"/>
      <c r="Q72" s="784"/>
      <c r="R72" s="784"/>
      <c r="S72" s="784"/>
      <c r="T72" s="784"/>
      <c r="U72" s="784"/>
      <c r="V72" s="784"/>
      <c r="W72" s="784"/>
      <c r="X72" s="784"/>
      <c r="Y72" s="784"/>
      <c r="Z72" s="784"/>
      <c r="AA72" s="784"/>
      <c r="AB72" s="784"/>
      <c r="AC72" s="784"/>
      <c r="AD72" s="784"/>
      <c r="AE72" s="784"/>
      <c r="AF72" s="784"/>
      <c r="AG72" s="784"/>
      <c r="AH72" s="785"/>
    </row>
    <row r="73" spans="1:34" ht="11.25" hidden="1" customHeight="1">
      <c r="A73" s="783"/>
      <c r="B73" s="784"/>
      <c r="C73" s="784"/>
      <c r="D73" s="784"/>
      <c r="E73" s="784"/>
      <c r="F73" s="784"/>
      <c r="G73" s="784"/>
      <c r="H73" s="784"/>
      <c r="I73" s="784"/>
      <c r="J73" s="784"/>
      <c r="K73" s="784"/>
      <c r="L73" s="784"/>
      <c r="M73" s="784"/>
      <c r="N73" s="784"/>
      <c r="O73" s="784"/>
      <c r="P73" s="784"/>
      <c r="Q73" s="784"/>
      <c r="R73" s="784"/>
      <c r="S73" s="784"/>
      <c r="T73" s="784"/>
      <c r="U73" s="784"/>
      <c r="V73" s="784"/>
      <c r="W73" s="784"/>
      <c r="X73" s="784"/>
      <c r="Y73" s="784"/>
      <c r="Z73" s="784"/>
      <c r="AA73" s="784"/>
      <c r="AB73" s="784"/>
      <c r="AC73" s="784"/>
      <c r="AD73" s="784"/>
      <c r="AE73" s="784"/>
      <c r="AF73" s="784"/>
      <c r="AG73" s="784"/>
      <c r="AH73" s="785"/>
    </row>
    <row r="74" spans="1:34" ht="11.25" hidden="1" customHeight="1">
      <c r="A74" s="783"/>
      <c r="B74" s="784"/>
      <c r="C74" s="784"/>
      <c r="D74" s="784"/>
      <c r="E74" s="784"/>
      <c r="F74" s="784"/>
      <c r="G74" s="784"/>
      <c r="H74" s="784"/>
      <c r="I74" s="784"/>
      <c r="J74" s="784"/>
      <c r="K74" s="784"/>
      <c r="L74" s="784"/>
      <c r="M74" s="784"/>
      <c r="N74" s="784"/>
      <c r="O74" s="784"/>
      <c r="P74" s="784"/>
      <c r="Q74" s="784"/>
      <c r="R74" s="784"/>
      <c r="S74" s="784"/>
      <c r="T74" s="784"/>
      <c r="U74" s="784"/>
      <c r="V74" s="784"/>
      <c r="W74" s="784"/>
      <c r="X74" s="784"/>
      <c r="Y74" s="784"/>
      <c r="Z74" s="784"/>
      <c r="AA74" s="784"/>
      <c r="AB74" s="784"/>
      <c r="AC74" s="784"/>
      <c r="AD74" s="784"/>
      <c r="AE74" s="784"/>
      <c r="AF74" s="784"/>
      <c r="AG74" s="784"/>
      <c r="AH74" s="785"/>
    </row>
    <row r="75" spans="1:34" ht="11.25" hidden="1" customHeight="1">
      <c r="A75" s="783"/>
      <c r="B75" s="784"/>
      <c r="C75" s="784"/>
      <c r="D75" s="784"/>
      <c r="E75" s="784"/>
      <c r="F75" s="784"/>
      <c r="G75" s="784"/>
      <c r="H75" s="784"/>
      <c r="I75" s="784"/>
      <c r="J75" s="784"/>
      <c r="K75" s="784"/>
      <c r="L75" s="784"/>
      <c r="M75" s="784"/>
      <c r="N75" s="784"/>
      <c r="O75" s="784"/>
      <c r="P75" s="784"/>
      <c r="Q75" s="784"/>
      <c r="R75" s="784"/>
      <c r="S75" s="784"/>
      <c r="T75" s="784"/>
      <c r="U75" s="784"/>
      <c r="V75" s="784"/>
      <c r="W75" s="784"/>
      <c r="X75" s="784"/>
      <c r="Y75" s="784"/>
      <c r="Z75" s="784"/>
      <c r="AA75" s="784"/>
      <c r="AB75" s="784"/>
      <c r="AC75" s="784"/>
      <c r="AD75" s="784"/>
      <c r="AE75" s="784"/>
      <c r="AF75" s="784"/>
      <c r="AG75" s="784"/>
      <c r="AH75" s="785"/>
    </row>
    <row r="76" spans="1:34" ht="11.25" hidden="1" customHeight="1">
      <c r="A76" s="783"/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784"/>
      <c r="O76" s="784"/>
      <c r="P76" s="784"/>
      <c r="Q76" s="784"/>
      <c r="R76" s="784"/>
      <c r="S76" s="784"/>
      <c r="T76" s="784"/>
      <c r="U76" s="784"/>
      <c r="V76" s="784"/>
      <c r="W76" s="784"/>
      <c r="X76" s="784"/>
      <c r="Y76" s="784"/>
      <c r="Z76" s="784"/>
      <c r="AA76" s="784"/>
      <c r="AB76" s="784"/>
      <c r="AC76" s="784"/>
      <c r="AD76" s="784"/>
      <c r="AE76" s="784"/>
      <c r="AF76" s="784"/>
      <c r="AG76" s="784"/>
      <c r="AH76" s="785"/>
    </row>
    <row r="77" spans="1:34" ht="11.25" hidden="1" customHeight="1">
      <c r="A77" s="783"/>
      <c r="B77" s="784"/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784"/>
      <c r="O77" s="784"/>
      <c r="P77" s="784"/>
      <c r="Q77" s="784"/>
      <c r="R77" s="784"/>
      <c r="S77" s="784"/>
      <c r="T77" s="784"/>
      <c r="U77" s="784"/>
      <c r="V77" s="784"/>
      <c r="W77" s="784"/>
      <c r="X77" s="784"/>
      <c r="Y77" s="784"/>
      <c r="Z77" s="784"/>
      <c r="AA77" s="784"/>
      <c r="AB77" s="784"/>
      <c r="AC77" s="784"/>
      <c r="AD77" s="784"/>
      <c r="AE77" s="784"/>
      <c r="AF77" s="784"/>
      <c r="AG77" s="784"/>
      <c r="AH77" s="785"/>
    </row>
    <row r="78" spans="1:34" ht="11.25" hidden="1" customHeight="1">
      <c r="A78" s="783"/>
      <c r="B78" s="784"/>
      <c r="C78" s="784"/>
      <c r="D78" s="784"/>
      <c r="E78" s="784"/>
      <c r="F78" s="784"/>
      <c r="G78" s="784"/>
      <c r="H78" s="784"/>
      <c r="I78" s="784"/>
      <c r="J78" s="784"/>
      <c r="K78" s="784"/>
      <c r="L78" s="784"/>
      <c r="M78" s="784"/>
      <c r="N78" s="784"/>
      <c r="O78" s="784"/>
      <c r="P78" s="784"/>
      <c r="Q78" s="784"/>
      <c r="R78" s="784"/>
      <c r="S78" s="784"/>
      <c r="T78" s="784"/>
      <c r="U78" s="784"/>
      <c r="V78" s="784"/>
      <c r="W78" s="784"/>
      <c r="X78" s="784"/>
      <c r="Y78" s="784"/>
      <c r="Z78" s="784"/>
      <c r="AA78" s="784"/>
      <c r="AB78" s="784"/>
      <c r="AC78" s="784"/>
      <c r="AD78" s="784"/>
      <c r="AE78" s="784"/>
      <c r="AF78" s="784"/>
      <c r="AG78" s="784"/>
      <c r="AH78" s="785"/>
    </row>
    <row r="79" spans="1:34" ht="11.25" hidden="1" customHeight="1">
      <c r="A79" s="786"/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N79" s="787"/>
      <c r="O79" s="787"/>
      <c r="P79" s="787"/>
      <c r="Q79" s="787"/>
      <c r="R79" s="787"/>
      <c r="S79" s="787"/>
      <c r="T79" s="787"/>
      <c r="U79" s="787"/>
      <c r="V79" s="787"/>
      <c r="W79" s="787"/>
      <c r="X79" s="787"/>
      <c r="Y79" s="787"/>
      <c r="Z79" s="787"/>
      <c r="AA79" s="787"/>
      <c r="AB79" s="787"/>
      <c r="AC79" s="787"/>
      <c r="AD79" s="787"/>
      <c r="AE79" s="787"/>
      <c r="AF79" s="787"/>
      <c r="AG79" s="787"/>
      <c r="AH79" s="788"/>
    </row>
    <row r="80" spans="1:34" hidden="1"/>
  </sheetData>
  <mergeCells count="406">
    <mergeCell ref="A1:P1"/>
    <mergeCell ref="W1:AB1"/>
    <mergeCell ref="AC1:AH1"/>
    <mergeCell ref="I5:J5"/>
    <mergeCell ref="A4:AH4"/>
    <mergeCell ref="K5:N5"/>
    <mergeCell ref="B2:N3"/>
    <mergeCell ref="W2:AB3"/>
    <mergeCell ref="AC2:AH3"/>
    <mergeCell ref="O3:P3"/>
    <mergeCell ref="O5:T5"/>
    <mergeCell ref="U5:V5"/>
    <mergeCell ref="W5:AH5"/>
    <mergeCell ref="A5:C5"/>
    <mergeCell ref="D5:H5"/>
    <mergeCell ref="A8:E8"/>
    <mergeCell ref="F8:J8"/>
    <mergeCell ref="A7:E7"/>
    <mergeCell ref="F7:J7"/>
    <mergeCell ref="T8:U8"/>
    <mergeCell ref="O8:S8"/>
    <mergeCell ref="A6:C6"/>
    <mergeCell ref="D6:J6"/>
    <mergeCell ref="K6:N6"/>
    <mergeCell ref="O6:P6"/>
    <mergeCell ref="Q6:R6"/>
    <mergeCell ref="S6:T6"/>
    <mergeCell ref="U6:V6"/>
    <mergeCell ref="G13:H13"/>
    <mergeCell ref="A12:I12"/>
    <mergeCell ref="A11:I11"/>
    <mergeCell ref="O12:P12"/>
    <mergeCell ref="O11:P11"/>
    <mergeCell ref="A15:A16"/>
    <mergeCell ref="B15:C16"/>
    <mergeCell ref="D15:H15"/>
    <mergeCell ref="I15:I16"/>
    <mergeCell ref="O13:P13"/>
    <mergeCell ref="J18:P18"/>
    <mergeCell ref="U18:Y18"/>
    <mergeCell ref="J19:P19"/>
    <mergeCell ref="U19:Y19"/>
    <mergeCell ref="J20:P20"/>
    <mergeCell ref="U20:Y20"/>
    <mergeCell ref="J21:P21"/>
    <mergeCell ref="U21:Y21"/>
    <mergeCell ref="J22:P22"/>
    <mergeCell ref="U22:Y22"/>
    <mergeCell ref="J23:P23"/>
    <mergeCell ref="U23:Y23"/>
    <mergeCell ref="J24:P24"/>
    <mergeCell ref="U24:Y24"/>
    <mergeCell ref="J25:P25"/>
    <mergeCell ref="U25:Y25"/>
    <mergeCell ref="J26:P26"/>
    <mergeCell ref="U26:Y26"/>
    <mergeCell ref="J27:P27"/>
    <mergeCell ref="U27:Y27"/>
    <mergeCell ref="J28:P28"/>
    <mergeCell ref="U28:Y28"/>
    <mergeCell ref="J29:P29"/>
    <mergeCell ref="U29:Y29"/>
    <mergeCell ref="J30:P30"/>
    <mergeCell ref="U30:Y30"/>
    <mergeCell ref="J31:P31"/>
    <mergeCell ref="U31:Y31"/>
    <mergeCell ref="J34:P34"/>
    <mergeCell ref="U34:Y34"/>
    <mergeCell ref="J32:P32"/>
    <mergeCell ref="U32:Y32"/>
    <mergeCell ref="J33:P33"/>
    <mergeCell ref="U33:Y33"/>
    <mergeCell ref="A36:B36"/>
    <mergeCell ref="D36:F36"/>
    <mergeCell ref="H36:J36"/>
    <mergeCell ref="A35:B35"/>
    <mergeCell ref="C35:F35"/>
    <mergeCell ref="G35:J35"/>
    <mergeCell ref="O37:O38"/>
    <mergeCell ref="A37:B37"/>
    <mergeCell ref="D37:F37"/>
    <mergeCell ref="H37:J37"/>
    <mergeCell ref="K39:L39"/>
    <mergeCell ref="M39:N39"/>
    <mergeCell ref="A38:B38"/>
    <mergeCell ref="D38:F38"/>
    <mergeCell ref="H38:J38"/>
    <mergeCell ref="K37:L38"/>
    <mergeCell ref="M37:N38"/>
    <mergeCell ref="A40:B40"/>
    <mergeCell ref="D40:F40"/>
    <mergeCell ref="H40:J40"/>
    <mergeCell ref="A39:B39"/>
    <mergeCell ref="D39:F39"/>
    <mergeCell ref="H39:J39"/>
    <mergeCell ref="K40:L40"/>
    <mergeCell ref="M40:N40"/>
    <mergeCell ref="A43:B43"/>
    <mergeCell ref="D43:F43"/>
    <mergeCell ref="H41:J41"/>
    <mergeCell ref="H43:J43"/>
    <mergeCell ref="A42:B42"/>
    <mergeCell ref="D42:F42"/>
    <mergeCell ref="H42:J42"/>
    <mergeCell ref="A41:B41"/>
    <mergeCell ref="D41:F41"/>
    <mergeCell ref="A45:B45"/>
    <mergeCell ref="D45:F45"/>
    <mergeCell ref="H45:J45"/>
    <mergeCell ref="A44:B44"/>
    <mergeCell ref="D44:F44"/>
    <mergeCell ref="H44:J44"/>
    <mergeCell ref="A47:B47"/>
    <mergeCell ref="C47:E47"/>
    <mergeCell ref="G47:J47"/>
    <mergeCell ref="A46:B46"/>
    <mergeCell ref="C46:E46"/>
    <mergeCell ref="G46:J46"/>
    <mergeCell ref="A48:B48"/>
    <mergeCell ref="C48:E48"/>
    <mergeCell ref="G48:J48"/>
    <mergeCell ref="O48:P48"/>
    <mergeCell ref="Q48:R48"/>
    <mergeCell ref="S48:T48"/>
    <mergeCell ref="U47:V47"/>
    <mergeCell ref="W47:X47"/>
    <mergeCell ref="Q47:R47"/>
    <mergeCell ref="S47:T47"/>
    <mergeCell ref="U48:V48"/>
    <mergeCell ref="W48:X48"/>
    <mergeCell ref="L47:M47"/>
    <mergeCell ref="A50:B50"/>
    <mergeCell ref="C50:E50"/>
    <mergeCell ref="G50:J50"/>
    <mergeCell ref="O50:P50"/>
    <mergeCell ref="Q50:R50"/>
    <mergeCell ref="S50:T50"/>
    <mergeCell ref="U49:V49"/>
    <mergeCell ref="W49:X49"/>
    <mergeCell ref="Q49:R49"/>
    <mergeCell ref="S49:T49"/>
    <mergeCell ref="U50:V50"/>
    <mergeCell ref="W50:X50"/>
    <mergeCell ref="A49:B49"/>
    <mergeCell ref="C49:E49"/>
    <mergeCell ref="G49:J49"/>
    <mergeCell ref="O49:P49"/>
    <mergeCell ref="A52:B52"/>
    <mergeCell ref="C52:E52"/>
    <mergeCell ref="G52:J52"/>
    <mergeCell ref="O52:P52"/>
    <mergeCell ref="Q52:R52"/>
    <mergeCell ref="S52:T52"/>
    <mergeCell ref="U51:V51"/>
    <mergeCell ref="W51:X51"/>
    <mergeCell ref="Q51:R51"/>
    <mergeCell ref="S51:T51"/>
    <mergeCell ref="U52:V52"/>
    <mergeCell ref="W52:X52"/>
    <mergeCell ref="A51:B51"/>
    <mergeCell ref="C51:E51"/>
    <mergeCell ref="G51:J51"/>
    <mergeCell ref="O51:P51"/>
    <mergeCell ref="A54:B54"/>
    <mergeCell ref="C54:E54"/>
    <mergeCell ref="G54:J54"/>
    <mergeCell ref="O54:P54"/>
    <mergeCell ref="L54:M54"/>
    <mergeCell ref="A53:B53"/>
    <mergeCell ref="C53:E53"/>
    <mergeCell ref="G53:J53"/>
    <mergeCell ref="O53:P53"/>
    <mergeCell ref="G56:J56"/>
    <mergeCell ref="O56:P56"/>
    <mergeCell ref="L56:M56"/>
    <mergeCell ref="Q54:R54"/>
    <mergeCell ref="S54:T54"/>
    <mergeCell ref="U53:V53"/>
    <mergeCell ref="W53:X53"/>
    <mergeCell ref="Q53:R53"/>
    <mergeCell ref="S53:T53"/>
    <mergeCell ref="AA56:AB56"/>
    <mergeCell ref="AC55:AD55"/>
    <mergeCell ref="AE55:AF55"/>
    <mergeCell ref="Y55:Z55"/>
    <mergeCell ref="AA55:AB55"/>
    <mergeCell ref="AC56:AD56"/>
    <mergeCell ref="AE56:AF56"/>
    <mergeCell ref="A57:B57"/>
    <mergeCell ref="C57:E57"/>
    <mergeCell ref="G57:J57"/>
    <mergeCell ref="O57:P57"/>
    <mergeCell ref="U56:V56"/>
    <mergeCell ref="W56:X56"/>
    <mergeCell ref="Q56:R56"/>
    <mergeCell ref="S56:T56"/>
    <mergeCell ref="W55:X55"/>
    <mergeCell ref="Q55:R55"/>
    <mergeCell ref="S55:T55"/>
    <mergeCell ref="A55:B55"/>
    <mergeCell ref="C55:E55"/>
    <mergeCell ref="G55:J55"/>
    <mergeCell ref="O55:P55"/>
    <mergeCell ref="A56:B56"/>
    <mergeCell ref="C56:E56"/>
    <mergeCell ref="A68:AH79"/>
    <mergeCell ref="W58:X58"/>
    <mergeCell ref="Y58:Z58"/>
    <mergeCell ref="A58:D58"/>
    <mergeCell ref="E58:F58"/>
    <mergeCell ref="G58:H58"/>
    <mergeCell ref="I58:J58"/>
    <mergeCell ref="O58:P58"/>
    <mergeCell ref="A60:C60"/>
    <mergeCell ref="E61:AH61"/>
    <mergeCell ref="A64:AH64"/>
    <mergeCell ref="M60:N60"/>
    <mergeCell ref="AG58:AH58"/>
    <mergeCell ref="Q58:R58"/>
    <mergeCell ref="K58:N58"/>
    <mergeCell ref="A61:D61"/>
    <mergeCell ref="A62:D62"/>
    <mergeCell ref="E62:AH62"/>
    <mergeCell ref="AA6:AE6"/>
    <mergeCell ref="AF6:AH6"/>
    <mergeCell ref="K7:N7"/>
    <mergeCell ref="O7:S7"/>
    <mergeCell ref="T7:U7"/>
    <mergeCell ref="K8:N8"/>
    <mergeCell ref="A67:C67"/>
    <mergeCell ref="AA58:AB58"/>
    <mergeCell ref="AC58:AD58"/>
    <mergeCell ref="AE58:AF58"/>
    <mergeCell ref="A59:C59"/>
    <mergeCell ref="S58:T58"/>
    <mergeCell ref="U58:V58"/>
    <mergeCell ref="K59:L59"/>
    <mergeCell ref="M59:N59"/>
    <mergeCell ref="K60:L60"/>
    <mergeCell ref="V7:Z7"/>
    <mergeCell ref="AB7:AE7"/>
    <mergeCell ref="AF7:AH8"/>
    <mergeCell ref="AB8:AE8"/>
    <mergeCell ref="V8:Z8"/>
    <mergeCell ref="O9:P9"/>
    <mergeCell ref="A65:AH65"/>
    <mergeCell ref="Y56:Z56"/>
    <mergeCell ref="W14:Y14"/>
    <mergeCell ref="J9:N13"/>
    <mergeCell ref="AA15:AE15"/>
    <mergeCell ref="AF15:AG16"/>
    <mergeCell ref="J14:N14"/>
    <mergeCell ref="O14:P14"/>
    <mergeCell ref="Q14:T14"/>
    <mergeCell ref="U14:V14"/>
    <mergeCell ref="Q12:T12"/>
    <mergeCell ref="U12:V12"/>
    <mergeCell ref="Q9:T9"/>
    <mergeCell ref="U11:V11"/>
    <mergeCell ref="U9:V9"/>
    <mergeCell ref="Q13:T13"/>
    <mergeCell ref="U13:V13"/>
    <mergeCell ref="Q11:T11"/>
    <mergeCell ref="Z12:AH12"/>
    <mergeCell ref="AA13:AB13"/>
    <mergeCell ref="AG13:AH13"/>
    <mergeCell ref="W9:Y13"/>
    <mergeCell ref="Z11:AH11"/>
    <mergeCell ref="AH15:AH16"/>
    <mergeCell ref="J17:P17"/>
    <mergeCell ref="U17:Y17"/>
    <mergeCell ref="S15:S16"/>
    <mergeCell ref="T15:T16"/>
    <mergeCell ref="U15:Y16"/>
    <mergeCell ref="Z15:Z16"/>
    <mergeCell ref="R15:R16"/>
    <mergeCell ref="Q15:Q16"/>
    <mergeCell ref="J15:P16"/>
    <mergeCell ref="AE35:AH35"/>
    <mergeCell ref="K36:R36"/>
    <mergeCell ref="S36:X36"/>
    <mergeCell ref="Y36:Z36"/>
    <mergeCell ref="AB36:AD36"/>
    <mergeCell ref="AF36:AH36"/>
    <mergeCell ref="K35:R35"/>
    <mergeCell ref="S35:X35"/>
    <mergeCell ref="Y35:Z35"/>
    <mergeCell ref="AA35:AD35"/>
    <mergeCell ref="P37:P38"/>
    <mergeCell ref="Q37:T38"/>
    <mergeCell ref="W37:W38"/>
    <mergeCell ref="X37:X38"/>
    <mergeCell ref="U37:U38"/>
    <mergeCell ref="V37:V38"/>
    <mergeCell ref="Y37:Z37"/>
    <mergeCell ref="AB37:AD37"/>
    <mergeCell ref="AF37:AH37"/>
    <mergeCell ref="Y38:Z38"/>
    <mergeCell ref="AB38:AD38"/>
    <mergeCell ref="AF38:AH38"/>
    <mergeCell ref="AB39:AD39"/>
    <mergeCell ref="AF39:AH39"/>
    <mergeCell ref="R40:S40"/>
    <mergeCell ref="Y40:Z40"/>
    <mergeCell ref="R39:S39"/>
    <mergeCell ref="Y39:Z39"/>
    <mergeCell ref="R41:S41"/>
    <mergeCell ref="Y41:Z41"/>
    <mergeCell ref="AB40:AD40"/>
    <mergeCell ref="AF40:AH40"/>
    <mergeCell ref="AB41:AD41"/>
    <mergeCell ref="AF41:AH41"/>
    <mergeCell ref="K42:L42"/>
    <mergeCell ref="M42:N42"/>
    <mergeCell ref="R42:S42"/>
    <mergeCell ref="Y42:Z42"/>
    <mergeCell ref="AB42:AD42"/>
    <mergeCell ref="AF42:AH42"/>
    <mergeCell ref="K41:L41"/>
    <mergeCell ref="M41:N41"/>
    <mergeCell ref="AB44:AD44"/>
    <mergeCell ref="AF44:AH44"/>
    <mergeCell ref="K43:L43"/>
    <mergeCell ref="M43:N43"/>
    <mergeCell ref="R43:S43"/>
    <mergeCell ref="Y43:Z43"/>
    <mergeCell ref="AB43:AD43"/>
    <mergeCell ref="AF43:AH43"/>
    <mergeCell ref="AB45:AD45"/>
    <mergeCell ref="AF45:AH45"/>
    <mergeCell ref="K44:L44"/>
    <mergeCell ref="M44:N44"/>
    <mergeCell ref="K45:L45"/>
    <mergeCell ref="M45:N45"/>
    <mergeCell ref="R45:S45"/>
    <mergeCell ref="Y45:Z45"/>
    <mergeCell ref="R44:S44"/>
    <mergeCell ref="Y44:Z44"/>
    <mergeCell ref="AG47:AH47"/>
    <mergeCell ref="AC47:AD47"/>
    <mergeCell ref="AE47:AF47"/>
    <mergeCell ref="Y47:Z47"/>
    <mergeCell ref="AA47:AB47"/>
    <mergeCell ref="O47:P47"/>
    <mergeCell ref="AG48:AH48"/>
    <mergeCell ref="L49:M49"/>
    <mergeCell ref="AG49:AH49"/>
    <mergeCell ref="AC49:AD49"/>
    <mergeCell ref="AE49:AF49"/>
    <mergeCell ref="Y49:Z49"/>
    <mergeCell ref="AA49:AB49"/>
    <mergeCell ref="AC48:AD48"/>
    <mergeCell ref="AE48:AF48"/>
    <mergeCell ref="Y48:Z48"/>
    <mergeCell ref="L48:M48"/>
    <mergeCell ref="AA48:AB48"/>
    <mergeCell ref="AG50:AH50"/>
    <mergeCell ref="L51:M51"/>
    <mergeCell ref="AG51:AH51"/>
    <mergeCell ref="AC51:AD51"/>
    <mergeCell ref="AE51:AF51"/>
    <mergeCell ref="Y51:Z51"/>
    <mergeCell ref="AA51:AB51"/>
    <mergeCell ref="AC50:AD50"/>
    <mergeCell ref="AE50:AF50"/>
    <mergeCell ref="Y50:Z50"/>
    <mergeCell ref="L50:M50"/>
    <mergeCell ref="AA50:AB50"/>
    <mergeCell ref="AA54:AB54"/>
    <mergeCell ref="U55:V55"/>
    <mergeCell ref="AG52:AH52"/>
    <mergeCell ref="L53:M53"/>
    <mergeCell ref="AG53:AH53"/>
    <mergeCell ref="AC53:AD53"/>
    <mergeCell ref="AE53:AF53"/>
    <mergeCell ref="Y53:Z53"/>
    <mergeCell ref="AA53:AB53"/>
    <mergeCell ref="AC52:AD52"/>
    <mergeCell ref="AE52:AF52"/>
    <mergeCell ref="Y52:Z52"/>
    <mergeCell ref="L52:M52"/>
    <mergeCell ref="AA52:AB52"/>
    <mergeCell ref="W6:Z6"/>
    <mergeCell ref="A9:D9"/>
    <mergeCell ref="Z9:AC9"/>
    <mergeCell ref="U57:V57"/>
    <mergeCell ref="W57:X57"/>
    <mergeCell ref="Y57:Z57"/>
    <mergeCell ref="AA57:AB57"/>
    <mergeCell ref="K46:N46"/>
    <mergeCell ref="O46:AH46"/>
    <mergeCell ref="AG56:AH56"/>
    <mergeCell ref="L57:M57"/>
    <mergeCell ref="AG57:AH57"/>
    <mergeCell ref="AC57:AD57"/>
    <mergeCell ref="AE57:AF57"/>
    <mergeCell ref="Q57:R57"/>
    <mergeCell ref="S57:T57"/>
    <mergeCell ref="AG54:AH54"/>
    <mergeCell ref="L55:M55"/>
    <mergeCell ref="AG55:AH55"/>
    <mergeCell ref="AC54:AD54"/>
    <mergeCell ref="AE54:AF54"/>
    <mergeCell ref="U54:V54"/>
    <mergeCell ref="W54:X54"/>
    <mergeCell ref="Y54:Z54"/>
  </mergeCells>
  <phoneticPr fontId="3"/>
  <dataValidations count="1">
    <dataValidation type="list" allowBlank="1" showInputMessage="1" showErrorMessage="1" sqref="C47:E57 A59:C59">
      <formula1>$A$10:$B$10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8" orientation="portrait" horizontalDpi="4294967293" verticalDpi="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データ!$H$2:$H$21</xm:f>
          </x14:formula1>
          <xm:sqref>AB8:AE8</xm:sqref>
        </x14:dataValidation>
        <x14:dataValidation type="list" allowBlank="1" showInputMessage="1" showErrorMessage="1">
          <x14:formula1>
            <xm:f>データ!$G$2:$G$21</xm:f>
          </x14:formula1>
          <xm:sqref>AB7:AE7</xm:sqref>
        </x14:dataValidation>
        <x14:dataValidation type="list" allowBlank="1" showInputMessage="1" showErrorMessage="1">
          <x14:formula1>
            <xm:f>データ!$P$2:$P$21</xm:f>
          </x14:formula1>
          <xm:sqref>W6</xm:sqref>
        </x14:dataValidation>
        <x14:dataValidation type="list" allowBlank="1" showInputMessage="1" showErrorMessage="1">
          <x14:formula1>
            <xm:f>データ!$N$2:$N$67</xm:f>
          </x14:formula1>
          <xm:sqref>O6</xm:sqref>
        </x14:dataValidation>
        <x14:dataValidation type="list" allowBlank="1" showInputMessage="1" showErrorMessage="1">
          <x14:formula1>
            <xm:f>データ!$J$2:$J$21</xm:f>
          </x14:formula1>
          <xm:sqref>D6</xm:sqref>
        </x14:dataValidation>
        <x14:dataValidation type="list" allowBlank="1" showInputMessage="1" showErrorMessage="1">
          <x14:formula1>
            <xm:f>データ!$L$2:$L$21</xm:f>
          </x14:formula1>
          <xm:sqref>S6</xm:sqref>
        </x14:dataValidation>
        <x14:dataValidation type="list" allowBlank="1" showInputMessage="1" showErrorMessage="1">
          <x14:formula1>
            <xm:f>データ!$E$2:$E$21</xm:f>
          </x14:formula1>
          <xm:sqref>V8:Z8</xm:sqref>
        </x14:dataValidation>
        <x14:dataValidation type="list" allowBlank="1" showInputMessage="1" showErrorMessage="1">
          <x14:formula1>
            <xm:f>データ!$C$2:$C$21</xm:f>
          </x14:formula1>
          <xm:sqref>F7:J7</xm:sqref>
        </x14:dataValidation>
        <x14:dataValidation type="list" allowBlank="1" showInputMessage="1" showErrorMessage="1">
          <x14:formula1>
            <xm:f>データ!$A$2:$A$21</xm:f>
          </x14:formula1>
          <xm:sqref>F8:J8 O7:S8 V7:Z7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0"/>
  <sheetViews>
    <sheetView zoomScaleNormal="100" workbookViewId="0">
      <selection activeCell="W6" sqref="W6:Z6"/>
    </sheetView>
  </sheetViews>
  <sheetFormatPr defaultRowHeight="13.5"/>
  <cols>
    <col min="1" max="10" width="3.125" style="17" customWidth="1"/>
    <col min="11" max="11" width="2.25" style="17" customWidth="1"/>
    <col min="12" max="13" width="0.875" style="17" customWidth="1"/>
    <col min="14" max="14" width="2.25" style="17" customWidth="1"/>
    <col min="15" max="34" width="3.125" style="17" customWidth="1"/>
    <col min="35" max="35" width="2.875" style="17" customWidth="1"/>
    <col min="36" max="42" width="2.625" style="17" customWidth="1"/>
    <col min="43" max="16384" width="9" style="17"/>
  </cols>
  <sheetData>
    <row r="1" spans="1:49" ht="15" customHeight="1">
      <c r="A1" s="816" t="s">
        <v>270</v>
      </c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197"/>
      <c r="R1" s="197"/>
      <c r="S1" s="197"/>
      <c r="T1" s="197"/>
      <c r="U1" s="197"/>
      <c r="V1" s="197"/>
      <c r="W1" s="817" t="s">
        <v>6</v>
      </c>
      <c r="X1" s="817"/>
      <c r="Y1" s="817"/>
      <c r="Z1" s="817"/>
      <c r="AA1" s="817"/>
      <c r="AB1" s="817"/>
      <c r="AC1" s="817" t="s">
        <v>7</v>
      </c>
      <c r="AD1" s="817"/>
      <c r="AE1" s="817"/>
      <c r="AF1" s="817"/>
      <c r="AG1" s="817"/>
      <c r="AH1" s="817"/>
    </row>
    <row r="2" spans="1:49" ht="15" customHeight="1">
      <c r="A2" s="197"/>
      <c r="B2" s="821" t="s">
        <v>445</v>
      </c>
      <c r="C2" s="821"/>
      <c r="D2" s="821"/>
      <c r="E2" s="821"/>
      <c r="F2" s="821"/>
      <c r="G2" s="821"/>
      <c r="H2" s="821"/>
      <c r="I2" s="821"/>
      <c r="J2" s="822"/>
      <c r="K2" s="822"/>
      <c r="L2" s="822"/>
      <c r="M2" s="822"/>
      <c r="N2" s="822"/>
      <c r="O2" s="198"/>
      <c r="P2" s="198"/>
      <c r="Q2" s="198"/>
      <c r="R2" s="198"/>
      <c r="S2" s="198"/>
      <c r="T2" s="198"/>
      <c r="U2" s="198"/>
      <c r="V2" s="198"/>
      <c r="W2" s="823" t="str">
        <f>IF(F7="","",F7)</f>
        <v/>
      </c>
      <c r="X2" s="823"/>
      <c r="Y2" s="823"/>
      <c r="Z2" s="823"/>
      <c r="AA2" s="823"/>
      <c r="AB2" s="823"/>
      <c r="AC2" s="823" t="str">
        <f>IF(F8="","",F8)</f>
        <v/>
      </c>
      <c r="AD2" s="823"/>
      <c r="AE2" s="823"/>
      <c r="AF2" s="823"/>
      <c r="AG2" s="823"/>
      <c r="AH2" s="823"/>
    </row>
    <row r="3" spans="1:49" ht="15" customHeight="1">
      <c r="A3" s="197"/>
      <c r="B3" s="821"/>
      <c r="C3" s="821"/>
      <c r="D3" s="821"/>
      <c r="E3" s="821"/>
      <c r="F3" s="821"/>
      <c r="G3" s="821"/>
      <c r="H3" s="821"/>
      <c r="I3" s="821"/>
      <c r="J3" s="822"/>
      <c r="K3" s="822"/>
      <c r="L3" s="822"/>
      <c r="M3" s="822"/>
      <c r="N3" s="822"/>
      <c r="O3" s="825"/>
      <c r="P3" s="825"/>
      <c r="Q3" s="198"/>
      <c r="R3" s="198"/>
      <c r="S3" s="198"/>
      <c r="T3" s="198"/>
      <c r="U3" s="198"/>
      <c r="V3" s="198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</row>
    <row r="4" spans="1:49" ht="15" customHeight="1">
      <c r="A4" s="820" t="s">
        <v>38</v>
      </c>
      <c r="B4" s="820"/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  <c r="R4" s="820"/>
      <c r="S4" s="820"/>
      <c r="T4" s="820"/>
      <c r="U4" s="820"/>
      <c r="V4" s="820"/>
      <c r="W4" s="820"/>
      <c r="X4" s="820"/>
      <c r="Y4" s="820"/>
      <c r="Z4" s="820"/>
      <c r="AA4" s="820"/>
      <c r="AB4" s="820"/>
      <c r="AC4" s="820"/>
      <c r="AD4" s="820"/>
      <c r="AE4" s="820"/>
      <c r="AF4" s="820"/>
      <c r="AG4" s="820"/>
      <c r="AH4" s="820"/>
    </row>
    <row r="5" spans="1:49" ht="15" customHeight="1">
      <c r="A5" s="724" t="s">
        <v>8</v>
      </c>
      <c r="B5" s="725"/>
      <c r="C5" s="753"/>
      <c r="D5" s="826" t="str">
        <f>表紙裏!A14</f>
        <v>平成30年8月8日(水)</v>
      </c>
      <c r="E5" s="827"/>
      <c r="F5" s="827"/>
      <c r="G5" s="827"/>
      <c r="H5" s="827"/>
      <c r="I5" s="818">
        <v>0.39583333333333331</v>
      </c>
      <c r="J5" s="819"/>
      <c r="K5" s="693" t="s">
        <v>9</v>
      </c>
      <c r="L5" s="693"/>
      <c r="M5" s="693"/>
      <c r="N5" s="693"/>
      <c r="O5" s="693" t="s">
        <v>261</v>
      </c>
      <c r="P5" s="693"/>
      <c r="Q5" s="693"/>
      <c r="R5" s="693"/>
      <c r="S5" s="693"/>
      <c r="T5" s="693"/>
      <c r="U5" s="693" t="s">
        <v>10</v>
      </c>
      <c r="V5" s="693"/>
      <c r="W5" s="693" t="str">
        <f>トーナメント!O57</f>
        <v>七尾市能登島グラウンド Bｺｰﾄ</v>
      </c>
      <c r="X5" s="693"/>
      <c r="Y5" s="693"/>
      <c r="Z5" s="693"/>
      <c r="AA5" s="693"/>
      <c r="AB5" s="693"/>
      <c r="AC5" s="693"/>
      <c r="AD5" s="693"/>
      <c r="AE5" s="693"/>
      <c r="AF5" s="693"/>
      <c r="AG5" s="693"/>
      <c r="AH5" s="694"/>
    </row>
    <row r="6" spans="1:49" ht="15" customHeight="1">
      <c r="A6" s="696" t="s">
        <v>11</v>
      </c>
      <c r="B6" s="680"/>
      <c r="C6" s="680"/>
      <c r="D6" s="680"/>
      <c r="E6" s="680"/>
      <c r="F6" s="680"/>
      <c r="G6" s="680"/>
      <c r="H6" s="680"/>
      <c r="I6" s="680"/>
      <c r="J6" s="680"/>
      <c r="K6" s="680" t="s">
        <v>12</v>
      </c>
      <c r="L6" s="680"/>
      <c r="M6" s="680"/>
      <c r="N6" s="681"/>
      <c r="O6" s="828"/>
      <c r="P6" s="829"/>
      <c r="Q6" s="679" t="s">
        <v>13</v>
      </c>
      <c r="R6" s="681"/>
      <c r="S6" s="814"/>
      <c r="T6" s="815"/>
      <c r="U6" s="679" t="s">
        <v>39</v>
      </c>
      <c r="V6" s="681"/>
      <c r="W6" s="679"/>
      <c r="X6" s="680"/>
      <c r="Y6" s="680"/>
      <c r="Z6" s="681"/>
      <c r="AA6" s="688" t="s">
        <v>14</v>
      </c>
      <c r="AB6" s="688"/>
      <c r="AC6" s="688"/>
      <c r="AD6" s="688"/>
      <c r="AE6" s="688"/>
      <c r="AF6" s="688" t="s">
        <v>15</v>
      </c>
      <c r="AG6" s="688"/>
      <c r="AH6" s="689"/>
    </row>
    <row r="7" spans="1:49" ht="15" customHeight="1">
      <c r="A7" s="793" t="s">
        <v>6</v>
      </c>
      <c r="B7" s="688"/>
      <c r="C7" s="688"/>
      <c r="D7" s="688"/>
      <c r="E7" s="688"/>
      <c r="F7" s="770"/>
      <c r="G7" s="770"/>
      <c r="H7" s="770"/>
      <c r="I7" s="770"/>
      <c r="J7" s="770"/>
      <c r="K7" s="688" t="s">
        <v>40</v>
      </c>
      <c r="L7" s="688"/>
      <c r="M7" s="688"/>
      <c r="N7" s="688"/>
      <c r="O7" s="770"/>
      <c r="P7" s="770"/>
      <c r="Q7" s="770"/>
      <c r="R7" s="770"/>
      <c r="S7" s="770"/>
      <c r="T7" s="688" t="s">
        <v>41</v>
      </c>
      <c r="U7" s="688"/>
      <c r="V7" s="770"/>
      <c r="W7" s="770"/>
      <c r="X7" s="770"/>
      <c r="Y7" s="770"/>
      <c r="Z7" s="770"/>
      <c r="AA7" s="199" t="s">
        <v>16</v>
      </c>
      <c r="AB7" s="688"/>
      <c r="AC7" s="688"/>
      <c r="AD7" s="688"/>
      <c r="AE7" s="688"/>
      <c r="AF7" s="774"/>
      <c r="AG7" s="774"/>
      <c r="AH7" s="775"/>
    </row>
    <row r="8" spans="1:49" ht="15" customHeight="1">
      <c r="A8" s="707" t="s">
        <v>7</v>
      </c>
      <c r="B8" s="684"/>
      <c r="C8" s="684"/>
      <c r="D8" s="684"/>
      <c r="E8" s="684"/>
      <c r="F8" s="770"/>
      <c r="G8" s="770"/>
      <c r="H8" s="770"/>
      <c r="I8" s="770"/>
      <c r="J8" s="770"/>
      <c r="K8" s="684" t="s">
        <v>42</v>
      </c>
      <c r="L8" s="684"/>
      <c r="M8" s="684"/>
      <c r="N8" s="684"/>
      <c r="O8" s="770"/>
      <c r="P8" s="770"/>
      <c r="Q8" s="770"/>
      <c r="R8" s="770"/>
      <c r="S8" s="770"/>
      <c r="T8" s="684" t="s">
        <v>17</v>
      </c>
      <c r="U8" s="684"/>
      <c r="V8" s="770"/>
      <c r="W8" s="770"/>
      <c r="X8" s="770"/>
      <c r="Y8" s="770"/>
      <c r="Z8" s="770"/>
      <c r="AA8" s="200" t="s">
        <v>18</v>
      </c>
      <c r="AB8" s="684"/>
      <c r="AC8" s="684"/>
      <c r="AD8" s="684"/>
      <c r="AE8" s="684"/>
      <c r="AF8" s="776"/>
      <c r="AG8" s="776"/>
      <c r="AH8" s="777"/>
    </row>
    <row r="9" spans="1:49" ht="15" customHeight="1">
      <c r="A9" s="682"/>
      <c r="B9" s="683"/>
      <c r="C9" s="683"/>
      <c r="D9" s="683"/>
      <c r="E9" s="201"/>
      <c r="F9" s="201"/>
      <c r="G9" s="201"/>
      <c r="H9" s="201"/>
      <c r="I9" s="202"/>
      <c r="J9" s="734" t="str">
        <f>IF(O9="","",O9+O11+O12+O13)</f>
        <v/>
      </c>
      <c r="K9" s="735"/>
      <c r="L9" s="735"/>
      <c r="M9" s="735"/>
      <c r="N9" s="736"/>
      <c r="O9" s="734"/>
      <c r="P9" s="778"/>
      <c r="Q9" s="752" t="s">
        <v>77</v>
      </c>
      <c r="R9" s="725"/>
      <c r="S9" s="725"/>
      <c r="T9" s="753"/>
      <c r="U9" s="754"/>
      <c r="V9" s="736"/>
      <c r="W9" s="734" t="str">
        <f>IF(U9="","",U9+U11+U12+U13)</f>
        <v/>
      </c>
      <c r="X9" s="735"/>
      <c r="Y9" s="736"/>
      <c r="Z9" s="682"/>
      <c r="AA9" s="683"/>
      <c r="AB9" s="683"/>
      <c r="AC9" s="683"/>
      <c r="AD9" s="201"/>
      <c r="AE9" s="201"/>
      <c r="AF9" s="201"/>
      <c r="AG9" s="201"/>
      <c r="AH9" s="202"/>
    </row>
    <row r="10" spans="1:49" ht="15" hidden="1" customHeight="1">
      <c r="A10" s="203" t="str">
        <f>トーナメント!X19</f>
        <v/>
      </c>
      <c r="B10" s="183" t="str">
        <f>Z10</f>
        <v/>
      </c>
      <c r="C10" s="183"/>
      <c r="D10" s="183"/>
      <c r="E10" s="204"/>
      <c r="F10" s="204"/>
      <c r="G10" s="204"/>
      <c r="H10" s="204"/>
      <c r="I10" s="205"/>
      <c r="J10" s="737"/>
      <c r="K10" s="738"/>
      <c r="L10" s="738"/>
      <c r="M10" s="738"/>
      <c r="N10" s="739"/>
      <c r="O10" s="206"/>
      <c r="P10" s="207"/>
      <c r="Q10" s="208"/>
      <c r="R10" s="204"/>
      <c r="S10" s="204"/>
      <c r="T10" s="209"/>
      <c r="U10" s="210"/>
      <c r="V10" s="211"/>
      <c r="W10" s="737"/>
      <c r="X10" s="738"/>
      <c r="Y10" s="739"/>
      <c r="Z10" s="203" t="str">
        <f>トーナメント!AS19</f>
        <v/>
      </c>
      <c r="AA10" s="183"/>
      <c r="AB10" s="183"/>
      <c r="AC10" s="183"/>
      <c r="AD10" s="204"/>
      <c r="AE10" s="204"/>
      <c r="AF10" s="204"/>
      <c r="AG10" s="204"/>
      <c r="AH10" s="205"/>
    </row>
    <row r="11" spans="1:49" ht="15" customHeight="1">
      <c r="A11" s="767" t="str">
        <f>AQ15</f>
        <v>星稜中学校</v>
      </c>
      <c r="B11" s="768"/>
      <c r="C11" s="768"/>
      <c r="D11" s="768"/>
      <c r="E11" s="768"/>
      <c r="F11" s="768"/>
      <c r="G11" s="768"/>
      <c r="H11" s="768"/>
      <c r="I11" s="769"/>
      <c r="J11" s="740"/>
      <c r="K11" s="741"/>
      <c r="L11" s="741"/>
      <c r="M11" s="741"/>
      <c r="N11" s="742"/>
      <c r="O11" s="809"/>
      <c r="P11" s="810"/>
      <c r="Q11" s="759" t="s">
        <v>78</v>
      </c>
      <c r="R11" s="729"/>
      <c r="S11" s="729"/>
      <c r="T11" s="760"/>
      <c r="U11" s="755"/>
      <c r="V11" s="756"/>
      <c r="W11" s="740"/>
      <c r="X11" s="741"/>
      <c r="Y11" s="742"/>
      <c r="Z11" s="767" t="str">
        <f>AU15</f>
        <v>星稜中学校</v>
      </c>
      <c r="AA11" s="768"/>
      <c r="AB11" s="768"/>
      <c r="AC11" s="768"/>
      <c r="AD11" s="768"/>
      <c r="AE11" s="768"/>
      <c r="AF11" s="768"/>
      <c r="AG11" s="768"/>
      <c r="AH11" s="769"/>
    </row>
    <row r="12" spans="1:49" ht="15" customHeight="1">
      <c r="A12" s="761" t="str">
        <f>AQ16</f>
        <v>(石川１位)</v>
      </c>
      <c r="B12" s="762"/>
      <c r="C12" s="762"/>
      <c r="D12" s="762"/>
      <c r="E12" s="762"/>
      <c r="F12" s="762"/>
      <c r="G12" s="762"/>
      <c r="H12" s="763"/>
      <c r="I12" s="764"/>
      <c r="J12" s="740"/>
      <c r="K12" s="741"/>
      <c r="L12" s="741"/>
      <c r="M12" s="741"/>
      <c r="N12" s="742"/>
      <c r="O12" s="734"/>
      <c r="P12" s="778"/>
      <c r="Q12" s="752" t="s">
        <v>45</v>
      </c>
      <c r="R12" s="725"/>
      <c r="S12" s="725"/>
      <c r="T12" s="753"/>
      <c r="U12" s="754"/>
      <c r="V12" s="736"/>
      <c r="W12" s="740"/>
      <c r="X12" s="741"/>
      <c r="Y12" s="742"/>
      <c r="Z12" s="761" t="str">
        <f>AU16</f>
        <v>(石川１位)</v>
      </c>
      <c r="AA12" s="762"/>
      <c r="AB12" s="762"/>
      <c r="AC12" s="762"/>
      <c r="AD12" s="762"/>
      <c r="AE12" s="762"/>
      <c r="AF12" s="762"/>
      <c r="AG12" s="763"/>
      <c r="AH12" s="764"/>
    </row>
    <row r="13" spans="1:49" ht="15" customHeight="1">
      <c r="A13" s="203"/>
      <c r="B13" s="204"/>
      <c r="C13" s="204"/>
      <c r="D13" s="204"/>
      <c r="E13" s="204"/>
      <c r="F13" s="204"/>
      <c r="G13" s="765" t="s">
        <v>46</v>
      </c>
      <c r="H13" s="808"/>
      <c r="I13" s="212"/>
      <c r="J13" s="743"/>
      <c r="K13" s="744"/>
      <c r="L13" s="744"/>
      <c r="M13" s="744"/>
      <c r="N13" s="745"/>
      <c r="O13" s="743"/>
      <c r="P13" s="811"/>
      <c r="Q13" s="701" t="s">
        <v>47</v>
      </c>
      <c r="R13" s="757"/>
      <c r="S13" s="757"/>
      <c r="T13" s="703"/>
      <c r="U13" s="758"/>
      <c r="V13" s="745"/>
      <c r="W13" s="743"/>
      <c r="X13" s="744"/>
      <c r="Y13" s="745"/>
      <c r="Z13" s="204"/>
      <c r="AA13" s="765" t="s">
        <v>48</v>
      </c>
      <c r="AB13" s="765"/>
      <c r="AC13" s="204"/>
      <c r="AD13" s="204"/>
      <c r="AE13" s="204"/>
      <c r="AF13" s="204"/>
      <c r="AG13" s="765"/>
      <c r="AH13" s="766"/>
    </row>
    <row r="14" spans="1:49" ht="15" customHeight="1">
      <c r="A14" s="213"/>
      <c r="B14" s="214"/>
      <c r="C14" s="214"/>
      <c r="D14" s="214"/>
      <c r="E14" s="214"/>
      <c r="F14" s="214"/>
      <c r="G14" s="214"/>
      <c r="H14" s="214"/>
      <c r="I14" s="215"/>
      <c r="J14" s="685"/>
      <c r="K14" s="686"/>
      <c r="L14" s="686"/>
      <c r="M14" s="686"/>
      <c r="N14" s="686"/>
      <c r="O14" s="747"/>
      <c r="P14" s="748"/>
      <c r="Q14" s="749" t="str">
        <f>IF(O14="","","PK")</f>
        <v/>
      </c>
      <c r="R14" s="686"/>
      <c r="S14" s="686"/>
      <c r="T14" s="750"/>
      <c r="U14" s="751"/>
      <c r="V14" s="747"/>
      <c r="W14" s="686"/>
      <c r="X14" s="686"/>
      <c r="Y14" s="687"/>
      <c r="Z14" s="213"/>
      <c r="AA14" s="214"/>
      <c r="AB14" s="214"/>
      <c r="AC14" s="214"/>
      <c r="AD14" s="214"/>
      <c r="AE14" s="214"/>
      <c r="AF14" s="214"/>
      <c r="AG14" s="214"/>
      <c r="AH14" s="215"/>
    </row>
    <row r="15" spans="1:49" ht="15" customHeight="1">
      <c r="A15" s="724" t="s">
        <v>49</v>
      </c>
      <c r="B15" s="695" t="s">
        <v>50</v>
      </c>
      <c r="C15" s="694"/>
      <c r="D15" s="753" t="s">
        <v>19</v>
      </c>
      <c r="E15" s="693"/>
      <c r="F15" s="693"/>
      <c r="G15" s="693"/>
      <c r="H15" s="694"/>
      <c r="I15" s="727" t="s">
        <v>20</v>
      </c>
      <c r="J15" s="724" t="s">
        <v>79</v>
      </c>
      <c r="K15" s="725"/>
      <c r="L15" s="725"/>
      <c r="M15" s="725"/>
      <c r="N15" s="725"/>
      <c r="O15" s="725"/>
      <c r="P15" s="725"/>
      <c r="Q15" s="727" t="s">
        <v>160</v>
      </c>
      <c r="R15" s="731" t="s">
        <v>165</v>
      </c>
      <c r="S15" s="727" t="s">
        <v>165</v>
      </c>
      <c r="T15" s="727" t="s">
        <v>160</v>
      </c>
      <c r="U15" s="725" t="s">
        <v>79</v>
      </c>
      <c r="V15" s="725"/>
      <c r="W15" s="725"/>
      <c r="X15" s="725"/>
      <c r="Y15" s="726"/>
      <c r="Z15" s="727" t="s">
        <v>20</v>
      </c>
      <c r="AA15" s="724" t="s">
        <v>19</v>
      </c>
      <c r="AB15" s="725"/>
      <c r="AC15" s="725"/>
      <c r="AD15" s="725"/>
      <c r="AE15" s="726"/>
      <c r="AF15" s="724" t="s">
        <v>50</v>
      </c>
      <c r="AG15" s="726"/>
      <c r="AH15" s="726" t="s">
        <v>49</v>
      </c>
      <c r="AQ15" s="17" t="str">
        <f>INDEX(CHOOSE(VLOOKUP(A10,くじ引き!$B$12:$G$22,4,FALSE),第1位,第2位,第3位),(VLOOKUP(A10,くじ引き!$B$12:$G$22,5,FALSE)-1)*32+2,2)</f>
        <v>星稜中学校</v>
      </c>
      <c r="AU15" s="17" t="str">
        <f>INDEX(CHOOSE(VLOOKUP(Z10,くじ引き!$B$12:$G$22,4,FALSE),第1位,第2位,第3位),(VLOOKUP(Z10,くじ引き!$B$12:$G$22,5,FALSE)-1)*32+2,2)</f>
        <v>星稜中学校</v>
      </c>
    </row>
    <row r="16" spans="1:49" ht="15" customHeight="1">
      <c r="A16" s="699"/>
      <c r="B16" s="707"/>
      <c r="C16" s="691"/>
      <c r="D16" s="216" t="s">
        <v>462</v>
      </c>
      <c r="E16" s="195" t="s">
        <v>463</v>
      </c>
      <c r="F16" s="217" t="s">
        <v>21</v>
      </c>
      <c r="G16" s="218" t="s">
        <v>22</v>
      </c>
      <c r="H16" s="219" t="s">
        <v>23</v>
      </c>
      <c r="I16" s="728"/>
      <c r="J16" s="733"/>
      <c r="K16" s="729"/>
      <c r="L16" s="729"/>
      <c r="M16" s="729"/>
      <c r="N16" s="729"/>
      <c r="O16" s="729"/>
      <c r="P16" s="729"/>
      <c r="Q16" s="728"/>
      <c r="R16" s="732"/>
      <c r="S16" s="728"/>
      <c r="T16" s="728"/>
      <c r="U16" s="729"/>
      <c r="V16" s="729"/>
      <c r="W16" s="729"/>
      <c r="X16" s="729"/>
      <c r="Y16" s="730"/>
      <c r="Z16" s="728"/>
      <c r="AA16" s="220" t="s">
        <v>23</v>
      </c>
      <c r="AB16" s="220" t="s">
        <v>22</v>
      </c>
      <c r="AC16" s="218" t="s">
        <v>21</v>
      </c>
      <c r="AD16" s="217" t="s">
        <v>463</v>
      </c>
      <c r="AE16" s="219" t="s">
        <v>462</v>
      </c>
      <c r="AF16" s="699"/>
      <c r="AG16" s="746"/>
      <c r="AH16" s="746"/>
      <c r="AQ16" s="17" t="str">
        <f>"("&amp;VLOOKUP(A10,くじ引き!$B$12:$F$22,2,FALSE)&amp;")"</f>
        <v>(石川１位)</v>
      </c>
      <c r="AR16" s="221" t="s">
        <v>163</v>
      </c>
      <c r="AS16" s="17" t="str">
        <f>INDEX(CHOOSE(VLOOKUP(A10,くじ引き!$B$12:$G$22,4,FALSE),第1位,第2位,第3位),(VLOOKUP(A10,くじ引き!$B$12:$G$22,5,FALSE)-1)*32+4,4)</f>
        <v>河合　伸幸</v>
      </c>
      <c r="AU16" s="17" t="str">
        <f>"("&amp;VLOOKUP(Z10,くじ引き!$B$12:$F$22,2,FALSE)&amp;")"</f>
        <v>(石川１位)</v>
      </c>
      <c r="AV16" s="221" t="s">
        <v>163</v>
      </c>
      <c r="AW16" s="17" t="str">
        <f>INDEX(CHOOSE(VLOOKUP(Z10,くじ引き!$B$12:$G$22,4,FALSE),第1位,第2位,第3位),(VLOOKUP(Z10,くじ引き!$B$12:$G$22,5,FALSE)-1)*32+4,4)</f>
        <v>河合　伸幸</v>
      </c>
    </row>
    <row r="17" spans="1:49" ht="15" customHeight="1">
      <c r="A17" s="222"/>
      <c r="B17" s="223"/>
      <c r="C17" s="224"/>
      <c r="D17" s="225"/>
      <c r="E17" s="193"/>
      <c r="F17" s="223"/>
      <c r="G17" s="224"/>
      <c r="H17" s="226" t="str">
        <f>IF(SUM(D17:G17)=0,"",SUM(D17:G17))</f>
        <v/>
      </c>
      <c r="I17" s="222" t="str">
        <f>IF(OR($A$10="",COUNTIF($AI$47:$AI$57,$A$10&amp;Q17&amp;J17)=0),"",COUNTIF($AI$47:$AI$57,$A$10&amp;Q17&amp;J17))</f>
        <v/>
      </c>
      <c r="J17" s="724" t="str">
        <f t="shared" ref="J17:J34" si="0">IF(Q17="","",VLOOKUP(Q17,$AQ$17:$AS$34,3,FALSE))</f>
        <v/>
      </c>
      <c r="K17" s="725"/>
      <c r="L17" s="725"/>
      <c r="M17" s="725"/>
      <c r="N17" s="725"/>
      <c r="O17" s="725"/>
      <c r="P17" s="726"/>
      <c r="Q17" s="222"/>
      <c r="R17" s="222" t="str">
        <f t="shared" ref="R17:R34" si="1">IF(Q17="","",VLOOKUP(Q17,$AQ$17:$AS$34,2,FALSE))</f>
        <v/>
      </c>
      <c r="S17" s="227" t="str">
        <f t="shared" ref="S17:S34" si="2">IF(T17="","",VLOOKUP(T17,$AU$17:$AW$34,2,FALSE))</f>
        <v/>
      </c>
      <c r="T17" s="222"/>
      <c r="U17" s="724" t="str">
        <f t="shared" ref="U17:U34" si="3">IF(T17="","",VLOOKUP(T17,$AU$17:$AW$34,3,FALSE))</f>
        <v/>
      </c>
      <c r="V17" s="725"/>
      <c r="W17" s="725"/>
      <c r="X17" s="725"/>
      <c r="Y17" s="726"/>
      <c r="Z17" s="226" t="str">
        <f>IF(OR($Z$10="",COUNTIF($AI$47:$AI$57,$Z$10&amp;T17&amp;U17)=0),"",COUNTIF($AI$47:$AI$57,$Z$10&amp;T17&amp;U17))</f>
        <v/>
      </c>
      <c r="AA17" s="222" t="str">
        <f>IF(SUM(AB17:AE17)=0,"",SUM(AB17:AE17))</f>
        <v/>
      </c>
      <c r="AB17" s="222"/>
      <c r="AC17" s="224"/>
      <c r="AD17" s="223"/>
      <c r="AE17" s="226"/>
      <c r="AF17" s="222"/>
      <c r="AG17" s="224"/>
      <c r="AH17" s="226"/>
      <c r="AP17" s="17">
        <v>1</v>
      </c>
      <c r="AQ17" s="17">
        <f>INDEX(CHOOSE(VLOOKUP($A$10,くじ引き!$B$12:$G$22,4,FALSE),第1位,第2位,第3位),(VLOOKUP($A$10,くじ引き!$B$12:$G$22,5,FALSE)-1)*32+9+$AP17,AQ$35)</f>
        <v>1</v>
      </c>
      <c r="AR17" s="17" t="str">
        <f>INDEX(CHOOSE(VLOOKUP($A$10,くじ引き!$B$12:$G$22,4,FALSE),第1位,第2位,第3位),(VLOOKUP($A$10,くじ引き!$B$12:$G$22,5,FALSE)-1)*32+9+$AP17,AR$35)</f>
        <v>GK</v>
      </c>
      <c r="AS17" s="17" t="str">
        <f>INDEX(CHOOSE(VLOOKUP($A$10,くじ引き!$B$12:$G$22,4,FALSE),第1位,第2位,第3位),(VLOOKUP($A$10,くじ引き!$B$12:$G$22,5,FALSE)-1)*32+9+$AP17,AS$35)</f>
        <v xml:space="preserve"> 西野　敬穂</v>
      </c>
      <c r="AU17" s="17">
        <f>INDEX(CHOOSE(VLOOKUP($Z$10,くじ引き!$B$12:$G$22,4,FALSE),第1位,第2位,第3位),(VLOOKUP($Z$10,くじ引き!$B$12:$G$22,5,FALSE)-1)*32+9+$AP17,AU$35)</f>
        <v>1</v>
      </c>
      <c r="AV17" s="17" t="str">
        <f>INDEX(CHOOSE(VLOOKUP($Z$10,くじ引き!$B$12:$G$22,4,FALSE),第1位,第2位,第3位),(VLOOKUP($Z$10,くじ引き!$B$12:$G$22,5,FALSE)-1)*32+9+$AP17,AV$35)</f>
        <v>GK</v>
      </c>
      <c r="AW17" s="17" t="str">
        <f>INDEX(CHOOSE(VLOOKUP($Z$10,くじ引き!$B$12:$G$22,4,FALSE),第1位,第2位,第3位),(VLOOKUP($Z$10,くじ引き!$B$12:$G$22,5,FALSE)-1)*32+9+$AP17,AW$35)</f>
        <v xml:space="preserve"> 西野　敬穂</v>
      </c>
    </row>
    <row r="18" spans="1:49" ht="15" customHeight="1">
      <c r="A18" s="228"/>
      <c r="B18" s="229"/>
      <c r="C18" s="230"/>
      <c r="D18" s="231"/>
      <c r="E18" s="194"/>
      <c r="F18" s="229"/>
      <c r="G18" s="230"/>
      <c r="H18" s="232" t="str">
        <f t="shared" ref="H18:H34" si="4">IF(SUM(D18:G18)=0,"",SUM(D18:G18))</f>
        <v/>
      </c>
      <c r="I18" s="228" t="str">
        <f t="shared" ref="I18:I34" si="5">IF(OR($A$10="",COUNTIF($AI$47:$AI$57,$A$10&amp;Q18&amp;J18)=0),"",COUNTIF($AI$47:$AI$57,$A$10&amp;Q18&amp;J18))</f>
        <v/>
      </c>
      <c r="J18" s="696" t="str">
        <f t="shared" si="0"/>
        <v/>
      </c>
      <c r="K18" s="680"/>
      <c r="L18" s="680"/>
      <c r="M18" s="680"/>
      <c r="N18" s="680"/>
      <c r="O18" s="680"/>
      <c r="P18" s="792"/>
      <c r="Q18" s="228"/>
      <c r="R18" s="228" t="str">
        <f t="shared" si="1"/>
        <v/>
      </c>
      <c r="S18" s="233" t="str">
        <f t="shared" si="2"/>
        <v/>
      </c>
      <c r="T18" s="228"/>
      <c r="U18" s="696" t="str">
        <f t="shared" si="3"/>
        <v/>
      </c>
      <c r="V18" s="680"/>
      <c r="W18" s="680"/>
      <c r="X18" s="680"/>
      <c r="Y18" s="792"/>
      <c r="Z18" s="232" t="str">
        <f t="shared" ref="Z18:Z34" si="6">IF(OR($Z$10="",COUNTIF($AI$47:$AI$57,$Z$10&amp;T18&amp;U18)=0),"",COUNTIF($AI$47:$AI$57,$Z$10&amp;T18&amp;U18))</f>
        <v/>
      </c>
      <c r="AA18" s="228" t="str">
        <f t="shared" ref="AA18:AA34" si="7">IF(SUM(AB18:AE18)=0,"",SUM(AB18:AE18))</f>
        <v/>
      </c>
      <c r="AB18" s="228"/>
      <c r="AC18" s="230"/>
      <c r="AD18" s="229"/>
      <c r="AE18" s="232"/>
      <c r="AF18" s="228"/>
      <c r="AG18" s="230"/>
      <c r="AH18" s="232"/>
      <c r="AP18" s="17">
        <v>2</v>
      </c>
      <c r="AQ18" s="17">
        <f>INDEX(CHOOSE(VLOOKUP($A$10,くじ引き!$B$12:$G$22,4,FALSE),第1位,第2位,第3位),(VLOOKUP($A$10,くじ引き!$B$12:$G$22,5,FALSE)-1)*32+9+$AP18,AQ$35)</f>
        <v>2</v>
      </c>
      <c r="AR18" s="17" t="str">
        <f>INDEX(CHOOSE(VLOOKUP($A$10,くじ引き!$B$12:$G$22,4,FALSE),第1位,第2位,第3位),(VLOOKUP($A$10,くじ引き!$B$12:$G$22,5,FALSE)-1)*32+9+$AP18,AR$35)</f>
        <v>DF</v>
      </c>
      <c r="AS18" s="17" t="str">
        <f>INDEX(CHOOSE(VLOOKUP($A$10,くじ引き!$B$12:$G$22,4,FALSE),第1位,第2位,第3位),(VLOOKUP($A$10,くじ引き!$B$12:$G$22,5,FALSE)-1)*32+9+$AP18,AS$35)</f>
        <v xml:space="preserve"> 佐野　芽生</v>
      </c>
      <c r="AU18" s="17">
        <f>INDEX(CHOOSE(VLOOKUP($A$10,くじ引き!$B$12:$G$22,4,FALSE),第1位,第2位,第3位),(VLOOKUP($A$10,くじ引き!$B$12:$G$22,5,FALSE)-1)*32+9+$AP18,AU$35)</f>
        <v>2</v>
      </c>
      <c r="AV18" s="17" t="str">
        <f>INDEX(CHOOSE(VLOOKUP($Z$10,くじ引き!$B$12:$G$22,4,FALSE),第1位,第2位,第3位),(VLOOKUP($Z$10,くじ引き!$B$12:$G$22,5,FALSE)-1)*32+9+$AP18,AV$35)</f>
        <v>DF</v>
      </c>
      <c r="AW18" s="17" t="str">
        <f>INDEX(CHOOSE(VLOOKUP($Z$10,くじ引き!$B$12:$G$22,4,FALSE),第1位,第2位,第3位),(VLOOKUP($Z$10,くじ引き!$B$12:$G$22,5,FALSE)-1)*32+9+$AP18,AW$35)</f>
        <v xml:space="preserve"> 佐野　芽生</v>
      </c>
    </row>
    <row r="19" spans="1:49" ht="15" customHeight="1">
      <c r="A19" s="228"/>
      <c r="B19" s="229" t="s">
        <v>80</v>
      </c>
      <c r="C19" s="230"/>
      <c r="D19" s="231"/>
      <c r="E19" s="194"/>
      <c r="F19" s="229"/>
      <c r="G19" s="230"/>
      <c r="H19" s="232" t="str">
        <f t="shared" si="4"/>
        <v/>
      </c>
      <c r="I19" s="228" t="str">
        <f t="shared" si="5"/>
        <v/>
      </c>
      <c r="J19" s="696" t="str">
        <f t="shared" si="0"/>
        <v/>
      </c>
      <c r="K19" s="680"/>
      <c r="L19" s="680"/>
      <c r="M19" s="680"/>
      <c r="N19" s="680"/>
      <c r="O19" s="680"/>
      <c r="P19" s="792"/>
      <c r="Q19" s="228"/>
      <c r="R19" s="228" t="str">
        <f t="shared" si="1"/>
        <v/>
      </c>
      <c r="S19" s="233" t="str">
        <f t="shared" si="2"/>
        <v/>
      </c>
      <c r="T19" s="228"/>
      <c r="U19" s="696" t="str">
        <f t="shared" si="3"/>
        <v/>
      </c>
      <c r="V19" s="680"/>
      <c r="W19" s="680"/>
      <c r="X19" s="680"/>
      <c r="Y19" s="792"/>
      <c r="Z19" s="232" t="str">
        <f t="shared" si="6"/>
        <v/>
      </c>
      <c r="AA19" s="228" t="str">
        <f t="shared" si="7"/>
        <v/>
      </c>
      <c r="AB19" s="228"/>
      <c r="AC19" s="230"/>
      <c r="AD19" s="229"/>
      <c r="AE19" s="232"/>
      <c r="AF19" s="228"/>
      <c r="AG19" s="230"/>
      <c r="AH19" s="232"/>
      <c r="AP19" s="17">
        <v>3</v>
      </c>
      <c r="AQ19" s="17">
        <f>INDEX(CHOOSE(VLOOKUP($A$10,くじ引き!$B$12:$G$22,4,FALSE),第1位,第2位,第3位),(VLOOKUP($A$10,くじ引き!$B$12:$G$22,5,FALSE)-1)*32+9+$AP19,AQ$35)</f>
        <v>3</v>
      </c>
      <c r="AR19" s="17" t="str">
        <f>INDEX(CHOOSE(VLOOKUP($A$10,くじ引き!$B$12:$G$22,4,FALSE),第1位,第2位,第3位),(VLOOKUP($A$10,くじ引き!$B$12:$G$22,5,FALSE)-1)*32+9+$AP19,AR$35)</f>
        <v>DF</v>
      </c>
      <c r="AS19" s="17" t="str">
        <f>INDEX(CHOOSE(VLOOKUP($A$10,くじ引き!$B$12:$G$22,4,FALSE),第1位,第2位,第3位),(VLOOKUP($A$10,くじ引き!$B$12:$G$22,5,FALSE)-1)*32+9+$AP19,AS$35)</f>
        <v xml:space="preserve"> 江戸　健</v>
      </c>
      <c r="AU19" s="17">
        <f>INDEX(CHOOSE(VLOOKUP($A$10,くじ引き!$B$12:$G$22,4,FALSE),第1位,第2位,第3位),(VLOOKUP($A$10,くじ引き!$B$12:$G$22,5,FALSE)-1)*32+9+$AP19,AU$35)</f>
        <v>3</v>
      </c>
      <c r="AV19" s="17" t="str">
        <f>INDEX(CHOOSE(VLOOKUP($Z$10,くじ引き!$B$12:$G$22,4,FALSE),第1位,第2位,第3位),(VLOOKUP($Z$10,くじ引き!$B$12:$G$22,5,FALSE)-1)*32+9+$AP19,AV$35)</f>
        <v>DF</v>
      </c>
      <c r="AW19" s="17" t="str">
        <f>INDEX(CHOOSE(VLOOKUP($Z$10,くじ引き!$B$12:$G$22,4,FALSE),第1位,第2位,第3位),(VLOOKUP($Z$10,くじ引き!$B$12:$G$22,5,FALSE)-1)*32+9+$AP19,AW$35)</f>
        <v xml:space="preserve"> 江戸　健</v>
      </c>
    </row>
    <row r="20" spans="1:49" ht="15" customHeight="1">
      <c r="A20" s="228"/>
      <c r="B20" s="229"/>
      <c r="C20" s="230"/>
      <c r="D20" s="231"/>
      <c r="E20" s="194"/>
      <c r="F20" s="229"/>
      <c r="G20" s="230"/>
      <c r="H20" s="232" t="str">
        <f t="shared" si="4"/>
        <v/>
      </c>
      <c r="I20" s="228" t="str">
        <f t="shared" si="5"/>
        <v/>
      </c>
      <c r="J20" s="696" t="str">
        <f t="shared" si="0"/>
        <v/>
      </c>
      <c r="K20" s="680"/>
      <c r="L20" s="680"/>
      <c r="M20" s="680"/>
      <c r="N20" s="680"/>
      <c r="O20" s="680"/>
      <c r="P20" s="792"/>
      <c r="Q20" s="228"/>
      <c r="R20" s="228" t="str">
        <f t="shared" si="1"/>
        <v/>
      </c>
      <c r="S20" s="233" t="str">
        <f t="shared" si="2"/>
        <v/>
      </c>
      <c r="T20" s="228"/>
      <c r="U20" s="696" t="str">
        <f t="shared" si="3"/>
        <v/>
      </c>
      <c r="V20" s="680"/>
      <c r="W20" s="680"/>
      <c r="X20" s="680"/>
      <c r="Y20" s="792"/>
      <c r="Z20" s="232" t="str">
        <f t="shared" si="6"/>
        <v/>
      </c>
      <c r="AA20" s="228" t="str">
        <f t="shared" si="7"/>
        <v/>
      </c>
      <c r="AB20" s="228"/>
      <c r="AC20" s="230"/>
      <c r="AD20" s="229"/>
      <c r="AE20" s="232"/>
      <c r="AF20" s="228"/>
      <c r="AG20" s="230"/>
      <c r="AH20" s="232"/>
      <c r="AP20" s="17">
        <v>4</v>
      </c>
      <c r="AQ20" s="17">
        <f>INDEX(CHOOSE(VLOOKUP($A$10,くじ引き!$B$12:$G$22,4,FALSE),第1位,第2位,第3位),(VLOOKUP($A$10,くじ引き!$B$12:$G$22,5,FALSE)-1)*32+9+$AP20,AQ$35)</f>
        <v>4</v>
      </c>
      <c r="AR20" s="17" t="str">
        <f>INDEX(CHOOSE(VLOOKUP($A$10,くじ引き!$B$12:$G$22,4,FALSE),第1位,第2位,第3位),(VLOOKUP($A$10,くじ引き!$B$12:$G$22,5,FALSE)-1)*32+9+$AP20,AR$35)</f>
        <v>DF</v>
      </c>
      <c r="AS20" s="17" t="str">
        <f>INDEX(CHOOSE(VLOOKUP($A$10,くじ引き!$B$12:$G$22,4,FALSE),第1位,第2位,第3位),(VLOOKUP($A$10,くじ引き!$B$12:$G$22,5,FALSE)-1)*32+9+$AP20,AS$35)</f>
        <v xml:space="preserve"> 山田　凌平</v>
      </c>
      <c r="AU20" s="17">
        <f>INDEX(CHOOSE(VLOOKUP($A$10,くじ引き!$B$12:$G$22,4,FALSE),第1位,第2位,第3位),(VLOOKUP($A$10,くじ引き!$B$12:$G$22,5,FALSE)-1)*32+9+$AP20,AU$35)</f>
        <v>4</v>
      </c>
      <c r="AV20" s="17" t="str">
        <f>INDEX(CHOOSE(VLOOKUP($Z$10,くじ引き!$B$12:$G$22,4,FALSE),第1位,第2位,第3位),(VLOOKUP($Z$10,くじ引き!$B$12:$G$22,5,FALSE)-1)*32+9+$AP20,AV$35)</f>
        <v>DF</v>
      </c>
      <c r="AW20" s="17" t="str">
        <f>INDEX(CHOOSE(VLOOKUP($Z$10,くじ引き!$B$12:$G$22,4,FALSE),第1位,第2位,第3位),(VLOOKUP($Z$10,くじ引き!$B$12:$G$22,5,FALSE)-1)*32+9+$AP20,AW$35)</f>
        <v xml:space="preserve"> 山田　凌平</v>
      </c>
    </row>
    <row r="21" spans="1:49" ht="15" customHeight="1">
      <c r="A21" s="228"/>
      <c r="B21" s="229"/>
      <c r="C21" s="230"/>
      <c r="D21" s="231"/>
      <c r="E21" s="194"/>
      <c r="F21" s="229"/>
      <c r="G21" s="230"/>
      <c r="H21" s="232" t="str">
        <f t="shared" si="4"/>
        <v/>
      </c>
      <c r="I21" s="228" t="str">
        <f t="shared" si="5"/>
        <v/>
      </c>
      <c r="J21" s="696" t="str">
        <f t="shared" si="0"/>
        <v/>
      </c>
      <c r="K21" s="680"/>
      <c r="L21" s="680"/>
      <c r="M21" s="680"/>
      <c r="N21" s="680"/>
      <c r="O21" s="680"/>
      <c r="P21" s="792"/>
      <c r="Q21" s="228"/>
      <c r="R21" s="228" t="str">
        <f t="shared" si="1"/>
        <v/>
      </c>
      <c r="S21" s="233" t="str">
        <f t="shared" si="2"/>
        <v/>
      </c>
      <c r="T21" s="228"/>
      <c r="U21" s="696" t="str">
        <f t="shared" si="3"/>
        <v/>
      </c>
      <c r="V21" s="680"/>
      <c r="W21" s="680"/>
      <c r="X21" s="680"/>
      <c r="Y21" s="792"/>
      <c r="Z21" s="232" t="str">
        <f t="shared" si="6"/>
        <v/>
      </c>
      <c r="AA21" s="228" t="str">
        <f t="shared" si="7"/>
        <v/>
      </c>
      <c r="AB21" s="228"/>
      <c r="AC21" s="230"/>
      <c r="AD21" s="229"/>
      <c r="AE21" s="232"/>
      <c r="AF21" s="228"/>
      <c r="AG21" s="230"/>
      <c r="AH21" s="232"/>
      <c r="AP21" s="17">
        <v>5</v>
      </c>
      <c r="AQ21" s="17">
        <f>INDEX(CHOOSE(VLOOKUP($A$10,くじ引き!$B$12:$G$22,4,FALSE),第1位,第2位,第3位),(VLOOKUP($A$10,くじ引き!$B$12:$G$22,5,FALSE)-1)*32+9+$AP21,AQ$35)</f>
        <v>5</v>
      </c>
      <c r="AR21" s="17" t="str">
        <f>INDEX(CHOOSE(VLOOKUP($A$10,くじ引き!$B$12:$G$22,4,FALSE),第1位,第2位,第3位),(VLOOKUP($A$10,くじ引き!$B$12:$G$22,5,FALSE)-1)*32+9+$AP21,AR$35)</f>
        <v>MF</v>
      </c>
      <c r="AS21" s="17" t="str">
        <f>INDEX(CHOOSE(VLOOKUP($A$10,くじ引き!$B$12:$G$22,4,FALSE),第1位,第2位,第3位),(VLOOKUP($A$10,くじ引き!$B$12:$G$22,5,FALSE)-1)*32+9+$AP21,AS$35)</f>
        <v xml:space="preserve"> 玉木　隆之祐</v>
      </c>
      <c r="AU21" s="17">
        <f>INDEX(CHOOSE(VLOOKUP($A$10,くじ引き!$B$12:$G$22,4,FALSE),第1位,第2位,第3位),(VLOOKUP($A$10,くじ引き!$B$12:$G$22,5,FALSE)-1)*32+9+$AP21,AU$35)</f>
        <v>5</v>
      </c>
      <c r="AV21" s="17" t="str">
        <f>INDEX(CHOOSE(VLOOKUP($Z$10,くじ引き!$B$12:$G$22,4,FALSE),第1位,第2位,第3位),(VLOOKUP($Z$10,くじ引き!$B$12:$G$22,5,FALSE)-1)*32+9+$AP21,AV$35)</f>
        <v>MF</v>
      </c>
      <c r="AW21" s="17" t="str">
        <f>INDEX(CHOOSE(VLOOKUP($Z$10,くじ引き!$B$12:$G$22,4,FALSE),第1位,第2位,第3位),(VLOOKUP($Z$10,くじ引き!$B$12:$G$22,5,FALSE)-1)*32+9+$AP21,AW$35)</f>
        <v xml:space="preserve"> 玉木　隆之祐</v>
      </c>
    </row>
    <row r="22" spans="1:49" ht="15" customHeight="1">
      <c r="A22" s="228"/>
      <c r="B22" s="229"/>
      <c r="C22" s="230"/>
      <c r="D22" s="231"/>
      <c r="E22" s="194"/>
      <c r="F22" s="229"/>
      <c r="G22" s="230"/>
      <c r="H22" s="232" t="str">
        <f t="shared" si="4"/>
        <v/>
      </c>
      <c r="I22" s="228" t="str">
        <f t="shared" si="5"/>
        <v/>
      </c>
      <c r="J22" s="696" t="str">
        <f t="shared" si="0"/>
        <v/>
      </c>
      <c r="K22" s="680"/>
      <c r="L22" s="680"/>
      <c r="M22" s="680"/>
      <c r="N22" s="680"/>
      <c r="O22" s="680"/>
      <c r="P22" s="792"/>
      <c r="Q22" s="228"/>
      <c r="R22" s="228" t="str">
        <f t="shared" si="1"/>
        <v/>
      </c>
      <c r="S22" s="233" t="str">
        <f t="shared" si="2"/>
        <v/>
      </c>
      <c r="T22" s="228"/>
      <c r="U22" s="696" t="str">
        <f t="shared" si="3"/>
        <v/>
      </c>
      <c r="V22" s="680"/>
      <c r="W22" s="680"/>
      <c r="X22" s="680"/>
      <c r="Y22" s="792"/>
      <c r="Z22" s="232" t="str">
        <f t="shared" si="6"/>
        <v/>
      </c>
      <c r="AA22" s="228" t="str">
        <f t="shared" si="7"/>
        <v/>
      </c>
      <c r="AB22" s="228"/>
      <c r="AC22" s="230"/>
      <c r="AD22" s="229"/>
      <c r="AE22" s="232"/>
      <c r="AF22" s="228"/>
      <c r="AG22" s="230"/>
      <c r="AH22" s="232"/>
      <c r="AP22" s="17">
        <v>6</v>
      </c>
      <c r="AQ22" s="17">
        <f>INDEX(CHOOSE(VLOOKUP($A$10,くじ引き!$B$12:$G$22,4,FALSE),第1位,第2位,第3位),(VLOOKUP($A$10,くじ引き!$B$12:$G$22,5,FALSE)-1)*32+9+$AP22,AQ$35)</f>
        <v>6</v>
      </c>
      <c r="AR22" s="17" t="str">
        <f>INDEX(CHOOSE(VLOOKUP($A$10,くじ引き!$B$12:$G$22,4,FALSE),第1位,第2位,第3位),(VLOOKUP($A$10,くじ引き!$B$12:$G$22,5,FALSE)-1)*32+9+$AP22,AR$35)</f>
        <v>DF</v>
      </c>
      <c r="AS22" s="17" t="str">
        <f>INDEX(CHOOSE(VLOOKUP($A$10,くじ引き!$B$12:$G$22,4,FALSE),第1位,第2位,第3位),(VLOOKUP($A$10,くじ引き!$B$12:$G$22,5,FALSE)-1)*32+9+$AP22,AS$35)</f>
        <v xml:space="preserve"> 藺上　輝雄</v>
      </c>
      <c r="AU22" s="17">
        <f>INDEX(CHOOSE(VLOOKUP($A$10,くじ引き!$B$12:$G$22,4,FALSE),第1位,第2位,第3位),(VLOOKUP($A$10,くじ引き!$B$12:$G$22,5,FALSE)-1)*32+9+$AP22,AU$35)</f>
        <v>6</v>
      </c>
      <c r="AV22" s="17" t="str">
        <f>INDEX(CHOOSE(VLOOKUP($Z$10,くじ引き!$B$12:$G$22,4,FALSE),第1位,第2位,第3位),(VLOOKUP($Z$10,くじ引き!$B$12:$G$22,5,FALSE)-1)*32+9+$AP22,AV$35)</f>
        <v>DF</v>
      </c>
      <c r="AW22" s="17" t="str">
        <f>INDEX(CHOOSE(VLOOKUP($Z$10,くじ引き!$B$12:$G$22,4,FALSE),第1位,第2位,第3位),(VLOOKUP($Z$10,くじ引き!$B$12:$G$22,5,FALSE)-1)*32+9+$AP22,AW$35)</f>
        <v xml:space="preserve"> 藺上　輝雄</v>
      </c>
    </row>
    <row r="23" spans="1:49" ht="15" customHeight="1">
      <c r="A23" s="228"/>
      <c r="B23" s="229"/>
      <c r="C23" s="230"/>
      <c r="D23" s="231"/>
      <c r="E23" s="194"/>
      <c r="F23" s="229"/>
      <c r="G23" s="230"/>
      <c r="H23" s="232" t="str">
        <f t="shared" si="4"/>
        <v/>
      </c>
      <c r="I23" s="228" t="str">
        <f t="shared" si="5"/>
        <v/>
      </c>
      <c r="J23" s="696" t="str">
        <f t="shared" si="0"/>
        <v/>
      </c>
      <c r="K23" s="680"/>
      <c r="L23" s="680"/>
      <c r="M23" s="680"/>
      <c r="N23" s="680"/>
      <c r="O23" s="680"/>
      <c r="P23" s="792"/>
      <c r="Q23" s="228"/>
      <c r="R23" s="228" t="str">
        <f t="shared" si="1"/>
        <v/>
      </c>
      <c r="S23" s="233" t="str">
        <f t="shared" si="2"/>
        <v/>
      </c>
      <c r="T23" s="228"/>
      <c r="U23" s="696" t="str">
        <f t="shared" si="3"/>
        <v/>
      </c>
      <c r="V23" s="680"/>
      <c r="W23" s="680"/>
      <c r="X23" s="680"/>
      <c r="Y23" s="792"/>
      <c r="Z23" s="232" t="str">
        <f t="shared" si="6"/>
        <v/>
      </c>
      <c r="AA23" s="228" t="str">
        <f t="shared" si="7"/>
        <v/>
      </c>
      <c r="AB23" s="228"/>
      <c r="AC23" s="230"/>
      <c r="AD23" s="229"/>
      <c r="AE23" s="232"/>
      <c r="AF23" s="228"/>
      <c r="AG23" s="230"/>
      <c r="AH23" s="232"/>
      <c r="AP23" s="17">
        <v>7</v>
      </c>
      <c r="AQ23" s="17">
        <f>INDEX(CHOOSE(VLOOKUP($A$10,くじ引き!$B$12:$G$22,4,FALSE),第1位,第2位,第3位),(VLOOKUP($A$10,くじ引き!$B$12:$G$22,5,FALSE)-1)*32+9+$AP23,AQ$35)</f>
        <v>7</v>
      </c>
      <c r="AR23" s="17" t="str">
        <f>INDEX(CHOOSE(VLOOKUP($A$10,くじ引き!$B$12:$G$22,4,FALSE),第1位,第2位,第3位),(VLOOKUP($A$10,くじ引き!$B$12:$G$22,5,FALSE)-1)*32+9+$AP23,AR$35)</f>
        <v>MF</v>
      </c>
      <c r="AS23" s="17" t="str">
        <f>INDEX(CHOOSE(VLOOKUP($A$10,くじ引き!$B$12:$G$22,4,FALSE),第1位,第2位,第3位),(VLOOKUP($A$10,くじ引き!$B$12:$G$22,5,FALSE)-1)*32+9+$AP23,AS$35)</f>
        <v xml:space="preserve"> 前出　悠杜</v>
      </c>
      <c r="AU23" s="17">
        <f>INDEX(CHOOSE(VLOOKUP($A$10,くじ引き!$B$12:$G$22,4,FALSE),第1位,第2位,第3位),(VLOOKUP($A$10,くじ引き!$B$12:$G$22,5,FALSE)-1)*32+9+$AP23,AU$35)</f>
        <v>7</v>
      </c>
      <c r="AV23" s="17" t="str">
        <f>INDEX(CHOOSE(VLOOKUP($Z$10,くじ引き!$B$12:$G$22,4,FALSE),第1位,第2位,第3位),(VLOOKUP($Z$10,くじ引き!$B$12:$G$22,5,FALSE)-1)*32+9+$AP23,AV$35)</f>
        <v>MF</v>
      </c>
      <c r="AW23" s="17" t="str">
        <f>INDEX(CHOOSE(VLOOKUP($Z$10,くじ引き!$B$12:$G$22,4,FALSE),第1位,第2位,第3位),(VLOOKUP($Z$10,くじ引き!$B$12:$G$22,5,FALSE)-1)*32+9+$AP23,AW$35)</f>
        <v xml:space="preserve"> 前出　悠杜</v>
      </c>
    </row>
    <row r="24" spans="1:49" ht="15" customHeight="1">
      <c r="A24" s="228"/>
      <c r="B24" s="229"/>
      <c r="C24" s="230"/>
      <c r="D24" s="231"/>
      <c r="E24" s="194"/>
      <c r="F24" s="229"/>
      <c r="G24" s="230"/>
      <c r="H24" s="232" t="str">
        <f t="shared" si="4"/>
        <v/>
      </c>
      <c r="I24" s="228" t="str">
        <f t="shared" si="5"/>
        <v/>
      </c>
      <c r="J24" s="696" t="str">
        <f t="shared" si="0"/>
        <v/>
      </c>
      <c r="K24" s="680"/>
      <c r="L24" s="680"/>
      <c r="M24" s="680"/>
      <c r="N24" s="680"/>
      <c r="O24" s="680"/>
      <c r="P24" s="792"/>
      <c r="Q24" s="228"/>
      <c r="R24" s="228" t="str">
        <f t="shared" si="1"/>
        <v/>
      </c>
      <c r="S24" s="233" t="str">
        <f t="shared" si="2"/>
        <v/>
      </c>
      <c r="T24" s="228"/>
      <c r="U24" s="696" t="str">
        <f t="shared" si="3"/>
        <v/>
      </c>
      <c r="V24" s="680"/>
      <c r="W24" s="680"/>
      <c r="X24" s="680"/>
      <c r="Y24" s="792"/>
      <c r="Z24" s="232" t="str">
        <f t="shared" si="6"/>
        <v/>
      </c>
      <c r="AA24" s="228" t="str">
        <f t="shared" si="7"/>
        <v/>
      </c>
      <c r="AB24" s="228"/>
      <c r="AC24" s="230"/>
      <c r="AD24" s="229"/>
      <c r="AE24" s="232"/>
      <c r="AF24" s="228"/>
      <c r="AG24" s="230"/>
      <c r="AH24" s="232"/>
      <c r="AP24" s="17">
        <v>8</v>
      </c>
      <c r="AQ24" s="17">
        <f>INDEX(CHOOSE(VLOOKUP($A$10,くじ引き!$B$12:$G$22,4,FALSE),第1位,第2位,第3位),(VLOOKUP($A$10,くじ引き!$B$12:$G$22,5,FALSE)-1)*32+9+$AP24,AQ$35)</f>
        <v>8</v>
      </c>
      <c r="AR24" s="17" t="str">
        <f>INDEX(CHOOSE(VLOOKUP($A$10,くじ引き!$B$12:$G$22,4,FALSE),第1位,第2位,第3位),(VLOOKUP($A$10,くじ引き!$B$12:$G$22,5,FALSE)-1)*32+9+$AP24,AR$35)</f>
        <v>MF</v>
      </c>
      <c r="AS24" s="17" t="str">
        <f>INDEX(CHOOSE(VLOOKUP($A$10,くじ引き!$B$12:$G$22,4,FALSE),第1位,第2位,第3位),(VLOOKUP($A$10,くじ引き!$B$12:$G$22,5,FALSE)-1)*32+9+$AP24,AS$35)</f>
        <v xml:space="preserve"> 坂本　龍汰</v>
      </c>
      <c r="AU24" s="17">
        <f>INDEX(CHOOSE(VLOOKUP($A$10,くじ引き!$B$12:$G$22,4,FALSE),第1位,第2位,第3位),(VLOOKUP($A$10,くじ引き!$B$12:$G$22,5,FALSE)-1)*32+9+$AP24,AU$35)</f>
        <v>8</v>
      </c>
      <c r="AV24" s="17" t="str">
        <f>INDEX(CHOOSE(VLOOKUP($Z$10,くじ引き!$B$12:$G$22,4,FALSE),第1位,第2位,第3位),(VLOOKUP($Z$10,くじ引き!$B$12:$G$22,5,FALSE)-1)*32+9+$AP24,AV$35)</f>
        <v>MF</v>
      </c>
      <c r="AW24" s="17" t="str">
        <f>INDEX(CHOOSE(VLOOKUP($Z$10,くじ引き!$B$12:$G$22,4,FALSE),第1位,第2位,第3位),(VLOOKUP($Z$10,くじ引き!$B$12:$G$22,5,FALSE)-1)*32+9+$AP24,AW$35)</f>
        <v xml:space="preserve"> 坂本　龍汰</v>
      </c>
    </row>
    <row r="25" spans="1:49" ht="15" customHeight="1">
      <c r="A25" s="228"/>
      <c r="B25" s="229"/>
      <c r="C25" s="230"/>
      <c r="D25" s="231"/>
      <c r="E25" s="194"/>
      <c r="F25" s="229"/>
      <c r="G25" s="230"/>
      <c r="H25" s="232" t="str">
        <f t="shared" si="4"/>
        <v/>
      </c>
      <c r="I25" s="228" t="str">
        <f t="shared" si="5"/>
        <v/>
      </c>
      <c r="J25" s="696" t="str">
        <f t="shared" si="0"/>
        <v/>
      </c>
      <c r="K25" s="680"/>
      <c r="L25" s="680"/>
      <c r="M25" s="680"/>
      <c r="N25" s="680"/>
      <c r="O25" s="680"/>
      <c r="P25" s="792"/>
      <c r="Q25" s="228"/>
      <c r="R25" s="228" t="str">
        <f t="shared" si="1"/>
        <v/>
      </c>
      <c r="S25" s="233" t="str">
        <f t="shared" si="2"/>
        <v/>
      </c>
      <c r="T25" s="228"/>
      <c r="U25" s="696" t="str">
        <f t="shared" si="3"/>
        <v/>
      </c>
      <c r="V25" s="680"/>
      <c r="W25" s="680"/>
      <c r="X25" s="680"/>
      <c r="Y25" s="792"/>
      <c r="Z25" s="232" t="str">
        <f t="shared" si="6"/>
        <v/>
      </c>
      <c r="AA25" s="228" t="str">
        <f t="shared" si="7"/>
        <v/>
      </c>
      <c r="AB25" s="228"/>
      <c r="AC25" s="230"/>
      <c r="AD25" s="229"/>
      <c r="AE25" s="232"/>
      <c r="AF25" s="228"/>
      <c r="AG25" s="230"/>
      <c r="AH25" s="232"/>
      <c r="AP25" s="17">
        <v>9</v>
      </c>
      <c r="AQ25" s="17">
        <f>INDEX(CHOOSE(VLOOKUP($A$10,くじ引き!$B$12:$G$22,4,FALSE),第1位,第2位,第3位),(VLOOKUP($A$10,くじ引き!$B$12:$G$22,5,FALSE)-1)*32+9+$AP25,AQ$35)</f>
        <v>9</v>
      </c>
      <c r="AR25" s="17" t="str">
        <f>INDEX(CHOOSE(VLOOKUP($A$10,くじ引き!$B$12:$G$22,4,FALSE),第1位,第2位,第3位),(VLOOKUP($A$10,くじ引き!$B$12:$G$22,5,FALSE)-1)*32+9+$AP25,AR$35)</f>
        <v>MF</v>
      </c>
      <c r="AS25" s="17" t="str">
        <f>INDEX(CHOOSE(VLOOKUP($A$10,くじ引き!$B$12:$G$22,4,FALSE),第1位,第2位,第3位),(VLOOKUP($A$10,くじ引き!$B$12:$G$22,5,FALSE)-1)*32+9+$AP25,AS$35)</f>
        <v xml:space="preserve"> 中谷　拓斗</v>
      </c>
      <c r="AU25" s="17">
        <f>INDEX(CHOOSE(VLOOKUP($A$10,くじ引き!$B$12:$G$22,4,FALSE),第1位,第2位,第3位),(VLOOKUP($A$10,くじ引き!$B$12:$G$22,5,FALSE)-1)*32+9+$AP25,AU$35)</f>
        <v>9</v>
      </c>
      <c r="AV25" s="17" t="str">
        <f>INDEX(CHOOSE(VLOOKUP($Z$10,くじ引き!$B$12:$G$22,4,FALSE),第1位,第2位,第3位),(VLOOKUP($Z$10,くじ引き!$B$12:$G$22,5,FALSE)-1)*32+9+$AP25,AV$35)</f>
        <v>MF</v>
      </c>
      <c r="AW25" s="17" t="str">
        <f>INDEX(CHOOSE(VLOOKUP($Z$10,くじ引き!$B$12:$G$22,4,FALSE),第1位,第2位,第3位),(VLOOKUP($Z$10,くじ引き!$B$12:$G$22,5,FALSE)-1)*32+9+$AP25,AW$35)</f>
        <v xml:space="preserve"> 中谷　拓斗</v>
      </c>
    </row>
    <row r="26" spans="1:49" ht="15" customHeight="1">
      <c r="A26" s="228"/>
      <c r="B26" s="229"/>
      <c r="C26" s="230"/>
      <c r="D26" s="231"/>
      <c r="E26" s="194"/>
      <c r="F26" s="229"/>
      <c r="G26" s="230"/>
      <c r="H26" s="232" t="str">
        <f t="shared" si="4"/>
        <v/>
      </c>
      <c r="I26" s="228" t="str">
        <f t="shared" si="5"/>
        <v/>
      </c>
      <c r="J26" s="696" t="str">
        <f t="shared" si="0"/>
        <v/>
      </c>
      <c r="K26" s="680"/>
      <c r="L26" s="680"/>
      <c r="M26" s="680"/>
      <c r="N26" s="680"/>
      <c r="O26" s="680"/>
      <c r="P26" s="792"/>
      <c r="Q26" s="228"/>
      <c r="R26" s="228" t="str">
        <f t="shared" si="1"/>
        <v/>
      </c>
      <c r="S26" s="233" t="str">
        <f t="shared" si="2"/>
        <v/>
      </c>
      <c r="T26" s="228"/>
      <c r="U26" s="696" t="str">
        <f t="shared" si="3"/>
        <v/>
      </c>
      <c r="V26" s="680"/>
      <c r="W26" s="680"/>
      <c r="X26" s="680"/>
      <c r="Y26" s="792"/>
      <c r="Z26" s="232" t="str">
        <f t="shared" si="6"/>
        <v/>
      </c>
      <c r="AA26" s="228" t="str">
        <f t="shared" si="7"/>
        <v/>
      </c>
      <c r="AB26" s="228"/>
      <c r="AC26" s="230"/>
      <c r="AD26" s="229"/>
      <c r="AE26" s="232"/>
      <c r="AF26" s="228"/>
      <c r="AG26" s="230"/>
      <c r="AH26" s="232"/>
      <c r="AP26" s="17">
        <v>10</v>
      </c>
      <c r="AQ26" s="17">
        <f>INDEX(CHOOSE(VLOOKUP($A$10,くじ引き!$B$12:$G$22,4,FALSE),第1位,第2位,第3位),(VLOOKUP($A$10,くじ引き!$B$12:$G$22,5,FALSE)-1)*32+9+$AP26,AQ$35)</f>
        <v>11</v>
      </c>
      <c r="AR26" s="17" t="str">
        <f>INDEX(CHOOSE(VLOOKUP($A$10,くじ引き!$B$12:$G$22,4,FALSE),第1位,第2位,第3位),(VLOOKUP($A$10,くじ引き!$B$12:$G$22,5,FALSE)-1)*32+9+$AP26,AR$35)</f>
        <v>FW</v>
      </c>
      <c r="AS26" s="17" t="str">
        <f>INDEX(CHOOSE(VLOOKUP($A$10,くじ引き!$B$12:$G$22,4,FALSE),第1位,第2位,第3位),(VLOOKUP($A$10,くじ引き!$B$12:$G$22,5,FALSE)-1)*32+9+$AP26,AS$35)</f>
        <v xml:space="preserve"> 川合　詩音</v>
      </c>
      <c r="AU26" s="17">
        <f>INDEX(CHOOSE(VLOOKUP($A$10,くじ引き!$B$12:$G$22,4,FALSE),第1位,第2位,第3位),(VLOOKUP($A$10,くじ引き!$B$12:$G$22,5,FALSE)-1)*32+9+$AP26,AU$35)</f>
        <v>11</v>
      </c>
      <c r="AV26" s="17" t="str">
        <f>INDEX(CHOOSE(VLOOKUP($Z$10,くじ引き!$B$12:$G$22,4,FALSE),第1位,第2位,第3位),(VLOOKUP($Z$10,くじ引き!$B$12:$G$22,5,FALSE)-1)*32+9+$AP26,AV$35)</f>
        <v>FW</v>
      </c>
      <c r="AW26" s="17" t="str">
        <f>INDEX(CHOOSE(VLOOKUP($Z$10,くじ引き!$B$12:$G$22,4,FALSE),第1位,第2位,第3位),(VLOOKUP($Z$10,くじ引き!$B$12:$G$22,5,FALSE)-1)*32+9+$AP26,AW$35)</f>
        <v xml:space="preserve"> 川合　詩音</v>
      </c>
    </row>
    <row r="27" spans="1:49" ht="15" customHeight="1">
      <c r="A27" s="234"/>
      <c r="B27" s="235"/>
      <c r="C27" s="236"/>
      <c r="D27" s="237"/>
      <c r="E27" s="238"/>
      <c r="F27" s="235"/>
      <c r="G27" s="236"/>
      <c r="H27" s="239" t="str">
        <f t="shared" si="4"/>
        <v/>
      </c>
      <c r="I27" s="220" t="str">
        <f t="shared" si="5"/>
        <v/>
      </c>
      <c r="J27" s="699" t="str">
        <f t="shared" si="0"/>
        <v/>
      </c>
      <c r="K27" s="757"/>
      <c r="L27" s="757"/>
      <c r="M27" s="757"/>
      <c r="N27" s="757"/>
      <c r="O27" s="757"/>
      <c r="P27" s="746"/>
      <c r="Q27" s="220"/>
      <c r="R27" s="220" t="str">
        <f t="shared" si="1"/>
        <v/>
      </c>
      <c r="S27" s="240" t="str">
        <f t="shared" si="2"/>
        <v/>
      </c>
      <c r="T27" s="220"/>
      <c r="U27" s="699" t="str">
        <f t="shared" si="3"/>
        <v/>
      </c>
      <c r="V27" s="757"/>
      <c r="W27" s="757"/>
      <c r="X27" s="757"/>
      <c r="Y27" s="746"/>
      <c r="Z27" s="219" t="str">
        <f t="shared" si="6"/>
        <v/>
      </c>
      <c r="AA27" s="234" t="str">
        <f t="shared" si="7"/>
        <v/>
      </c>
      <c r="AB27" s="234"/>
      <c r="AC27" s="236"/>
      <c r="AD27" s="235"/>
      <c r="AE27" s="239"/>
      <c r="AF27" s="234"/>
      <c r="AG27" s="236"/>
      <c r="AH27" s="239"/>
      <c r="AP27" s="17">
        <v>11</v>
      </c>
      <c r="AQ27" s="17">
        <f>INDEX(CHOOSE(VLOOKUP($A$10,くじ引き!$B$12:$G$22,4,FALSE),第1位,第2位,第3位),(VLOOKUP($A$10,くじ引き!$B$12:$G$22,5,FALSE)-1)*32+9+$AP27,AQ$35)</f>
        <v>12</v>
      </c>
      <c r="AR27" s="17" t="str">
        <f>INDEX(CHOOSE(VLOOKUP($A$10,くじ引き!$B$12:$G$22,4,FALSE),第1位,第2位,第3位),(VLOOKUP($A$10,くじ引き!$B$12:$G$22,5,FALSE)-1)*32+9+$AP27,AR$35)</f>
        <v>FW</v>
      </c>
      <c r="AS27" s="17" t="str">
        <f>INDEX(CHOOSE(VLOOKUP($A$10,くじ引き!$B$12:$G$22,4,FALSE),第1位,第2位,第3位),(VLOOKUP($A$10,くじ引き!$B$12:$G$22,5,FALSE)-1)*32+9+$AP27,AS$35)</f>
        <v xml:space="preserve"> 浅賀　香太</v>
      </c>
      <c r="AU27" s="17">
        <f>INDEX(CHOOSE(VLOOKUP($A$10,くじ引き!$B$12:$G$22,4,FALSE),第1位,第2位,第3位),(VLOOKUP($A$10,くじ引き!$B$12:$G$22,5,FALSE)-1)*32+9+$AP27,AU$35)</f>
        <v>12</v>
      </c>
      <c r="AV27" s="17" t="str">
        <f>INDEX(CHOOSE(VLOOKUP($Z$10,くじ引き!$B$12:$G$22,4,FALSE),第1位,第2位,第3位),(VLOOKUP($Z$10,くじ引き!$B$12:$G$22,5,FALSE)-1)*32+9+$AP27,AV$35)</f>
        <v>FW</v>
      </c>
      <c r="AW27" s="17" t="str">
        <f>INDEX(CHOOSE(VLOOKUP($Z$10,くじ引き!$B$12:$G$22,4,FALSE),第1位,第2位,第3位),(VLOOKUP($Z$10,くじ引き!$B$12:$G$22,5,FALSE)-1)*32+9+$AP27,AW$35)</f>
        <v xml:space="preserve"> 浅賀　香太</v>
      </c>
    </row>
    <row r="28" spans="1:49" ht="15" customHeight="1">
      <c r="A28" s="222"/>
      <c r="B28" s="223"/>
      <c r="C28" s="224"/>
      <c r="D28" s="225"/>
      <c r="E28" s="193"/>
      <c r="F28" s="223"/>
      <c r="G28" s="224"/>
      <c r="H28" s="226" t="str">
        <f t="shared" si="4"/>
        <v/>
      </c>
      <c r="I28" s="222" t="str">
        <f t="shared" si="5"/>
        <v/>
      </c>
      <c r="J28" s="724" t="str">
        <f t="shared" si="0"/>
        <v/>
      </c>
      <c r="K28" s="725"/>
      <c r="L28" s="725"/>
      <c r="M28" s="725"/>
      <c r="N28" s="725"/>
      <c r="O28" s="725"/>
      <c r="P28" s="726"/>
      <c r="Q28" s="226"/>
      <c r="R28" s="222" t="str">
        <f t="shared" si="1"/>
        <v/>
      </c>
      <c r="S28" s="227" t="str">
        <f t="shared" si="2"/>
        <v/>
      </c>
      <c r="T28" s="226"/>
      <c r="U28" s="724" t="str">
        <f t="shared" si="3"/>
        <v/>
      </c>
      <c r="V28" s="725"/>
      <c r="W28" s="725"/>
      <c r="X28" s="725"/>
      <c r="Y28" s="726"/>
      <c r="Z28" s="226" t="str">
        <f t="shared" si="6"/>
        <v/>
      </c>
      <c r="AA28" s="222" t="str">
        <f t="shared" si="7"/>
        <v/>
      </c>
      <c r="AB28" s="222"/>
      <c r="AC28" s="224"/>
      <c r="AD28" s="223"/>
      <c r="AE28" s="226"/>
      <c r="AF28" s="222"/>
      <c r="AG28" s="224"/>
      <c r="AH28" s="226"/>
      <c r="AP28" s="17">
        <v>12</v>
      </c>
      <c r="AQ28" s="17">
        <f>INDEX(CHOOSE(VLOOKUP($A$10,くじ引き!$B$12:$G$22,4,FALSE),第1位,第2位,第3位),(VLOOKUP($A$10,くじ引き!$B$12:$G$22,5,FALSE)-1)*32+9+$AP28,AQ$35)</f>
        <v>13</v>
      </c>
      <c r="AR28" s="17" t="str">
        <f>INDEX(CHOOSE(VLOOKUP($A$10,くじ引き!$B$12:$G$22,4,FALSE),第1位,第2位,第3位),(VLOOKUP($A$10,くじ引き!$B$12:$G$22,5,FALSE)-1)*32+9+$AP28,AR$35)</f>
        <v>DF</v>
      </c>
      <c r="AS28" s="17" t="str">
        <f>INDEX(CHOOSE(VLOOKUP($A$10,くじ引き!$B$12:$G$22,4,FALSE),第1位,第2位,第3位),(VLOOKUP($A$10,くじ引き!$B$12:$G$22,5,FALSE)-1)*32+9+$AP28,AS$35)</f>
        <v xml:space="preserve"> 松原　有人夢</v>
      </c>
      <c r="AU28" s="17">
        <f>INDEX(CHOOSE(VLOOKUP($A$10,くじ引き!$B$12:$G$22,4,FALSE),第1位,第2位,第3位),(VLOOKUP($A$10,くじ引き!$B$12:$G$22,5,FALSE)-1)*32+9+$AP28,AU$35)</f>
        <v>13</v>
      </c>
      <c r="AV28" s="17" t="str">
        <f>INDEX(CHOOSE(VLOOKUP($Z$10,くじ引き!$B$12:$G$22,4,FALSE),第1位,第2位,第3位),(VLOOKUP($Z$10,くじ引き!$B$12:$G$22,5,FALSE)-1)*32+9+$AP28,AV$35)</f>
        <v>DF</v>
      </c>
      <c r="AW28" s="17" t="str">
        <f>INDEX(CHOOSE(VLOOKUP($Z$10,くじ引き!$B$12:$G$22,4,FALSE),第1位,第2位,第3位),(VLOOKUP($Z$10,くじ引き!$B$12:$G$22,5,FALSE)-1)*32+9+$AP28,AW$35)</f>
        <v xml:space="preserve"> 松原　有人夢</v>
      </c>
    </row>
    <row r="29" spans="1:49" ht="15" customHeight="1">
      <c r="A29" s="228"/>
      <c r="B29" s="229"/>
      <c r="C29" s="230"/>
      <c r="D29" s="231"/>
      <c r="E29" s="194"/>
      <c r="F29" s="229"/>
      <c r="G29" s="230"/>
      <c r="H29" s="232" t="str">
        <f t="shared" si="4"/>
        <v/>
      </c>
      <c r="I29" s="228" t="str">
        <f t="shared" si="5"/>
        <v/>
      </c>
      <c r="J29" s="696" t="str">
        <f t="shared" si="0"/>
        <v/>
      </c>
      <c r="K29" s="680"/>
      <c r="L29" s="680"/>
      <c r="M29" s="680"/>
      <c r="N29" s="680"/>
      <c r="O29" s="680"/>
      <c r="P29" s="792"/>
      <c r="Q29" s="232"/>
      <c r="R29" s="228" t="str">
        <f t="shared" si="1"/>
        <v/>
      </c>
      <c r="S29" s="233" t="str">
        <f t="shared" si="2"/>
        <v/>
      </c>
      <c r="T29" s="232"/>
      <c r="U29" s="696" t="str">
        <f t="shared" si="3"/>
        <v/>
      </c>
      <c r="V29" s="680"/>
      <c r="W29" s="680"/>
      <c r="X29" s="680"/>
      <c r="Y29" s="792"/>
      <c r="Z29" s="232" t="str">
        <f t="shared" si="6"/>
        <v/>
      </c>
      <c r="AA29" s="228" t="str">
        <f t="shared" si="7"/>
        <v/>
      </c>
      <c r="AB29" s="228"/>
      <c r="AC29" s="230"/>
      <c r="AD29" s="229"/>
      <c r="AE29" s="232"/>
      <c r="AF29" s="228"/>
      <c r="AG29" s="230"/>
      <c r="AH29" s="232"/>
      <c r="AP29" s="17">
        <v>13</v>
      </c>
      <c r="AQ29" s="17">
        <f>INDEX(CHOOSE(VLOOKUP($A$10,くじ引き!$B$12:$G$22,4,FALSE),第1位,第2位,第3位),(VLOOKUP($A$10,くじ引き!$B$12:$G$22,5,FALSE)-1)*32+9+$AP29,AQ$35)</f>
        <v>14</v>
      </c>
      <c r="AR29" s="17" t="str">
        <f>INDEX(CHOOSE(VLOOKUP($A$10,くじ引き!$B$12:$G$22,4,FALSE),第1位,第2位,第3位),(VLOOKUP($A$10,くじ引き!$B$12:$G$22,5,FALSE)-1)*32+9+$AP29,AR$35)</f>
        <v>MF</v>
      </c>
      <c r="AS29" s="17" t="str">
        <f>INDEX(CHOOSE(VLOOKUP($A$10,くじ引き!$B$12:$G$22,4,FALSE),第1位,第2位,第3位),(VLOOKUP($A$10,くじ引き!$B$12:$G$22,5,FALSE)-1)*32+9+$AP29,AS$35)</f>
        <v xml:space="preserve"> 堀口　悠人</v>
      </c>
      <c r="AU29" s="17">
        <f>INDEX(CHOOSE(VLOOKUP($A$10,くじ引き!$B$12:$G$22,4,FALSE),第1位,第2位,第3位),(VLOOKUP($A$10,くじ引き!$B$12:$G$22,5,FALSE)-1)*32+9+$AP29,AU$35)</f>
        <v>14</v>
      </c>
      <c r="AV29" s="17" t="str">
        <f>INDEX(CHOOSE(VLOOKUP($Z$10,くじ引き!$B$12:$G$22,4,FALSE),第1位,第2位,第3位),(VLOOKUP($Z$10,くじ引き!$B$12:$G$22,5,FALSE)-1)*32+9+$AP29,AV$35)</f>
        <v>MF</v>
      </c>
      <c r="AW29" s="17" t="str">
        <f>INDEX(CHOOSE(VLOOKUP($Z$10,くじ引き!$B$12:$G$22,4,FALSE),第1位,第2位,第3位),(VLOOKUP($Z$10,くじ引き!$B$12:$G$22,5,FALSE)-1)*32+9+$AP29,AW$35)</f>
        <v xml:space="preserve"> 堀口　悠人</v>
      </c>
    </row>
    <row r="30" spans="1:49" ht="15" customHeight="1">
      <c r="A30" s="228"/>
      <c r="B30" s="229"/>
      <c r="C30" s="230"/>
      <c r="D30" s="231"/>
      <c r="E30" s="194"/>
      <c r="F30" s="229"/>
      <c r="G30" s="230"/>
      <c r="H30" s="232" t="str">
        <f t="shared" si="4"/>
        <v/>
      </c>
      <c r="I30" s="228" t="str">
        <f t="shared" si="5"/>
        <v/>
      </c>
      <c r="J30" s="696" t="str">
        <f t="shared" si="0"/>
        <v/>
      </c>
      <c r="K30" s="680"/>
      <c r="L30" s="680"/>
      <c r="M30" s="680"/>
      <c r="N30" s="680"/>
      <c r="O30" s="680"/>
      <c r="P30" s="792"/>
      <c r="Q30" s="232"/>
      <c r="R30" s="228" t="str">
        <f t="shared" si="1"/>
        <v/>
      </c>
      <c r="S30" s="233" t="str">
        <f t="shared" si="2"/>
        <v/>
      </c>
      <c r="T30" s="232"/>
      <c r="U30" s="696" t="str">
        <f t="shared" si="3"/>
        <v/>
      </c>
      <c r="V30" s="680"/>
      <c r="W30" s="680"/>
      <c r="X30" s="680"/>
      <c r="Y30" s="792"/>
      <c r="Z30" s="232" t="str">
        <f t="shared" si="6"/>
        <v/>
      </c>
      <c r="AA30" s="228" t="str">
        <f t="shared" si="7"/>
        <v/>
      </c>
      <c r="AB30" s="228"/>
      <c r="AC30" s="230"/>
      <c r="AD30" s="229"/>
      <c r="AE30" s="232"/>
      <c r="AF30" s="228"/>
      <c r="AG30" s="230"/>
      <c r="AH30" s="232"/>
      <c r="AP30" s="17">
        <v>14</v>
      </c>
      <c r="AQ30" s="17">
        <f>INDEX(CHOOSE(VLOOKUP($A$10,くじ引き!$B$12:$G$22,4,FALSE),第1位,第2位,第3位),(VLOOKUP($A$10,くじ引き!$B$12:$G$22,5,FALSE)-1)*32+9+$AP30,AQ$35)</f>
        <v>15</v>
      </c>
      <c r="AR30" s="17" t="str">
        <f>INDEX(CHOOSE(VLOOKUP($A$10,くじ引き!$B$12:$G$22,4,FALSE),第1位,第2位,第3位),(VLOOKUP($A$10,くじ引き!$B$12:$G$22,5,FALSE)-1)*32+9+$AP30,AR$35)</f>
        <v>DF</v>
      </c>
      <c r="AS30" s="17" t="str">
        <f>INDEX(CHOOSE(VLOOKUP($A$10,くじ引き!$B$12:$G$22,4,FALSE),第1位,第2位,第3位),(VLOOKUP($A$10,くじ引き!$B$12:$G$22,5,FALSE)-1)*32+9+$AP30,AS$35)</f>
        <v xml:space="preserve"> 上谷内　伶斗</v>
      </c>
      <c r="AU30" s="17">
        <f>INDEX(CHOOSE(VLOOKUP($A$10,くじ引き!$B$12:$G$22,4,FALSE),第1位,第2位,第3位),(VLOOKUP($A$10,くじ引き!$B$12:$G$22,5,FALSE)-1)*32+9+$AP30,AU$35)</f>
        <v>15</v>
      </c>
      <c r="AV30" s="17" t="str">
        <f>INDEX(CHOOSE(VLOOKUP($Z$10,くじ引き!$B$12:$G$22,4,FALSE),第1位,第2位,第3位),(VLOOKUP($Z$10,くじ引き!$B$12:$G$22,5,FALSE)-1)*32+9+$AP30,AV$35)</f>
        <v>DF</v>
      </c>
      <c r="AW30" s="17" t="str">
        <f>INDEX(CHOOSE(VLOOKUP($Z$10,くじ引き!$B$12:$G$22,4,FALSE),第1位,第2位,第3位),(VLOOKUP($Z$10,くじ引き!$B$12:$G$22,5,FALSE)-1)*32+9+$AP30,AW$35)</f>
        <v xml:space="preserve"> 上谷内　伶斗</v>
      </c>
    </row>
    <row r="31" spans="1:49" ht="15" customHeight="1">
      <c r="A31" s="228"/>
      <c r="B31" s="229"/>
      <c r="C31" s="230"/>
      <c r="D31" s="231"/>
      <c r="E31" s="194"/>
      <c r="F31" s="229"/>
      <c r="G31" s="230"/>
      <c r="H31" s="232" t="str">
        <f t="shared" si="4"/>
        <v/>
      </c>
      <c r="I31" s="228" t="str">
        <f t="shared" si="5"/>
        <v/>
      </c>
      <c r="J31" s="696" t="str">
        <f t="shared" si="0"/>
        <v/>
      </c>
      <c r="K31" s="680"/>
      <c r="L31" s="680"/>
      <c r="M31" s="680"/>
      <c r="N31" s="680"/>
      <c r="O31" s="680"/>
      <c r="P31" s="792"/>
      <c r="Q31" s="241"/>
      <c r="R31" s="228" t="str">
        <f t="shared" si="1"/>
        <v/>
      </c>
      <c r="S31" s="233" t="str">
        <f t="shared" si="2"/>
        <v/>
      </c>
      <c r="T31" s="241"/>
      <c r="U31" s="696" t="str">
        <f t="shared" si="3"/>
        <v/>
      </c>
      <c r="V31" s="680"/>
      <c r="W31" s="680"/>
      <c r="X31" s="680"/>
      <c r="Y31" s="792"/>
      <c r="Z31" s="232" t="str">
        <f t="shared" si="6"/>
        <v/>
      </c>
      <c r="AA31" s="228" t="str">
        <f t="shared" si="7"/>
        <v/>
      </c>
      <c r="AB31" s="228"/>
      <c r="AC31" s="230"/>
      <c r="AD31" s="229"/>
      <c r="AE31" s="232"/>
      <c r="AF31" s="228"/>
      <c r="AG31" s="230"/>
      <c r="AH31" s="232"/>
      <c r="AP31" s="17">
        <v>15</v>
      </c>
      <c r="AQ31" s="17">
        <f>INDEX(CHOOSE(VLOOKUP($A$10,くじ引き!$B$12:$G$22,4,FALSE),第1位,第2位,第3位),(VLOOKUP($A$10,くじ引き!$B$12:$G$22,5,FALSE)-1)*32+9+$AP31,AQ$35)</f>
        <v>16</v>
      </c>
      <c r="AR31" s="17" t="str">
        <f>INDEX(CHOOSE(VLOOKUP($A$10,くじ引き!$B$12:$G$22,4,FALSE),第1位,第2位,第3位),(VLOOKUP($A$10,くじ引き!$B$12:$G$22,5,FALSE)-1)*32+9+$AP31,AR$35)</f>
        <v>FW</v>
      </c>
      <c r="AS31" s="17" t="str">
        <f>INDEX(CHOOSE(VLOOKUP($A$10,くじ引き!$B$12:$G$22,4,FALSE),第1位,第2位,第3位),(VLOOKUP($A$10,くじ引き!$B$12:$G$22,5,FALSE)-1)*32+9+$AP31,AS$35)</f>
        <v xml:space="preserve"> 山下　真虎</v>
      </c>
      <c r="AU31" s="17">
        <f>INDEX(CHOOSE(VLOOKUP($A$10,くじ引き!$B$12:$G$22,4,FALSE),第1位,第2位,第3位),(VLOOKUP($A$10,くじ引き!$B$12:$G$22,5,FALSE)-1)*32+9+$AP31,AU$35)</f>
        <v>16</v>
      </c>
      <c r="AV31" s="17" t="str">
        <f>INDEX(CHOOSE(VLOOKUP($Z$10,くじ引き!$B$12:$G$22,4,FALSE),第1位,第2位,第3位),(VLOOKUP($Z$10,くじ引き!$B$12:$G$22,5,FALSE)-1)*32+9+$AP31,AV$35)</f>
        <v>FW</v>
      </c>
      <c r="AW31" s="17" t="str">
        <f>INDEX(CHOOSE(VLOOKUP($Z$10,くじ引き!$B$12:$G$22,4,FALSE),第1位,第2位,第3位),(VLOOKUP($Z$10,くじ引き!$B$12:$G$22,5,FALSE)-1)*32+9+$AP31,AW$35)</f>
        <v xml:space="preserve"> 山下　真虎</v>
      </c>
    </row>
    <row r="32" spans="1:49" ht="15" customHeight="1">
      <c r="A32" s="228"/>
      <c r="B32" s="229"/>
      <c r="C32" s="230"/>
      <c r="D32" s="231"/>
      <c r="E32" s="194"/>
      <c r="F32" s="229"/>
      <c r="G32" s="230"/>
      <c r="H32" s="232" t="str">
        <f t="shared" si="4"/>
        <v/>
      </c>
      <c r="I32" s="228" t="str">
        <f t="shared" si="5"/>
        <v/>
      </c>
      <c r="J32" s="696" t="str">
        <f t="shared" si="0"/>
        <v/>
      </c>
      <c r="K32" s="680"/>
      <c r="L32" s="680"/>
      <c r="M32" s="680"/>
      <c r="N32" s="680"/>
      <c r="O32" s="680"/>
      <c r="P32" s="792"/>
      <c r="Q32" s="233"/>
      <c r="R32" s="228" t="str">
        <f t="shared" si="1"/>
        <v/>
      </c>
      <c r="S32" s="233" t="str">
        <f t="shared" si="2"/>
        <v/>
      </c>
      <c r="T32" s="233"/>
      <c r="U32" s="696" t="str">
        <f t="shared" si="3"/>
        <v/>
      </c>
      <c r="V32" s="680"/>
      <c r="W32" s="680"/>
      <c r="X32" s="680"/>
      <c r="Y32" s="792"/>
      <c r="Z32" s="232" t="str">
        <f t="shared" si="6"/>
        <v/>
      </c>
      <c r="AA32" s="228" t="str">
        <f t="shared" si="7"/>
        <v/>
      </c>
      <c r="AB32" s="228"/>
      <c r="AC32" s="230"/>
      <c r="AD32" s="229"/>
      <c r="AE32" s="232"/>
      <c r="AF32" s="228"/>
      <c r="AG32" s="230"/>
      <c r="AH32" s="232"/>
      <c r="AP32" s="17">
        <v>16</v>
      </c>
      <c r="AQ32" s="17">
        <f>INDEX(CHOOSE(VLOOKUP($A$10,くじ引き!$B$12:$G$22,4,FALSE),第1位,第2位,第3位),(VLOOKUP($A$10,くじ引き!$B$12:$G$22,5,FALSE)-1)*32+9+$AP32,AQ$35)</f>
        <v>17</v>
      </c>
      <c r="AR32" s="17" t="str">
        <f>INDEX(CHOOSE(VLOOKUP($A$10,くじ引き!$B$12:$G$22,4,FALSE),第1位,第2位,第3位),(VLOOKUP($A$10,くじ引き!$B$12:$G$22,5,FALSE)-1)*32+9+$AP32,AR$35)</f>
        <v>GK</v>
      </c>
      <c r="AS32" s="17" t="str">
        <f>INDEX(CHOOSE(VLOOKUP($A$10,くじ引き!$B$12:$G$22,4,FALSE),第1位,第2位,第3位),(VLOOKUP($A$10,くじ引き!$B$12:$G$22,5,FALSE)-1)*32+9+$AP32,AS$35)</f>
        <v xml:space="preserve"> 山田　夏也</v>
      </c>
      <c r="AU32" s="17">
        <f>INDEX(CHOOSE(VLOOKUP($A$10,くじ引き!$B$12:$G$22,4,FALSE),第1位,第2位,第3位),(VLOOKUP($A$10,くじ引き!$B$12:$G$22,5,FALSE)-1)*32+9+$AP32,AU$35)</f>
        <v>17</v>
      </c>
      <c r="AV32" s="17" t="str">
        <f>INDEX(CHOOSE(VLOOKUP($Z$10,くじ引き!$B$12:$G$22,4,FALSE),第1位,第2位,第3位),(VLOOKUP($Z$10,くじ引き!$B$12:$G$22,5,FALSE)-1)*32+9+$AP32,AV$35)</f>
        <v>GK</v>
      </c>
      <c r="AW32" s="17" t="str">
        <f>INDEX(CHOOSE(VLOOKUP($Z$10,くじ引き!$B$12:$G$22,4,FALSE),第1位,第2位,第3位),(VLOOKUP($Z$10,くじ引き!$B$12:$G$22,5,FALSE)-1)*32+9+$AP32,AW$35)</f>
        <v xml:space="preserve"> 山田　夏也</v>
      </c>
    </row>
    <row r="33" spans="1:49" ht="15" customHeight="1">
      <c r="A33" s="228"/>
      <c r="B33" s="229"/>
      <c r="C33" s="230"/>
      <c r="D33" s="231"/>
      <c r="E33" s="194"/>
      <c r="F33" s="229"/>
      <c r="G33" s="230"/>
      <c r="H33" s="232" t="str">
        <f t="shared" si="4"/>
        <v/>
      </c>
      <c r="I33" s="228" t="str">
        <f t="shared" si="5"/>
        <v/>
      </c>
      <c r="J33" s="696" t="str">
        <f t="shared" si="0"/>
        <v/>
      </c>
      <c r="K33" s="680"/>
      <c r="L33" s="680"/>
      <c r="M33" s="680"/>
      <c r="N33" s="680"/>
      <c r="O33" s="680"/>
      <c r="P33" s="792"/>
      <c r="Q33" s="232"/>
      <c r="R33" s="228" t="str">
        <f t="shared" si="1"/>
        <v/>
      </c>
      <c r="S33" s="233" t="str">
        <f t="shared" si="2"/>
        <v/>
      </c>
      <c r="T33" s="232"/>
      <c r="U33" s="696" t="str">
        <f t="shared" si="3"/>
        <v/>
      </c>
      <c r="V33" s="680"/>
      <c r="W33" s="680"/>
      <c r="X33" s="680"/>
      <c r="Y33" s="792"/>
      <c r="Z33" s="232" t="str">
        <f t="shared" si="6"/>
        <v/>
      </c>
      <c r="AA33" s="228" t="str">
        <f t="shared" si="7"/>
        <v/>
      </c>
      <c r="AB33" s="228"/>
      <c r="AC33" s="230"/>
      <c r="AD33" s="229"/>
      <c r="AE33" s="232"/>
      <c r="AF33" s="228"/>
      <c r="AG33" s="230"/>
      <c r="AH33" s="232"/>
      <c r="AP33" s="17">
        <v>17</v>
      </c>
      <c r="AQ33" s="17">
        <f>INDEX(CHOOSE(VLOOKUP($A$10,くじ引き!$B$12:$G$22,4,FALSE),第1位,第2位,第3位),(VLOOKUP($A$10,くじ引き!$B$12:$G$22,5,FALSE)-1)*32+9+$AP33,AQ$35)</f>
        <v>18</v>
      </c>
      <c r="AR33" s="17" t="str">
        <f>INDEX(CHOOSE(VLOOKUP($A$10,くじ引き!$B$12:$G$22,4,FALSE),第1位,第2位,第3位),(VLOOKUP($A$10,くじ引き!$B$12:$G$22,5,FALSE)-1)*32+9+$AP33,AR$35)</f>
        <v>FW</v>
      </c>
      <c r="AS33" s="17" t="str">
        <f>INDEX(CHOOSE(VLOOKUP($A$10,くじ引き!$B$12:$G$22,4,FALSE),第1位,第2位,第3位),(VLOOKUP($A$10,くじ引き!$B$12:$G$22,5,FALSE)-1)*32+9+$AP33,AS$35)</f>
        <v xml:space="preserve"> 友影　相太</v>
      </c>
      <c r="AU33" s="17">
        <f>INDEX(CHOOSE(VLOOKUP($A$10,くじ引き!$B$12:$G$22,4,FALSE),第1位,第2位,第3位),(VLOOKUP($A$10,くじ引き!$B$12:$G$22,5,FALSE)-1)*32+9+$AP33,AU$35)</f>
        <v>18</v>
      </c>
      <c r="AV33" s="17" t="str">
        <f>INDEX(CHOOSE(VLOOKUP($Z$10,くじ引き!$B$12:$G$22,4,FALSE),第1位,第2位,第3位),(VLOOKUP($Z$10,くじ引き!$B$12:$G$22,5,FALSE)-1)*32+9+$AP33,AV$35)</f>
        <v>FW</v>
      </c>
      <c r="AW33" s="17" t="str">
        <f>INDEX(CHOOSE(VLOOKUP($Z$10,くじ引き!$B$12:$G$22,4,FALSE),第1位,第2位,第3位),(VLOOKUP($Z$10,くじ引き!$B$12:$G$22,5,FALSE)-1)*32+9+$AP33,AW$35)</f>
        <v xml:space="preserve"> 友影　相太</v>
      </c>
    </row>
    <row r="34" spans="1:49" ht="15" customHeight="1">
      <c r="A34" s="220"/>
      <c r="B34" s="217"/>
      <c r="C34" s="218"/>
      <c r="D34" s="216"/>
      <c r="E34" s="195"/>
      <c r="F34" s="217"/>
      <c r="G34" s="218"/>
      <c r="H34" s="219" t="str">
        <f t="shared" si="4"/>
        <v/>
      </c>
      <c r="I34" s="220" t="str">
        <f t="shared" si="5"/>
        <v/>
      </c>
      <c r="J34" s="699" t="str">
        <f t="shared" si="0"/>
        <v/>
      </c>
      <c r="K34" s="757"/>
      <c r="L34" s="757"/>
      <c r="M34" s="757"/>
      <c r="N34" s="757"/>
      <c r="O34" s="757"/>
      <c r="P34" s="746"/>
      <c r="Q34" s="242"/>
      <c r="R34" s="220" t="str">
        <f t="shared" si="1"/>
        <v/>
      </c>
      <c r="S34" s="240" t="str">
        <f t="shared" si="2"/>
        <v/>
      </c>
      <c r="T34" s="242"/>
      <c r="U34" s="699" t="str">
        <f t="shared" si="3"/>
        <v/>
      </c>
      <c r="V34" s="757"/>
      <c r="W34" s="757"/>
      <c r="X34" s="757"/>
      <c r="Y34" s="746"/>
      <c r="Z34" s="219" t="str">
        <f t="shared" si="6"/>
        <v/>
      </c>
      <c r="AA34" s="220" t="str">
        <f t="shared" si="7"/>
        <v/>
      </c>
      <c r="AB34" s="220"/>
      <c r="AC34" s="218"/>
      <c r="AD34" s="217"/>
      <c r="AE34" s="219"/>
      <c r="AF34" s="220"/>
      <c r="AG34" s="218"/>
      <c r="AH34" s="219"/>
      <c r="AP34" s="17">
        <v>18</v>
      </c>
      <c r="AQ34" s="17">
        <f>INDEX(CHOOSE(VLOOKUP($A$10,くじ引き!$B$12:$G$22,4,FALSE),第1位,第2位,第3位),(VLOOKUP($A$10,くじ引き!$B$12:$G$22,5,FALSE)-1)*32+9+$AP34,AQ$35)</f>
        <v>19</v>
      </c>
      <c r="AR34" s="17" t="str">
        <f>INDEX(CHOOSE(VLOOKUP($A$10,くじ引き!$B$12:$G$22,4,FALSE),第1位,第2位,第3位),(VLOOKUP($A$10,くじ引き!$B$12:$G$22,5,FALSE)-1)*32+9+$AP34,AR$35)</f>
        <v>MF</v>
      </c>
      <c r="AS34" s="17" t="str">
        <f>INDEX(CHOOSE(VLOOKUP($A$10,くじ引き!$B$12:$G$22,4,FALSE),第1位,第2位,第3位),(VLOOKUP($A$10,くじ引き!$B$12:$G$22,5,FALSE)-1)*32+9+$AP34,AS$35)</f>
        <v xml:space="preserve"> 松村　有祐</v>
      </c>
      <c r="AU34" s="17">
        <f>INDEX(CHOOSE(VLOOKUP($A$10,くじ引き!$B$12:$G$22,4,FALSE),第1位,第2位,第3位),(VLOOKUP($A$10,くじ引き!$B$12:$G$22,5,FALSE)-1)*32+9+$AP34,AU$35)</f>
        <v>19</v>
      </c>
      <c r="AV34" s="17" t="str">
        <f>INDEX(CHOOSE(VLOOKUP($Z$10,くじ引き!$B$12:$G$22,4,FALSE),第1位,第2位,第3位),(VLOOKUP($Z$10,くじ引き!$B$12:$G$22,5,FALSE)-1)*32+9+$AP34,AV$35)</f>
        <v>MF</v>
      </c>
      <c r="AW34" s="17" t="str">
        <f>INDEX(CHOOSE(VLOOKUP($Z$10,くじ引き!$B$12:$G$22,4,FALSE),第1位,第2位,第3位),(VLOOKUP($Z$10,くじ引き!$B$12:$G$22,5,FALSE)-1)*32+9+$AP34,AW$35)</f>
        <v xml:space="preserve"> 松村　有祐</v>
      </c>
    </row>
    <row r="35" spans="1:49" ht="15" customHeight="1">
      <c r="A35" s="685" t="s">
        <v>53</v>
      </c>
      <c r="B35" s="686"/>
      <c r="C35" s="721" t="s">
        <v>54</v>
      </c>
      <c r="D35" s="722"/>
      <c r="E35" s="722"/>
      <c r="F35" s="723"/>
      <c r="G35" s="686" t="s">
        <v>55</v>
      </c>
      <c r="H35" s="686"/>
      <c r="I35" s="686"/>
      <c r="J35" s="687"/>
      <c r="K35" s="682" t="s">
        <v>24</v>
      </c>
      <c r="L35" s="719"/>
      <c r="M35" s="719"/>
      <c r="N35" s="719"/>
      <c r="O35" s="719"/>
      <c r="P35" s="719"/>
      <c r="Q35" s="719"/>
      <c r="R35" s="720"/>
      <c r="S35" s="682" t="s">
        <v>24</v>
      </c>
      <c r="T35" s="719"/>
      <c r="U35" s="719"/>
      <c r="V35" s="719"/>
      <c r="W35" s="719"/>
      <c r="X35" s="720"/>
      <c r="Y35" s="685" t="s">
        <v>53</v>
      </c>
      <c r="Z35" s="686"/>
      <c r="AA35" s="721" t="s">
        <v>54</v>
      </c>
      <c r="AB35" s="722"/>
      <c r="AC35" s="722"/>
      <c r="AD35" s="723"/>
      <c r="AE35" s="686" t="s">
        <v>55</v>
      </c>
      <c r="AF35" s="686"/>
      <c r="AG35" s="686"/>
      <c r="AH35" s="687"/>
      <c r="AQ35" s="17">
        <v>2</v>
      </c>
      <c r="AR35" s="17">
        <v>3</v>
      </c>
      <c r="AS35" s="17">
        <v>4</v>
      </c>
      <c r="AU35" s="17">
        <v>2</v>
      </c>
      <c r="AV35" s="17">
        <v>3</v>
      </c>
      <c r="AW35" s="17">
        <v>4</v>
      </c>
    </row>
    <row r="36" spans="1:49" ht="15" customHeight="1">
      <c r="A36" s="807"/>
      <c r="B36" s="717"/>
      <c r="C36" s="243"/>
      <c r="D36" s="693" t="str">
        <f t="shared" ref="D36:D45" si="8">IF(C36="","",INDEX($J$17:$P$34,MATCH(C36,$Q$17:$Q$34,0),1))</f>
        <v/>
      </c>
      <c r="E36" s="693"/>
      <c r="F36" s="694"/>
      <c r="G36" s="244"/>
      <c r="H36" s="704" t="str">
        <f t="shared" ref="H36:H45" si="9">IF(G36="","",INDEX($J$17:$P$34,MATCH(G36,$Q$17:$Q$34,0),1))</f>
        <v/>
      </c>
      <c r="I36" s="704"/>
      <c r="J36" s="717"/>
      <c r="K36" s="707" t="str">
        <f>AS16</f>
        <v>河合　伸幸</v>
      </c>
      <c r="L36" s="703"/>
      <c r="M36" s="703"/>
      <c r="N36" s="714"/>
      <c r="O36" s="714"/>
      <c r="P36" s="714"/>
      <c r="Q36" s="714"/>
      <c r="R36" s="715"/>
      <c r="S36" s="707" t="str">
        <f>AW16</f>
        <v>河合　伸幸</v>
      </c>
      <c r="T36" s="714"/>
      <c r="U36" s="714"/>
      <c r="V36" s="714"/>
      <c r="W36" s="714"/>
      <c r="X36" s="715"/>
      <c r="Y36" s="716"/>
      <c r="Z36" s="717"/>
      <c r="AA36" s="243"/>
      <c r="AB36" s="704" t="str">
        <f>IF(AA36="","",INDEX($U$17:$Y$34,MATCH(AA36,$T$17:$T$34,0),1))</f>
        <v/>
      </c>
      <c r="AC36" s="704"/>
      <c r="AD36" s="718"/>
      <c r="AE36" s="244"/>
      <c r="AF36" s="704" t="str">
        <f t="shared" ref="AF36:AF45" si="10">IF(AE36="","",INDEX($U$17:$Y$34,MATCH(AE36,$T$17:$T$34,0),1))</f>
        <v/>
      </c>
      <c r="AG36" s="704"/>
      <c r="AH36" s="718"/>
    </row>
    <row r="37" spans="1:49" ht="15" customHeight="1">
      <c r="A37" s="793"/>
      <c r="B37" s="679"/>
      <c r="C37" s="229"/>
      <c r="D37" s="704" t="str">
        <f t="shared" si="8"/>
        <v/>
      </c>
      <c r="E37" s="704"/>
      <c r="F37" s="718"/>
      <c r="G37" s="231"/>
      <c r="H37" s="704" t="str">
        <f t="shared" si="9"/>
        <v/>
      </c>
      <c r="I37" s="704"/>
      <c r="J37" s="717"/>
      <c r="K37" s="799" t="s">
        <v>462</v>
      </c>
      <c r="L37" s="800"/>
      <c r="M37" s="803" t="s">
        <v>463</v>
      </c>
      <c r="N37" s="804"/>
      <c r="O37" s="712" t="s">
        <v>56</v>
      </c>
      <c r="P37" s="705" t="s">
        <v>57</v>
      </c>
      <c r="Q37" s="695" t="s">
        <v>81</v>
      </c>
      <c r="R37" s="693"/>
      <c r="S37" s="693"/>
      <c r="T37" s="694"/>
      <c r="U37" s="712" t="s">
        <v>57</v>
      </c>
      <c r="V37" s="705" t="s">
        <v>56</v>
      </c>
      <c r="W37" s="708" t="s">
        <v>463</v>
      </c>
      <c r="X37" s="710" t="s">
        <v>462</v>
      </c>
      <c r="Y37" s="681"/>
      <c r="Z37" s="679"/>
      <c r="AA37" s="229"/>
      <c r="AB37" s="688" t="str">
        <f t="shared" ref="AB37:AB45" si="11">IF(AA37="","",INDEX($U$17:$Y$34,MATCH(AA37,$T$17:$T$34,0),1))</f>
        <v/>
      </c>
      <c r="AC37" s="688"/>
      <c r="AD37" s="689"/>
      <c r="AE37" s="231"/>
      <c r="AF37" s="688" t="str">
        <f t="shared" si="10"/>
        <v/>
      </c>
      <c r="AG37" s="688"/>
      <c r="AH37" s="689"/>
    </row>
    <row r="38" spans="1:49" ht="15" customHeight="1">
      <c r="A38" s="793"/>
      <c r="B38" s="679"/>
      <c r="C38" s="229"/>
      <c r="D38" s="704" t="str">
        <f t="shared" si="8"/>
        <v/>
      </c>
      <c r="E38" s="704"/>
      <c r="F38" s="718"/>
      <c r="G38" s="231"/>
      <c r="H38" s="704" t="str">
        <f t="shared" si="9"/>
        <v/>
      </c>
      <c r="I38" s="704"/>
      <c r="J38" s="717"/>
      <c r="K38" s="801"/>
      <c r="L38" s="802"/>
      <c r="M38" s="805"/>
      <c r="N38" s="806"/>
      <c r="O38" s="713"/>
      <c r="P38" s="706"/>
      <c r="Q38" s="707"/>
      <c r="R38" s="684"/>
      <c r="S38" s="684"/>
      <c r="T38" s="691"/>
      <c r="U38" s="713"/>
      <c r="V38" s="706"/>
      <c r="W38" s="709"/>
      <c r="X38" s="711"/>
      <c r="Y38" s="681"/>
      <c r="Z38" s="679"/>
      <c r="AA38" s="229"/>
      <c r="AB38" s="688" t="str">
        <f t="shared" si="11"/>
        <v/>
      </c>
      <c r="AC38" s="688"/>
      <c r="AD38" s="689"/>
      <c r="AE38" s="231"/>
      <c r="AF38" s="688" t="str">
        <f t="shared" si="10"/>
        <v/>
      </c>
      <c r="AG38" s="688"/>
      <c r="AH38" s="689"/>
    </row>
    <row r="39" spans="1:49" ht="15" customHeight="1">
      <c r="A39" s="793"/>
      <c r="B39" s="679"/>
      <c r="C39" s="229"/>
      <c r="D39" s="704" t="str">
        <f t="shared" si="8"/>
        <v/>
      </c>
      <c r="E39" s="704"/>
      <c r="F39" s="718"/>
      <c r="G39" s="231"/>
      <c r="H39" s="704" t="str">
        <f t="shared" si="9"/>
        <v/>
      </c>
      <c r="I39" s="704"/>
      <c r="J39" s="717"/>
      <c r="K39" s="724" t="str">
        <f>IF(SUM(D17:D34)=0,"",SUM(D17:D34))</f>
        <v/>
      </c>
      <c r="L39" s="753"/>
      <c r="M39" s="752" t="str">
        <f>IF(SUM(E17:E34)=0,"",SUM(E17:E34))</f>
        <v/>
      </c>
      <c r="N39" s="773"/>
      <c r="O39" s="244" t="str">
        <f>IF(SUM(F17:F34)=0,"",SUM(F17:F34))</f>
        <v/>
      </c>
      <c r="P39" s="245" t="str">
        <f>IF(SUM(G17:G34)=0,"",SUM(G17:G34))</f>
        <v/>
      </c>
      <c r="Q39" s="243" t="str">
        <f>IF(SUM(K39:P39)=0,"",SUM(K39:P39))</f>
        <v/>
      </c>
      <c r="R39" s="704" t="s">
        <v>19</v>
      </c>
      <c r="S39" s="704"/>
      <c r="T39" s="246" t="str">
        <f>IF(SUM(U39:X39)=0,"",SUM(U39:X39))</f>
        <v/>
      </c>
      <c r="U39" s="244" t="str">
        <f>IF(SUM(AB17:AB34)=0,"",SUM(AB17:AB34))</f>
        <v/>
      </c>
      <c r="V39" s="245" t="str">
        <f>IF(SUM(AC17:AC34)=0,"",SUM(AC17:AC34))</f>
        <v/>
      </c>
      <c r="W39" s="223" t="str">
        <f>IF(SUM(AD17:AD34)=0,"",SUM(AD17:AD34))</f>
        <v/>
      </c>
      <c r="X39" s="224" t="str">
        <f>IF(SUM(AE17:AE34)=0,"",SUM(AE17:AE34))</f>
        <v/>
      </c>
      <c r="Y39" s="681"/>
      <c r="Z39" s="679"/>
      <c r="AA39" s="229"/>
      <c r="AB39" s="688" t="str">
        <f t="shared" si="11"/>
        <v/>
      </c>
      <c r="AC39" s="688"/>
      <c r="AD39" s="689"/>
      <c r="AE39" s="231"/>
      <c r="AF39" s="688" t="str">
        <f t="shared" si="10"/>
        <v/>
      </c>
      <c r="AG39" s="688"/>
      <c r="AH39" s="689"/>
    </row>
    <row r="40" spans="1:49" ht="15" customHeight="1">
      <c r="A40" s="793" t="s">
        <v>80</v>
      </c>
      <c r="B40" s="679"/>
      <c r="C40" s="229"/>
      <c r="D40" s="704" t="str">
        <f t="shared" si="8"/>
        <v/>
      </c>
      <c r="E40" s="704"/>
      <c r="F40" s="718"/>
      <c r="G40" s="231"/>
      <c r="H40" s="704" t="str">
        <f t="shared" si="9"/>
        <v/>
      </c>
      <c r="I40" s="704"/>
      <c r="J40" s="717"/>
      <c r="K40" s="696"/>
      <c r="L40" s="697"/>
      <c r="M40" s="679"/>
      <c r="N40" s="698"/>
      <c r="O40" s="231"/>
      <c r="P40" s="194"/>
      <c r="Q40" s="229" t="str">
        <f t="shared" ref="Q40:Q45" si="12">IF(SUM(K40:P40)=0,"",SUM(K40:P40))</f>
        <v/>
      </c>
      <c r="R40" s="688" t="s">
        <v>25</v>
      </c>
      <c r="S40" s="688"/>
      <c r="T40" s="230" t="str">
        <f t="shared" ref="T40:T45" si="13">IF(SUM(U40:X40)=0,"",SUM(U40:X40))</f>
        <v/>
      </c>
      <c r="U40" s="231"/>
      <c r="V40" s="194"/>
      <c r="W40" s="229"/>
      <c r="X40" s="230"/>
      <c r="Y40" s="681"/>
      <c r="Z40" s="679"/>
      <c r="AA40" s="229"/>
      <c r="AB40" s="688" t="str">
        <f t="shared" si="11"/>
        <v/>
      </c>
      <c r="AC40" s="688"/>
      <c r="AD40" s="689"/>
      <c r="AE40" s="231"/>
      <c r="AF40" s="688" t="str">
        <f t="shared" si="10"/>
        <v/>
      </c>
      <c r="AG40" s="688"/>
      <c r="AH40" s="689"/>
    </row>
    <row r="41" spans="1:49" ht="15" customHeight="1">
      <c r="A41" s="793" t="s">
        <v>80</v>
      </c>
      <c r="B41" s="679"/>
      <c r="C41" s="229"/>
      <c r="D41" s="704" t="str">
        <f t="shared" si="8"/>
        <v/>
      </c>
      <c r="E41" s="704"/>
      <c r="F41" s="718"/>
      <c r="G41" s="231"/>
      <c r="H41" s="704" t="str">
        <f t="shared" si="9"/>
        <v/>
      </c>
      <c r="I41" s="704"/>
      <c r="J41" s="717"/>
      <c r="K41" s="696"/>
      <c r="L41" s="697"/>
      <c r="M41" s="679"/>
      <c r="N41" s="698"/>
      <c r="O41" s="231"/>
      <c r="P41" s="194"/>
      <c r="Q41" s="229" t="str">
        <f t="shared" si="12"/>
        <v/>
      </c>
      <c r="R41" s="688" t="s">
        <v>26</v>
      </c>
      <c r="S41" s="688"/>
      <c r="T41" s="230" t="str">
        <f t="shared" si="13"/>
        <v/>
      </c>
      <c r="U41" s="231"/>
      <c r="V41" s="194"/>
      <c r="W41" s="229"/>
      <c r="X41" s="230"/>
      <c r="Y41" s="681"/>
      <c r="Z41" s="679"/>
      <c r="AA41" s="229"/>
      <c r="AB41" s="688" t="str">
        <f t="shared" si="11"/>
        <v/>
      </c>
      <c r="AC41" s="688"/>
      <c r="AD41" s="689"/>
      <c r="AE41" s="231"/>
      <c r="AF41" s="688" t="str">
        <f t="shared" si="10"/>
        <v/>
      </c>
      <c r="AG41" s="688"/>
      <c r="AH41" s="689"/>
    </row>
    <row r="42" spans="1:49" ht="15" customHeight="1">
      <c r="A42" s="793" t="s">
        <v>80</v>
      </c>
      <c r="B42" s="679"/>
      <c r="C42" s="229"/>
      <c r="D42" s="704" t="str">
        <f t="shared" si="8"/>
        <v/>
      </c>
      <c r="E42" s="704"/>
      <c r="F42" s="718"/>
      <c r="G42" s="231"/>
      <c r="H42" s="704" t="str">
        <f t="shared" si="9"/>
        <v/>
      </c>
      <c r="I42" s="704"/>
      <c r="J42" s="717"/>
      <c r="K42" s="696"/>
      <c r="L42" s="697"/>
      <c r="M42" s="679"/>
      <c r="N42" s="698"/>
      <c r="O42" s="231"/>
      <c r="P42" s="194"/>
      <c r="Q42" s="229" t="str">
        <f t="shared" si="12"/>
        <v/>
      </c>
      <c r="R42" s="688" t="s">
        <v>27</v>
      </c>
      <c r="S42" s="688"/>
      <c r="T42" s="230" t="str">
        <f t="shared" si="13"/>
        <v/>
      </c>
      <c r="U42" s="231"/>
      <c r="V42" s="194"/>
      <c r="W42" s="229"/>
      <c r="X42" s="230"/>
      <c r="Y42" s="681"/>
      <c r="Z42" s="679"/>
      <c r="AA42" s="229"/>
      <c r="AB42" s="688" t="str">
        <f t="shared" si="11"/>
        <v/>
      </c>
      <c r="AC42" s="688"/>
      <c r="AD42" s="689"/>
      <c r="AE42" s="231"/>
      <c r="AF42" s="688" t="str">
        <f t="shared" si="10"/>
        <v/>
      </c>
      <c r="AG42" s="688"/>
      <c r="AH42" s="689"/>
    </row>
    <row r="43" spans="1:49" ht="15" customHeight="1">
      <c r="A43" s="793" t="s">
        <v>80</v>
      </c>
      <c r="B43" s="679"/>
      <c r="C43" s="229"/>
      <c r="D43" s="704" t="str">
        <f t="shared" si="8"/>
        <v/>
      </c>
      <c r="E43" s="704"/>
      <c r="F43" s="718"/>
      <c r="G43" s="231"/>
      <c r="H43" s="704" t="str">
        <f t="shared" si="9"/>
        <v/>
      </c>
      <c r="I43" s="704"/>
      <c r="J43" s="717"/>
      <c r="K43" s="696"/>
      <c r="L43" s="697"/>
      <c r="M43" s="679"/>
      <c r="N43" s="698"/>
      <c r="O43" s="231"/>
      <c r="P43" s="194"/>
      <c r="Q43" s="229" t="str">
        <f t="shared" si="12"/>
        <v/>
      </c>
      <c r="R43" s="688" t="s">
        <v>28</v>
      </c>
      <c r="S43" s="688"/>
      <c r="T43" s="230" t="str">
        <f t="shared" si="13"/>
        <v/>
      </c>
      <c r="U43" s="231"/>
      <c r="V43" s="194"/>
      <c r="W43" s="229"/>
      <c r="X43" s="230"/>
      <c r="Y43" s="681"/>
      <c r="Z43" s="679"/>
      <c r="AA43" s="229"/>
      <c r="AB43" s="688" t="str">
        <f t="shared" si="11"/>
        <v/>
      </c>
      <c r="AC43" s="688"/>
      <c r="AD43" s="689"/>
      <c r="AE43" s="231"/>
      <c r="AF43" s="688" t="str">
        <f t="shared" si="10"/>
        <v/>
      </c>
      <c r="AG43" s="688"/>
      <c r="AH43" s="689"/>
    </row>
    <row r="44" spans="1:49" ht="15" customHeight="1">
      <c r="A44" s="793" t="s">
        <v>80</v>
      </c>
      <c r="B44" s="679"/>
      <c r="C44" s="229"/>
      <c r="D44" s="704" t="str">
        <f t="shared" si="8"/>
        <v/>
      </c>
      <c r="E44" s="704"/>
      <c r="F44" s="718"/>
      <c r="G44" s="231"/>
      <c r="H44" s="704" t="str">
        <f t="shared" si="9"/>
        <v/>
      </c>
      <c r="I44" s="704"/>
      <c r="J44" s="717"/>
      <c r="K44" s="696"/>
      <c r="L44" s="697"/>
      <c r="M44" s="679"/>
      <c r="N44" s="698"/>
      <c r="O44" s="231"/>
      <c r="P44" s="194"/>
      <c r="Q44" s="229" t="str">
        <f t="shared" si="12"/>
        <v/>
      </c>
      <c r="R44" s="688" t="s">
        <v>29</v>
      </c>
      <c r="S44" s="688"/>
      <c r="T44" s="230" t="str">
        <f t="shared" si="13"/>
        <v/>
      </c>
      <c r="U44" s="231"/>
      <c r="V44" s="194"/>
      <c r="W44" s="229"/>
      <c r="X44" s="230"/>
      <c r="Y44" s="681"/>
      <c r="Z44" s="679"/>
      <c r="AA44" s="229"/>
      <c r="AB44" s="688" t="str">
        <f t="shared" si="11"/>
        <v/>
      </c>
      <c r="AC44" s="688"/>
      <c r="AD44" s="689"/>
      <c r="AE44" s="231"/>
      <c r="AF44" s="688" t="str">
        <f t="shared" si="10"/>
        <v/>
      </c>
      <c r="AG44" s="688"/>
      <c r="AH44" s="689"/>
    </row>
    <row r="45" spans="1:49" ht="15" customHeight="1">
      <c r="A45" s="707"/>
      <c r="B45" s="701"/>
      <c r="C45" s="217"/>
      <c r="D45" s="795" t="str">
        <f t="shared" si="8"/>
        <v/>
      </c>
      <c r="E45" s="795"/>
      <c r="F45" s="796"/>
      <c r="G45" s="216"/>
      <c r="H45" s="704" t="str">
        <f t="shared" si="9"/>
        <v/>
      </c>
      <c r="I45" s="704"/>
      <c r="J45" s="717"/>
      <c r="K45" s="699"/>
      <c r="L45" s="700"/>
      <c r="M45" s="701"/>
      <c r="N45" s="702"/>
      <c r="O45" s="216"/>
      <c r="P45" s="195"/>
      <c r="Q45" s="217" t="str">
        <f t="shared" si="12"/>
        <v/>
      </c>
      <c r="R45" s="684" t="s">
        <v>30</v>
      </c>
      <c r="S45" s="684"/>
      <c r="T45" s="218" t="str">
        <f t="shared" si="13"/>
        <v/>
      </c>
      <c r="U45" s="216"/>
      <c r="V45" s="195"/>
      <c r="W45" s="217"/>
      <c r="X45" s="218"/>
      <c r="Y45" s="703"/>
      <c r="Z45" s="701"/>
      <c r="AA45" s="217"/>
      <c r="AB45" s="684" t="str">
        <f t="shared" si="11"/>
        <v/>
      </c>
      <c r="AC45" s="684"/>
      <c r="AD45" s="691"/>
      <c r="AE45" s="216"/>
      <c r="AF45" s="684" t="str">
        <f t="shared" si="10"/>
        <v/>
      </c>
      <c r="AG45" s="684"/>
      <c r="AH45" s="691"/>
    </row>
    <row r="46" spans="1:49" ht="15" customHeight="1">
      <c r="A46" s="797" t="s">
        <v>31</v>
      </c>
      <c r="B46" s="798"/>
      <c r="C46" s="685" t="s">
        <v>32</v>
      </c>
      <c r="D46" s="686"/>
      <c r="E46" s="687"/>
      <c r="F46" s="247" t="s">
        <v>33</v>
      </c>
      <c r="G46" s="749" t="s">
        <v>34</v>
      </c>
      <c r="H46" s="686"/>
      <c r="I46" s="686"/>
      <c r="J46" s="687"/>
      <c r="K46" s="685" t="s">
        <v>35</v>
      </c>
      <c r="L46" s="686"/>
      <c r="M46" s="686"/>
      <c r="N46" s="687"/>
      <c r="O46" s="685" t="s">
        <v>82</v>
      </c>
      <c r="P46" s="686"/>
      <c r="Q46" s="686"/>
      <c r="R46" s="686"/>
      <c r="S46" s="686"/>
      <c r="T46" s="686"/>
      <c r="U46" s="686"/>
      <c r="V46" s="686"/>
      <c r="W46" s="686"/>
      <c r="X46" s="686"/>
      <c r="Y46" s="686"/>
      <c r="Z46" s="686"/>
      <c r="AA46" s="686"/>
      <c r="AB46" s="686"/>
      <c r="AC46" s="686"/>
      <c r="AD46" s="686"/>
      <c r="AE46" s="686"/>
      <c r="AF46" s="686"/>
      <c r="AG46" s="686"/>
      <c r="AH46" s="687"/>
    </row>
    <row r="47" spans="1:49" ht="15" customHeight="1">
      <c r="A47" s="696"/>
      <c r="B47" s="792"/>
      <c r="C47" s="724"/>
      <c r="D47" s="725"/>
      <c r="E47" s="726"/>
      <c r="F47" s="222"/>
      <c r="G47" s="752" t="str">
        <f>IF(C47="","",IF(F47="","オウンゴール",IF(C47=$A$10,INDEX($J$17:$P$34,MATCH(F47,$Q$17:$Q$34,0),1),INDEX($U$17:$Y$34,MATCH(F47,$T$17:$T$34,0),1))))</f>
        <v/>
      </c>
      <c r="H47" s="725"/>
      <c r="I47" s="725"/>
      <c r="J47" s="726"/>
      <c r="K47" s="248" t="str">
        <f>IF(C47="","",IF(C47=$A$10,1,0))</f>
        <v/>
      </c>
      <c r="L47" s="794" t="str">
        <f t="shared" ref="L47:L57" si="14">IF(C47="","","-")</f>
        <v/>
      </c>
      <c r="M47" s="794"/>
      <c r="N47" s="249" t="str">
        <f>IF(C47="","",IF(C47=$Z$10,1,0))</f>
        <v/>
      </c>
      <c r="O47" s="695"/>
      <c r="P47" s="693"/>
      <c r="Q47" s="693"/>
      <c r="R47" s="693"/>
      <c r="S47" s="693"/>
      <c r="T47" s="693"/>
      <c r="U47" s="693"/>
      <c r="V47" s="693"/>
      <c r="W47" s="693"/>
      <c r="X47" s="693"/>
      <c r="Y47" s="693"/>
      <c r="Z47" s="693"/>
      <c r="AA47" s="693"/>
      <c r="AB47" s="693"/>
      <c r="AC47" s="693"/>
      <c r="AD47" s="693"/>
      <c r="AE47" s="693"/>
      <c r="AF47" s="693"/>
      <c r="AG47" s="693"/>
      <c r="AH47" s="694"/>
      <c r="AI47" s="17" t="str">
        <f>IF(C47="","",C47&amp;F47&amp;G47)</f>
        <v/>
      </c>
    </row>
    <row r="48" spans="1:49" ht="15" customHeight="1">
      <c r="A48" s="696"/>
      <c r="B48" s="792"/>
      <c r="C48" s="696"/>
      <c r="D48" s="680"/>
      <c r="E48" s="792"/>
      <c r="F48" s="228"/>
      <c r="G48" s="679" t="str">
        <f t="shared" ref="G48:G57" si="15">IF(AND(C48="",F48="")=TRUE,"",IF(F48="","オウンゴール",IF(C48=$A$10,INDEX($J$17:$P$34,MATCH(F48,$Q$17:$Q$34,0),1),INDEX($U$17:$Y$34,MATCH(F48,$T$17:$T$34,0),1))))</f>
        <v/>
      </c>
      <c r="H48" s="680"/>
      <c r="I48" s="680"/>
      <c r="J48" s="792"/>
      <c r="K48" s="250" t="str">
        <f t="shared" ref="K48:K57" si="16">IF(C48="","",IF(C48=$A$10,K47+1,K47))</f>
        <v/>
      </c>
      <c r="L48" s="692" t="str">
        <f t="shared" si="14"/>
        <v/>
      </c>
      <c r="M48" s="692"/>
      <c r="N48" s="251" t="str">
        <f>IF(C48="","",IF(C48=$Z$10,N47+1,N47))</f>
        <v/>
      </c>
      <c r="O48" s="793"/>
      <c r="P48" s="688"/>
      <c r="Q48" s="688"/>
      <c r="R48" s="688"/>
      <c r="S48" s="688"/>
      <c r="T48" s="688"/>
      <c r="U48" s="688"/>
      <c r="V48" s="688"/>
      <c r="W48" s="688"/>
      <c r="X48" s="688"/>
      <c r="Y48" s="688"/>
      <c r="Z48" s="688"/>
      <c r="AA48" s="688"/>
      <c r="AB48" s="688"/>
      <c r="AC48" s="688"/>
      <c r="AD48" s="688"/>
      <c r="AE48" s="688"/>
      <c r="AF48" s="688"/>
      <c r="AG48" s="688"/>
      <c r="AH48" s="689"/>
      <c r="AI48" s="17" t="str">
        <f t="shared" ref="AI48:AI57" si="17">IF(C48="","",C48&amp;F48&amp;G48)</f>
        <v/>
      </c>
    </row>
    <row r="49" spans="1:35" ht="15" customHeight="1">
      <c r="A49" s="696"/>
      <c r="B49" s="792"/>
      <c r="C49" s="696"/>
      <c r="D49" s="680"/>
      <c r="E49" s="792"/>
      <c r="F49" s="228"/>
      <c r="G49" s="679" t="str">
        <f t="shared" si="15"/>
        <v/>
      </c>
      <c r="H49" s="680"/>
      <c r="I49" s="680"/>
      <c r="J49" s="792"/>
      <c r="K49" s="250" t="str">
        <f t="shared" si="16"/>
        <v/>
      </c>
      <c r="L49" s="692" t="str">
        <f t="shared" si="14"/>
        <v/>
      </c>
      <c r="M49" s="692"/>
      <c r="N49" s="251" t="str">
        <f t="shared" ref="N49:N57" si="18">IF(C49="","",IF(C49=$Z$10,N48+1,N48))</f>
        <v/>
      </c>
      <c r="O49" s="793"/>
      <c r="P49" s="688"/>
      <c r="Q49" s="688"/>
      <c r="R49" s="688"/>
      <c r="S49" s="688"/>
      <c r="T49" s="688"/>
      <c r="U49" s="688"/>
      <c r="V49" s="688"/>
      <c r="W49" s="688"/>
      <c r="X49" s="688"/>
      <c r="Y49" s="688"/>
      <c r="Z49" s="688"/>
      <c r="AA49" s="688"/>
      <c r="AB49" s="688"/>
      <c r="AC49" s="688"/>
      <c r="AD49" s="688"/>
      <c r="AE49" s="688"/>
      <c r="AF49" s="688"/>
      <c r="AG49" s="688"/>
      <c r="AH49" s="689"/>
      <c r="AI49" s="17" t="str">
        <f t="shared" si="17"/>
        <v/>
      </c>
    </row>
    <row r="50" spans="1:35" ht="15" customHeight="1">
      <c r="A50" s="696"/>
      <c r="B50" s="792"/>
      <c r="C50" s="696"/>
      <c r="D50" s="680"/>
      <c r="E50" s="792"/>
      <c r="F50" s="228"/>
      <c r="G50" s="679" t="str">
        <f t="shared" si="15"/>
        <v/>
      </c>
      <c r="H50" s="680"/>
      <c r="I50" s="680"/>
      <c r="J50" s="792"/>
      <c r="K50" s="250" t="str">
        <f t="shared" si="16"/>
        <v/>
      </c>
      <c r="L50" s="692" t="str">
        <f t="shared" si="14"/>
        <v/>
      </c>
      <c r="M50" s="692"/>
      <c r="N50" s="251" t="str">
        <f t="shared" si="18"/>
        <v/>
      </c>
      <c r="O50" s="793"/>
      <c r="P50" s="688"/>
      <c r="Q50" s="688"/>
      <c r="R50" s="688"/>
      <c r="S50" s="688"/>
      <c r="T50" s="688"/>
      <c r="U50" s="688"/>
      <c r="V50" s="688"/>
      <c r="W50" s="688"/>
      <c r="X50" s="688"/>
      <c r="Y50" s="688"/>
      <c r="Z50" s="688"/>
      <c r="AA50" s="688"/>
      <c r="AB50" s="688"/>
      <c r="AC50" s="688"/>
      <c r="AD50" s="688"/>
      <c r="AE50" s="688"/>
      <c r="AF50" s="688"/>
      <c r="AG50" s="688"/>
      <c r="AH50" s="689"/>
      <c r="AI50" s="17" t="str">
        <f t="shared" si="17"/>
        <v/>
      </c>
    </row>
    <row r="51" spans="1:35" ht="15" customHeight="1">
      <c r="A51" s="696"/>
      <c r="B51" s="792"/>
      <c r="C51" s="696"/>
      <c r="D51" s="680"/>
      <c r="E51" s="792"/>
      <c r="F51" s="228"/>
      <c r="G51" s="679" t="str">
        <f t="shared" si="15"/>
        <v/>
      </c>
      <c r="H51" s="680"/>
      <c r="I51" s="680"/>
      <c r="J51" s="792"/>
      <c r="K51" s="250" t="str">
        <f t="shared" si="16"/>
        <v/>
      </c>
      <c r="L51" s="692" t="str">
        <f t="shared" si="14"/>
        <v/>
      </c>
      <c r="M51" s="692"/>
      <c r="N51" s="251" t="str">
        <f t="shared" si="18"/>
        <v/>
      </c>
      <c r="O51" s="793"/>
      <c r="P51" s="688"/>
      <c r="Q51" s="688"/>
      <c r="R51" s="688"/>
      <c r="S51" s="688"/>
      <c r="T51" s="688"/>
      <c r="U51" s="688"/>
      <c r="V51" s="688"/>
      <c r="W51" s="688"/>
      <c r="X51" s="688"/>
      <c r="Y51" s="688"/>
      <c r="Z51" s="688"/>
      <c r="AA51" s="688"/>
      <c r="AB51" s="688"/>
      <c r="AC51" s="688"/>
      <c r="AD51" s="688"/>
      <c r="AE51" s="688"/>
      <c r="AF51" s="688"/>
      <c r="AG51" s="688"/>
      <c r="AH51" s="689"/>
      <c r="AI51" s="17" t="str">
        <f t="shared" si="17"/>
        <v/>
      </c>
    </row>
    <row r="52" spans="1:35" ht="15" customHeight="1">
      <c r="A52" s="696"/>
      <c r="B52" s="792"/>
      <c r="C52" s="696"/>
      <c r="D52" s="680"/>
      <c r="E52" s="792"/>
      <c r="F52" s="228"/>
      <c r="G52" s="679" t="str">
        <f t="shared" si="15"/>
        <v/>
      </c>
      <c r="H52" s="680"/>
      <c r="I52" s="680"/>
      <c r="J52" s="792"/>
      <c r="K52" s="250" t="str">
        <f t="shared" si="16"/>
        <v/>
      </c>
      <c r="L52" s="692" t="str">
        <f t="shared" si="14"/>
        <v/>
      </c>
      <c r="M52" s="692"/>
      <c r="N52" s="251" t="str">
        <f t="shared" si="18"/>
        <v/>
      </c>
      <c r="O52" s="793"/>
      <c r="P52" s="688"/>
      <c r="Q52" s="688"/>
      <c r="R52" s="688"/>
      <c r="S52" s="688"/>
      <c r="T52" s="688"/>
      <c r="U52" s="688"/>
      <c r="V52" s="688"/>
      <c r="W52" s="688"/>
      <c r="X52" s="688"/>
      <c r="Y52" s="688"/>
      <c r="Z52" s="688"/>
      <c r="AA52" s="688"/>
      <c r="AB52" s="688"/>
      <c r="AC52" s="688"/>
      <c r="AD52" s="688"/>
      <c r="AE52" s="688"/>
      <c r="AF52" s="688"/>
      <c r="AG52" s="688"/>
      <c r="AH52" s="689"/>
      <c r="AI52" s="17" t="str">
        <f t="shared" si="17"/>
        <v/>
      </c>
    </row>
    <row r="53" spans="1:35" ht="15" customHeight="1">
      <c r="A53" s="696"/>
      <c r="B53" s="792"/>
      <c r="C53" s="696"/>
      <c r="D53" s="680"/>
      <c r="E53" s="792"/>
      <c r="F53" s="228"/>
      <c r="G53" s="679" t="str">
        <f t="shared" si="15"/>
        <v/>
      </c>
      <c r="H53" s="680"/>
      <c r="I53" s="680"/>
      <c r="J53" s="792"/>
      <c r="K53" s="250" t="str">
        <f t="shared" si="16"/>
        <v/>
      </c>
      <c r="L53" s="692" t="str">
        <f t="shared" si="14"/>
        <v/>
      </c>
      <c r="M53" s="692"/>
      <c r="N53" s="251" t="str">
        <f t="shared" si="18"/>
        <v/>
      </c>
      <c r="O53" s="793"/>
      <c r="P53" s="688"/>
      <c r="Q53" s="688"/>
      <c r="R53" s="688"/>
      <c r="S53" s="688"/>
      <c r="T53" s="688"/>
      <c r="U53" s="688"/>
      <c r="V53" s="688"/>
      <c r="W53" s="688"/>
      <c r="X53" s="688"/>
      <c r="Y53" s="688"/>
      <c r="Z53" s="688"/>
      <c r="AA53" s="688"/>
      <c r="AB53" s="688"/>
      <c r="AC53" s="688"/>
      <c r="AD53" s="688"/>
      <c r="AE53" s="688"/>
      <c r="AF53" s="688"/>
      <c r="AG53" s="688"/>
      <c r="AH53" s="689"/>
      <c r="AI53" s="17" t="str">
        <f t="shared" si="17"/>
        <v/>
      </c>
    </row>
    <row r="54" spans="1:35" ht="15" customHeight="1">
      <c r="A54" s="696"/>
      <c r="B54" s="792"/>
      <c r="C54" s="696"/>
      <c r="D54" s="680"/>
      <c r="E54" s="792"/>
      <c r="F54" s="228"/>
      <c r="G54" s="679" t="str">
        <f t="shared" si="15"/>
        <v/>
      </c>
      <c r="H54" s="680"/>
      <c r="I54" s="680"/>
      <c r="J54" s="792"/>
      <c r="K54" s="250" t="str">
        <f t="shared" si="16"/>
        <v/>
      </c>
      <c r="L54" s="692" t="str">
        <f t="shared" si="14"/>
        <v/>
      </c>
      <c r="M54" s="692"/>
      <c r="N54" s="251" t="str">
        <f t="shared" si="18"/>
        <v/>
      </c>
      <c r="O54" s="793"/>
      <c r="P54" s="688"/>
      <c r="Q54" s="688"/>
      <c r="R54" s="688"/>
      <c r="S54" s="688"/>
      <c r="T54" s="688"/>
      <c r="U54" s="688"/>
      <c r="V54" s="688"/>
      <c r="W54" s="688"/>
      <c r="X54" s="688"/>
      <c r="Y54" s="688"/>
      <c r="Z54" s="688"/>
      <c r="AA54" s="688"/>
      <c r="AB54" s="688"/>
      <c r="AC54" s="688"/>
      <c r="AD54" s="688"/>
      <c r="AE54" s="688"/>
      <c r="AF54" s="688"/>
      <c r="AG54" s="688"/>
      <c r="AH54" s="689"/>
      <c r="AI54" s="17" t="str">
        <f t="shared" si="17"/>
        <v/>
      </c>
    </row>
    <row r="55" spans="1:35" ht="15" customHeight="1">
      <c r="A55" s="696"/>
      <c r="B55" s="792"/>
      <c r="C55" s="696"/>
      <c r="D55" s="680"/>
      <c r="E55" s="792"/>
      <c r="F55" s="228"/>
      <c r="G55" s="679" t="str">
        <f t="shared" si="15"/>
        <v/>
      </c>
      <c r="H55" s="680"/>
      <c r="I55" s="680"/>
      <c r="J55" s="792"/>
      <c r="K55" s="250" t="str">
        <f t="shared" si="16"/>
        <v/>
      </c>
      <c r="L55" s="692" t="str">
        <f t="shared" si="14"/>
        <v/>
      </c>
      <c r="M55" s="692"/>
      <c r="N55" s="251" t="str">
        <f t="shared" si="18"/>
        <v/>
      </c>
      <c r="O55" s="793"/>
      <c r="P55" s="688"/>
      <c r="Q55" s="688"/>
      <c r="R55" s="688"/>
      <c r="S55" s="688"/>
      <c r="T55" s="688"/>
      <c r="U55" s="688"/>
      <c r="V55" s="688"/>
      <c r="W55" s="688"/>
      <c r="X55" s="688"/>
      <c r="Y55" s="688"/>
      <c r="Z55" s="688"/>
      <c r="AA55" s="688"/>
      <c r="AB55" s="688"/>
      <c r="AC55" s="688"/>
      <c r="AD55" s="688"/>
      <c r="AE55" s="688"/>
      <c r="AF55" s="688"/>
      <c r="AG55" s="688"/>
      <c r="AH55" s="689"/>
      <c r="AI55" s="17" t="str">
        <f t="shared" si="17"/>
        <v/>
      </c>
    </row>
    <row r="56" spans="1:35" ht="15" customHeight="1">
      <c r="A56" s="696"/>
      <c r="B56" s="792"/>
      <c r="C56" s="696"/>
      <c r="D56" s="680"/>
      <c r="E56" s="792"/>
      <c r="F56" s="228"/>
      <c r="G56" s="679" t="str">
        <f t="shared" si="15"/>
        <v/>
      </c>
      <c r="H56" s="680"/>
      <c r="I56" s="680"/>
      <c r="J56" s="792"/>
      <c r="K56" s="250" t="str">
        <f t="shared" si="16"/>
        <v/>
      </c>
      <c r="L56" s="692" t="str">
        <f t="shared" si="14"/>
        <v/>
      </c>
      <c r="M56" s="692"/>
      <c r="N56" s="251" t="str">
        <f t="shared" si="18"/>
        <v/>
      </c>
      <c r="O56" s="793"/>
      <c r="P56" s="688"/>
      <c r="Q56" s="688"/>
      <c r="R56" s="688"/>
      <c r="S56" s="688"/>
      <c r="T56" s="688"/>
      <c r="U56" s="688"/>
      <c r="V56" s="688"/>
      <c r="W56" s="688"/>
      <c r="X56" s="688"/>
      <c r="Y56" s="688"/>
      <c r="Z56" s="688"/>
      <c r="AA56" s="688"/>
      <c r="AB56" s="688"/>
      <c r="AC56" s="688"/>
      <c r="AD56" s="688"/>
      <c r="AE56" s="688"/>
      <c r="AF56" s="688"/>
      <c r="AG56" s="688"/>
      <c r="AH56" s="689"/>
      <c r="AI56" s="17" t="str">
        <f t="shared" si="17"/>
        <v/>
      </c>
    </row>
    <row r="57" spans="1:35" ht="15" customHeight="1">
      <c r="A57" s="699"/>
      <c r="B57" s="746"/>
      <c r="C57" s="699"/>
      <c r="D57" s="757"/>
      <c r="E57" s="746"/>
      <c r="F57" s="220"/>
      <c r="G57" s="701" t="str">
        <f t="shared" si="15"/>
        <v/>
      </c>
      <c r="H57" s="757"/>
      <c r="I57" s="757"/>
      <c r="J57" s="746"/>
      <c r="K57" s="252" t="str">
        <f t="shared" si="16"/>
        <v/>
      </c>
      <c r="L57" s="690" t="str">
        <f t="shared" si="14"/>
        <v/>
      </c>
      <c r="M57" s="690"/>
      <c r="N57" s="251" t="str">
        <f t="shared" si="18"/>
        <v/>
      </c>
      <c r="O57" s="707"/>
      <c r="P57" s="684"/>
      <c r="Q57" s="684"/>
      <c r="R57" s="684"/>
      <c r="S57" s="684"/>
      <c r="T57" s="684"/>
      <c r="U57" s="684"/>
      <c r="V57" s="684"/>
      <c r="W57" s="684"/>
      <c r="X57" s="684"/>
      <c r="Y57" s="684"/>
      <c r="Z57" s="684"/>
      <c r="AA57" s="684"/>
      <c r="AB57" s="684"/>
      <c r="AC57" s="684"/>
      <c r="AD57" s="684"/>
      <c r="AE57" s="684"/>
      <c r="AF57" s="684"/>
      <c r="AG57" s="684"/>
      <c r="AH57" s="691"/>
      <c r="AI57" s="17" t="str">
        <f t="shared" si="17"/>
        <v/>
      </c>
    </row>
    <row r="58" spans="1:35" ht="15" customHeight="1">
      <c r="A58" s="685" t="s">
        <v>36</v>
      </c>
      <c r="B58" s="686"/>
      <c r="C58" s="686"/>
      <c r="D58" s="687"/>
      <c r="E58" s="685">
        <v>1</v>
      </c>
      <c r="F58" s="687"/>
      <c r="G58" s="685">
        <v>2</v>
      </c>
      <c r="H58" s="687"/>
      <c r="I58" s="685">
        <v>3</v>
      </c>
      <c r="J58" s="687"/>
      <c r="K58" s="685">
        <v>4</v>
      </c>
      <c r="L58" s="686"/>
      <c r="M58" s="686"/>
      <c r="N58" s="687"/>
      <c r="O58" s="685">
        <v>5</v>
      </c>
      <c r="P58" s="687"/>
      <c r="Q58" s="685">
        <v>6</v>
      </c>
      <c r="R58" s="687"/>
      <c r="S58" s="685">
        <v>7</v>
      </c>
      <c r="T58" s="687"/>
      <c r="U58" s="685">
        <v>8</v>
      </c>
      <c r="V58" s="687"/>
      <c r="W58" s="685">
        <v>9</v>
      </c>
      <c r="X58" s="687"/>
      <c r="Y58" s="685">
        <v>10</v>
      </c>
      <c r="Z58" s="687"/>
      <c r="AA58" s="685">
        <v>11</v>
      </c>
      <c r="AB58" s="687"/>
      <c r="AC58" s="685">
        <v>12</v>
      </c>
      <c r="AD58" s="687"/>
      <c r="AE58" s="685">
        <v>13</v>
      </c>
      <c r="AF58" s="687"/>
      <c r="AG58" s="685">
        <v>14</v>
      </c>
      <c r="AH58" s="687"/>
    </row>
    <row r="59" spans="1:35" ht="15" customHeight="1">
      <c r="A59" s="724"/>
      <c r="B59" s="725"/>
      <c r="C59" s="726"/>
      <c r="D59" s="253"/>
      <c r="E59" s="254"/>
      <c r="F59" s="255"/>
      <c r="G59" s="254"/>
      <c r="H59" s="255"/>
      <c r="I59" s="254"/>
      <c r="J59" s="255"/>
      <c r="K59" s="724"/>
      <c r="L59" s="772"/>
      <c r="M59" s="725"/>
      <c r="N59" s="773"/>
      <c r="O59" s="254"/>
      <c r="P59" s="255"/>
      <c r="Q59" s="254"/>
      <c r="R59" s="255"/>
      <c r="S59" s="254"/>
      <c r="T59" s="255"/>
      <c r="U59" s="254"/>
      <c r="V59" s="255"/>
      <c r="W59" s="254"/>
      <c r="X59" s="255"/>
      <c r="Y59" s="254"/>
      <c r="Z59" s="255"/>
      <c r="AA59" s="254"/>
      <c r="AB59" s="255"/>
      <c r="AC59" s="256"/>
      <c r="AD59" s="256"/>
      <c r="AE59" s="254"/>
      <c r="AF59" s="255"/>
      <c r="AG59" s="254"/>
      <c r="AH59" s="255"/>
    </row>
    <row r="60" spans="1:35" ht="15" customHeight="1">
      <c r="A60" s="699" t="str">
        <f>IF(A59="","",IF(A59=A10,Z10,A10))</f>
        <v/>
      </c>
      <c r="B60" s="757"/>
      <c r="C60" s="746"/>
      <c r="D60" s="240"/>
      <c r="E60" s="220"/>
      <c r="F60" s="219"/>
      <c r="G60" s="220"/>
      <c r="H60" s="219"/>
      <c r="I60" s="220"/>
      <c r="J60" s="219"/>
      <c r="K60" s="699"/>
      <c r="L60" s="700"/>
      <c r="M60" s="757"/>
      <c r="N60" s="702"/>
      <c r="O60" s="220"/>
      <c r="P60" s="219"/>
      <c r="Q60" s="220"/>
      <c r="R60" s="219"/>
      <c r="S60" s="220"/>
      <c r="T60" s="219"/>
      <c r="U60" s="220"/>
      <c r="V60" s="219"/>
      <c r="W60" s="220"/>
      <c r="X60" s="219"/>
      <c r="Y60" s="220"/>
      <c r="Z60" s="219"/>
      <c r="AA60" s="220"/>
      <c r="AB60" s="219"/>
      <c r="AC60" s="242"/>
      <c r="AD60" s="242"/>
      <c r="AE60" s="220"/>
      <c r="AF60" s="219"/>
      <c r="AG60" s="220"/>
      <c r="AH60" s="219"/>
    </row>
    <row r="61" spans="1:35" ht="15" customHeight="1">
      <c r="A61" s="789" t="s">
        <v>83</v>
      </c>
      <c r="B61" s="789"/>
      <c r="C61" s="789"/>
      <c r="D61" s="789"/>
      <c r="E61" s="789" t="s">
        <v>80</v>
      </c>
      <c r="F61" s="790"/>
      <c r="G61" s="790"/>
      <c r="H61" s="790"/>
      <c r="I61" s="790"/>
      <c r="J61" s="790"/>
      <c r="K61" s="790"/>
      <c r="L61" s="790"/>
      <c r="M61" s="790"/>
      <c r="N61" s="790"/>
      <c r="O61" s="790"/>
      <c r="P61" s="790"/>
      <c r="Q61" s="790"/>
      <c r="R61" s="790"/>
      <c r="S61" s="790"/>
      <c r="T61" s="790"/>
      <c r="U61" s="790"/>
      <c r="V61" s="790"/>
      <c r="W61" s="790"/>
      <c r="X61" s="790"/>
      <c r="Y61" s="790"/>
      <c r="Z61" s="790"/>
      <c r="AA61" s="790"/>
      <c r="AB61" s="790"/>
      <c r="AC61" s="790"/>
      <c r="AD61" s="790"/>
      <c r="AE61" s="790"/>
      <c r="AF61" s="790"/>
      <c r="AG61" s="790"/>
      <c r="AH61" s="790"/>
    </row>
    <row r="62" spans="1:35" ht="15" customHeight="1">
      <c r="A62" s="791" t="s">
        <v>37</v>
      </c>
      <c r="B62" s="791"/>
      <c r="C62" s="791"/>
      <c r="D62" s="791"/>
      <c r="E62" s="791"/>
      <c r="F62" s="791"/>
      <c r="G62" s="791"/>
      <c r="H62" s="791"/>
      <c r="I62" s="791"/>
      <c r="J62" s="791"/>
      <c r="K62" s="791"/>
      <c r="L62" s="791"/>
      <c r="M62" s="791"/>
      <c r="N62" s="791"/>
      <c r="O62" s="791"/>
      <c r="P62" s="791"/>
      <c r="Q62" s="791"/>
      <c r="R62" s="791"/>
      <c r="S62" s="791"/>
      <c r="T62" s="791"/>
      <c r="U62" s="791"/>
      <c r="V62" s="791"/>
      <c r="W62" s="791"/>
      <c r="X62" s="791"/>
      <c r="Y62" s="791"/>
      <c r="Z62" s="791"/>
      <c r="AA62" s="791"/>
      <c r="AB62" s="791"/>
      <c r="AC62" s="791"/>
      <c r="AD62" s="791"/>
      <c r="AE62" s="791"/>
      <c r="AF62" s="791"/>
      <c r="AG62" s="791"/>
      <c r="AH62" s="791"/>
    </row>
    <row r="63" spans="1:35" ht="15" customHeight="1">
      <c r="A63" s="257"/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</row>
    <row r="64" spans="1:35" ht="15" customHeight="1">
      <c r="A64" s="779" t="s">
        <v>447</v>
      </c>
      <c r="B64" s="779"/>
      <c r="C64" s="779"/>
      <c r="D64" s="779"/>
      <c r="E64" s="779"/>
      <c r="F64" s="779"/>
      <c r="G64" s="779"/>
      <c r="H64" s="779"/>
      <c r="I64" s="779"/>
      <c r="J64" s="779"/>
      <c r="K64" s="779"/>
      <c r="L64" s="779"/>
      <c r="M64" s="779"/>
      <c r="N64" s="779"/>
      <c r="O64" s="779"/>
      <c r="P64" s="779"/>
      <c r="Q64" s="779"/>
      <c r="R64" s="779"/>
      <c r="S64" s="779"/>
      <c r="T64" s="779"/>
      <c r="U64" s="779"/>
      <c r="V64" s="779"/>
      <c r="W64" s="779"/>
      <c r="X64" s="779"/>
      <c r="Y64" s="779"/>
      <c r="Z64" s="779"/>
      <c r="AA64" s="779"/>
      <c r="AB64" s="779"/>
      <c r="AC64" s="779"/>
      <c r="AD64" s="779"/>
      <c r="AE64" s="779"/>
      <c r="AF64" s="779"/>
      <c r="AG64" s="779"/>
      <c r="AH64" s="779"/>
    </row>
    <row r="65" spans="1:34" ht="15" customHeight="1">
      <c r="A65" s="779" t="s">
        <v>446</v>
      </c>
      <c r="B65" s="779"/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779"/>
      <c r="O65" s="779"/>
      <c r="P65" s="779"/>
      <c r="Q65" s="779"/>
      <c r="R65" s="779"/>
      <c r="S65" s="779"/>
      <c r="T65" s="779"/>
      <c r="U65" s="779"/>
      <c r="V65" s="779"/>
      <c r="W65" s="779"/>
      <c r="X65" s="779"/>
      <c r="Y65" s="779"/>
      <c r="Z65" s="779"/>
      <c r="AA65" s="779"/>
      <c r="AB65" s="779"/>
      <c r="AC65" s="779"/>
      <c r="AD65" s="779"/>
      <c r="AE65" s="779"/>
      <c r="AF65" s="779"/>
      <c r="AG65" s="779"/>
      <c r="AH65" s="779"/>
    </row>
    <row r="66" spans="1:34" ht="11.25" customHeight="1">
      <c r="A66" s="197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258"/>
      <c r="V66" s="258"/>
      <c r="W66" s="258"/>
      <c r="X66" s="258"/>
      <c r="Y66" s="258"/>
      <c r="Z66" s="258"/>
      <c r="AA66" s="258"/>
      <c r="AB66" s="258"/>
      <c r="AC66" s="197"/>
      <c r="AD66" s="197"/>
      <c r="AE66" s="197"/>
      <c r="AF66" s="197"/>
      <c r="AG66" s="197"/>
      <c r="AH66" s="197"/>
    </row>
    <row r="67" spans="1:34" ht="11.25" hidden="1" customHeight="1">
      <c r="A67" s="771" t="s">
        <v>62</v>
      </c>
      <c r="B67" s="771"/>
      <c r="C67" s="771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  <c r="W67" s="259"/>
      <c r="X67" s="259"/>
      <c r="Y67" s="259"/>
      <c r="Z67" s="259"/>
      <c r="AA67" s="259"/>
      <c r="AB67" s="259"/>
      <c r="AC67" s="259"/>
      <c r="AD67" s="259"/>
      <c r="AE67" s="259"/>
      <c r="AF67" s="259"/>
      <c r="AG67" s="259"/>
      <c r="AH67" s="259"/>
    </row>
    <row r="68" spans="1:34" ht="11.25" hidden="1" customHeight="1">
      <c r="A68" s="780"/>
      <c r="B68" s="781"/>
      <c r="C68" s="781"/>
      <c r="D68" s="781"/>
      <c r="E68" s="781"/>
      <c r="F68" s="781"/>
      <c r="G68" s="781"/>
      <c r="H68" s="781"/>
      <c r="I68" s="781"/>
      <c r="J68" s="781"/>
      <c r="K68" s="781"/>
      <c r="L68" s="781"/>
      <c r="M68" s="781"/>
      <c r="N68" s="781"/>
      <c r="O68" s="781"/>
      <c r="P68" s="781"/>
      <c r="Q68" s="781"/>
      <c r="R68" s="781"/>
      <c r="S68" s="781"/>
      <c r="T68" s="781"/>
      <c r="U68" s="781"/>
      <c r="V68" s="781"/>
      <c r="W68" s="781"/>
      <c r="X68" s="781"/>
      <c r="Y68" s="781"/>
      <c r="Z68" s="781"/>
      <c r="AA68" s="781"/>
      <c r="AB68" s="781"/>
      <c r="AC68" s="781"/>
      <c r="AD68" s="781"/>
      <c r="AE68" s="781"/>
      <c r="AF68" s="781"/>
      <c r="AG68" s="781"/>
      <c r="AH68" s="782"/>
    </row>
    <row r="69" spans="1:34" ht="11.25" hidden="1" customHeight="1">
      <c r="A69" s="783"/>
      <c r="B69" s="784"/>
      <c r="C69" s="784"/>
      <c r="D69" s="784"/>
      <c r="E69" s="784"/>
      <c r="F69" s="784"/>
      <c r="G69" s="784"/>
      <c r="H69" s="784"/>
      <c r="I69" s="784"/>
      <c r="J69" s="784"/>
      <c r="K69" s="784"/>
      <c r="L69" s="784"/>
      <c r="M69" s="784"/>
      <c r="N69" s="784"/>
      <c r="O69" s="784"/>
      <c r="P69" s="784"/>
      <c r="Q69" s="784"/>
      <c r="R69" s="784"/>
      <c r="S69" s="784"/>
      <c r="T69" s="784"/>
      <c r="U69" s="784"/>
      <c r="V69" s="784"/>
      <c r="W69" s="784"/>
      <c r="X69" s="784"/>
      <c r="Y69" s="784"/>
      <c r="Z69" s="784"/>
      <c r="AA69" s="784"/>
      <c r="AB69" s="784"/>
      <c r="AC69" s="784"/>
      <c r="AD69" s="784"/>
      <c r="AE69" s="784"/>
      <c r="AF69" s="784"/>
      <c r="AG69" s="784"/>
      <c r="AH69" s="785"/>
    </row>
    <row r="70" spans="1:34" ht="11.25" hidden="1" customHeight="1">
      <c r="A70" s="783"/>
      <c r="B70" s="784"/>
      <c r="C70" s="784"/>
      <c r="D70" s="784"/>
      <c r="E70" s="784"/>
      <c r="F70" s="784"/>
      <c r="G70" s="784"/>
      <c r="H70" s="784"/>
      <c r="I70" s="784"/>
      <c r="J70" s="784"/>
      <c r="K70" s="784"/>
      <c r="L70" s="784"/>
      <c r="M70" s="784"/>
      <c r="N70" s="784"/>
      <c r="O70" s="784"/>
      <c r="P70" s="784"/>
      <c r="Q70" s="784"/>
      <c r="R70" s="784"/>
      <c r="S70" s="784"/>
      <c r="T70" s="784"/>
      <c r="U70" s="784"/>
      <c r="V70" s="784"/>
      <c r="W70" s="784"/>
      <c r="X70" s="784"/>
      <c r="Y70" s="784"/>
      <c r="Z70" s="784"/>
      <c r="AA70" s="784"/>
      <c r="AB70" s="784"/>
      <c r="AC70" s="784"/>
      <c r="AD70" s="784"/>
      <c r="AE70" s="784"/>
      <c r="AF70" s="784"/>
      <c r="AG70" s="784"/>
      <c r="AH70" s="785"/>
    </row>
    <row r="71" spans="1:34" ht="11.25" hidden="1" customHeight="1">
      <c r="A71" s="783"/>
      <c r="B71" s="784"/>
      <c r="C71" s="784"/>
      <c r="D71" s="784"/>
      <c r="E71" s="784"/>
      <c r="F71" s="784"/>
      <c r="G71" s="784"/>
      <c r="H71" s="784"/>
      <c r="I71" s="784"/>
      <c r="J71" s="784"/>
      <c r="K71" s="784"/>
      <c r="L71" s="784"/>
      <c r="M71" s="784"/>
      <c r="N71" s="784"/>
      <c r="O71" s="784"/>
      <c r="P71" s="784"/>
      <c r="Q71" s="784"/>
      <c r="R71" s="784"/>
      <c r="S71" s="784"/>
      <c r="T71" s="784"/>
      <c r="U71" s="784"/>
      <c r="V71" s="784"/>
      <c r="W71" s="784"/>
      <c r="X71" s="784"/>
      <c r="Y71" s="784"/>
      <c r="Z71" s="784"/>
      <c r="AA71" s="784"/>
      <c r="AB71" s="784"/>
      <c r="AC71" s="784"/>
      <c r="AD71" s="784"/>
      <c r="AE71" s="784"/>
      <c r="AF71" s="784"/>
      <c r="AG71" s="784"/>
      <c r="AH71" s="785"/>
    </row>
    <row r="72" spans="1:34" ht="11.25" hidden="1" customHeight="1">
      <c r="A72" s="783"/>
      <c r="B72" s="784"/>
      <c r="C72" s="784"/>
      <c r="D72" s="784"/>
      <c r="E72" s="784"/>
      <c r="F72" s="784"/>
      <c r="G72" s="784"/>
      <c r="H72" s="784"/>
      <c r="I72" s="784"/>
      <c r="J72" s="784"/>
      <c r="K72" s="784"/>
      <c r="L72" s="784"/>
      <c r="M72" s="784"/>
      <c r="N72" s="784"/>
      <c r="O72" s="784"/>
      <c r="P72" s="784"/>
      <c r="Q72" s="784"/>
      <c r="R72" s="784"/>
      <c r="S72" s="784"/>
      <c r="T72" s="784"/>
      <c r="U72" s="784"/>
      <c r="V72" s="784"/>
      <c r="W72" s="784"/>
      <c r="X72" s="784"/>
      <c r="Y72" s="784"/>
      <c r="Z72" s="784"/>
      <c r="AA72" s="784"/>
      <c r="AB72" s="784"/>
      <c r="AC72" s="784"/>
      <c r="AD72" s="784"/>
      <c r="AE72" s="784"/>
      <c r="AF72" s="784"/>
      <c r="AG72" s="784"/>
      <c r="AH72" s="785"/>
    </row>
    <row r="73" spans="1:34" ht="11.25" hidden="1" customHeight="1">
      <c r="A73" s="783"/>
      <c r="B73" s="784"/>
      <c r="C73" s="784"/>
      <c r="D73" s="784"/>
      <c r="E73" s="784"/>
      <c r="F73" s="784"/>
      <c r="G73" s="784"/>
      <c r="H73" s="784"/>
      <c r="I73" s="784"/>
      <c r="J73" s="784"/>
      <c r="K73" s="784"/>
      <c r="L73" s="784"/>
      <c r="M73" s="784"/>
      <c r="N73" s="784"/>
      <c r="O73" s="784"/>
      <c r="P73" s="784"/>
      <c r="Q73" s="784"/>
      <c r="R73" s="784"/>
      <c r="S73" s="784"/>
      <c r="T73" s="784"/>
      <c r="U73" s="784"/>
      <c r="V73" s="784"/>
      <c r="W73" s="784"/>
      <c r="X73" s="784"/>
      <c r="Y73" s="784"/>
      <c r="Z73" s="784"/>
      <c r="AA73" s="784"/>
      <c r="AB73" s="784"/>
      <c r="AC73" s="784"/>
      <c r="AD73" s="784"/>
      <c r="AE73" s="784"/>
      <c r="AF73" s="784"/>
      <c r="AG73" s="784"/>
      <c r="AH73" s="785"/>
    </row>
    <row r="74" spans="1:34" ht="11.25" hidden="1" customHeight="1">
      <c r="A74" s="783"/>
      <c r="B74" s="784"/>
      <c r="C74" s="784"/>
      <c r="D74" s="784"/>
      <c r="E74" s="784"/>
      <c r="F74" s="784"/>
      <c r="G74" s="784"/>
      <c r="H74" s="784"/>
      <c r="I74" s="784"/>
      <c r="J74" s="784"/>
      <c r="K74" s="784"/>
      <c r="L74" s="784"/>
      <c r="M74" s="784"/>
      <c r="N74" s="784"/>
      <c r="O74" s="784"/>
      <c r="P74" s="784"/>
      <c r="Q74" s="784"/>
      <c r="R74" s="784"/>
      <c r="S74" s="784"/>
      <c r="T74" s="784"/>
      <c r="U74" s="784"/>
      <c r="V74" s="784"/>
      <c r="W74" s="784"/>
      <c r="X74" s="784"/>
      <c r="Y74" s="784"/>
      <c r="Z74" s="784"/>
      <c r="AA74" s="784"/>
      <c r="AB74" s="784"/>
      <c r="AC74" s="784"/>
      <c r="AD74" s="784"/>
      <c r="AE74" s="784"/>
      <c r="AF74" s="784"/>
      <c r="AG74" s="784"/>
      <c r="AH74" s="785"/>
    </row>
    <row r="75" spans="1:34" ht="11.25" hidden="1" customHeight="1">
      <c r="A75" s="783"/>
      <c r="B75" s="784"/>
      <c r="C75" s="784"/>
      <c r="D75" s="784"/>
      <c r="E75" s="784"/>
      <c r="F75" s="784"/>
      <c r="G75" s="784"/>
      <c r="H75" s="784"/>
      <c r="I75" s="784"/>
      <c r="J75" s="784"/>
      <c r="K75" s="784"/>
      <c r="L75" s="784"/>
      <c r="M75" s="784"/>
      <c r="N75" s="784"/>
      <c r="O75" s="784"/>
      <c r="P75" s="784"/>
      <c r="Q75" s="784"/>
      <c r="R75" s="784"/>
      <c r="S75" s="784"/>
      <c r="T75" s="784"/>
      <c r="U75" s="784"/>
      <c r="V75" s="784"/>
      <c r="W75" s="784"/>
      <c r="X75" s="784"/>
      <c r="Y75" s="784"/>
      <c r="Z75" s="784"/>
      <c r="AA75" s="784"/>
      <c r="AB75" s="784"/>
      <c r="AC75" s="784"/>
      <c r="AD75" s="784"/>
      <c r="AE75" s="784"/>
      <c r="AF75" s="784"/>
      <c r="AG75" s="784"/>
      <c r="AH75" s="785"/>
    </row>
    <row r="76" spans="1:34" ht="11.25" hidden="1" customHeight="1">
      <c r="A76" s="783"/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784"/>
      <c r="O76" s="784"/>
      <c r="P76" s="784"/>
      <c r="Q76" s="784"/>
      <c r="R76" s="784"/>
      <c r="S76" s="784"/>
      <c r="T76" s="784"/>
      <c r="U76" s="784"/>
      <c r="V76" s="784"/>
      <c r="W76" s="784"/>
      <c r="X76" s="784"/>
      <c r="Y76" s="784"/>
      <c r="Z76" s="784"/>
      <c r="AA76" s="784"/>
      <c r="AB76" s="784"/>
      <c r="AC76" s="784"/>
      <c r="AD76" s="784"/>
      <c r="AE76" s="784"/>
      <c r="AF76" s="784"/>
      <c r="AG76" s="784"/>
      <c r="AH76" s="785"/>
    </row>
    <row r="77" spans="1:34" ht="11.25" hidden="1" customHeight="1">
      <c r="A77" s="783"/>
      <c r="B77" s="784"/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784"/>
      <c r="O77" s="784"/>
      <c r="P77" s="784"/>
      <c r="Q77" s="784"/>
      <c r="R77" s="784"/>
      <c r="S77" s="784"/>
      <c r="T77" s="784"/>
      <c r="U77" s="784"/>
      <c r="V77" s="784"/>
      <c r="W77" s="784"/>
      <c r="X77" s="784"/>
      <c r="Y77" s="784"/>
      <c r="Z77" s="784"/>
      <c r="AA77" s="784"/>
      <c r="AB77" s="784"/>
      <c r="AC77" s="784"/>
      <c r="AD77" s="784"/>
      <c r="AE77" s="784"/>
      <c r="AF77" s="784"/>
      <c r="AG77" s="784"/>
      <c r="AH77" s="785"/>
    </row>
    <row r="78" spans="1:34" ht="11.25" hidden="1" customHeight="1">
      <c r="A78" s="783"/>
      <c r="B78" s="784"/>
      <c r="C78" s="784"/>
      <c r="D78" s="784"/>
      <c r="E78" s="784"/>
      <c r="F78" s="784"/>
      <c r="G78" s="784"/>
      <c r="H78" s="784"/>
      <c r="I78" s="784"/>
      <c r="J78" s="784"/>
      <c r="K78" s="784"/>
      <c r="L78" s="784"/>
      <c r="M78" s="784"/>
      <c r="N78" s="784"/>
      <c r="O78" s="784"/>
      <c r="P78" s="784"/>
      <c r="Q78" s="784"/>
      <c r="R78" s="784"/>
      <c r="S78" s="784"/>
      <c r="T78" s="784"/>
      <c r="U78" s="784"/>
      <c r="V78" s="784"/>
      <c r="W78" s="784"/>
      <c r="X78" s="784"/>
      <c r="Y78" s="784"/>
      <c r="Z78" s="784"/>
      <c r="AA78" s="784"/>
      <c r="AB78" s="784"/>
      <c r="AC78" s="784"/>
      <c r="AD78" s="784"/>
      <c r="AE78" s="784"/>
      <c r="AF78" s="784"/>
      <c r="AG78" s="784"/>
      <c r="AH78" s="785"/>
    </row>
    <row r="79" spans="1:34" ht="11.25" hidden="1" customHeight="1">
      <c r="A79" s="786"/>
      <c r="B79" s="787"/>
      <c r="C79" s="787"/>
      <c r="D79" s="787"/>
      <c r="E79" s="787"/>
      <c r="F79" s="787"/>
      <c r="G79" s="787"/>
      <c r="H79" s="787"/>
      <c r="I79" s="787"/>
      <c r="J79" s="787"/>
      <c r="K79" s="787"/>
      <c r="L79" s="787"/>
      <c r="M79" s="787"/>
      <c r="N79" s="787"/>
      <c r="O79" s="787"/>
      <c r="P79" s="787"/>
      <c r="Q79" s="787"/>
      <c r="R79" s="787"/>
      <c r="S79" s="787"/>
      <c r="T79" s="787"/>
      <c r="U79" s="787"/>
      <c r="V79" s="787"/>
      <c r="W79" s="787"/>
      <c r="X79" s="787"/>
      <c r="Y79" s="787"/>
      <c r="Z79" s="787"/>
      <c r="AA79" s="787"/>
      <c r="AB79" s="787"/>
      <c r="AC79" s="787"/>
      <c r="AD79" s="787"/>
      <c r="AE79" s="787"/>
      <c r="AF79" s="787"/>
      <c r="AG79" s="787"/>
      <c r="AH79" s="788"/>
    </row>
    <row r="80" spans="1:34" hidden="1"/>
  </sheetData>
  <mergeCells count="406">
    <mergeCell ref="A7:E7"/>
    <mergeCell ref="F7:J7"/>
    <mergeCell ref="K7:N7"/>
    <mergeCell ref="O7:S7"/>
    <mergeCell ref="A1:P1"/>
    <mergeCell ref="W1:AB1"/>
    <mergeCell ref="AC1:AH1"/>
    <mergeCell ref="B2:N3"/>
    <mergeCell ref="W2:AB3"/>
    <mergeCell ref="AC2:AH3"/>
    <mergeCell ref="O3:P3"/>
    <mergeCell ref="A4:AH4"/>
    <mergeCell ref="I5:J5"/>
    <mergeCell ref="K5:N5"/>
    <mergeCell ref="O5:T5"/>
    <mergeCell ref="U5:V5"/>
    <mergeCell ref="W5:AH5"/>
    <mergeCell ref="A5:C5"/>
    <mergeCell ref="D5:H5"/>
    <mergeCell ref="AA6:AE6"/>
    <mergeCell ref="AF6:AH6"/>
    <mergeCell ref="T7:U7"/>
    <mergeCell ref="V7:Z7"/>
    <mergeCell ref="AB7:AE7"/>
    <mergeCell ref="AF7:AH8"/>
    <mergeCell ref="T8:U8"/>
    <mergeCell ref="V8:Z8"/>
    <mergeCell ref="AB8:AE8"/>
    <mergeCell ref="A8:E8"/>
    <mergeCell ref="F8:J8"/>
    <mergeCell ref="K8:N8"/>
    <mergeCell ref="O8:S8"/>
    <mergeCell ref="A9:D9"/>
    <mergeCell ref="J9:N13"/>
    <mergeCell ref="O9:P9"/>
    <mergeCell ref="Q9:T9"/>
    <mergeCell ref="A11:I11"/>
    <mergeCell ref="A12:I12"/>
    <mergeCell ref="O11:P11"/>
    <mergeCell ref="Q11:T11"/>
    <mergeCell ref="O13:P13"/>
    <mergeCell ref="Q13:T13"/>
    <mergeCell ref="G13:H13"/>
    <mergeCell ref="O12:P12"/>
    <mergeCell ref="Q12:T12"/>
    <mergeCell ref="U9:V9"/>
    <mergeCell ref="W9:Y13"/>
    <mergeCell ref="Z9:AC9"/>
    <mergeCell ref="Z11:AH11"/>
    <mergeCell ref="U13:V13"/>
    <mergeCell ref="Z12:AH12"/>
    <mergeCell ref="AA13:AB13"/>
    <mergeCell ref="AG13:AH13"/>
    <mergeCell ref="U12:V12"/>
    <mergeCell ref="U11:V11"/>
    <mergeCell ref="A15:A16"/>
    <mergeCell ref="B15:C16"/>
    <mergeCell ref="D15:H15"/>
    <mergeCell ref="I15:I16"/>
    <mergeCell ref="J14:N14"/>
    <mergeCell ref="O14:P14"/>
    <mergeCell ref="Q14:T14"/>
    <mergeCell ref="AF15:AG16"/>
    <mergeCell ref="S15:S16"/>
    <mergeCell ref="W14:Y14"/>
    <mergeCell ref="U14:V14"/>
    <mergeCell ref="AH15:AH16"/>
    <mergeCell ref="J17:P17"/>
    <mergeCell ref="U17:Y17"/>
    <mergeCell ref="T15:T16"/>
    <mergeCell ref="U15:Y16"/>
    <mergeCell ref="Z15:Z16"/>
    <mergeCell ref="AA15:AE15"/>
    <mergeCell ref="J15:P16"/>
    <mergeCell ref="Q15:Q16"/>
    <mergeCell ref="R15:R16"/>
    <mergeCell ref="J18:P18"/>
    <mergeCell ref="U18:Y18"/>
    <mergeCell ref="J19:P19"/>
    <mergeCell ref="U19:Y19"/>
    <mergeCell ref="J20:P20"/>
    <mergeCell ref="U20:Y20"/>
    <mergeCell ref="J21:P21"/>
    <mergeCell ref="U21:Y21"/>
    <mergeCell ref="J22:P22"/>
    <mergeCell ref="U22:Y22"/>
    <mergeCell ref="J23:P23"/>
    <mergeCell ref="U23:Y23"/>
    <mergeCell ref="J24:P24"/>
    <mergeCell ref="U24:Y24"/>
    <mergeCell ref="J25:P25"/>
    <mergeCell ref="U25:Y25"/>
    <mergeCell ref="J26:P26"/>
    <mergeCell ref="U26:Y26"/>
    <mergeCell ref="J27:P27"/>
    <mergeCell ref="U27:Y27"/>
    <mergeCell ref="Y36:Z36"/>
    <mergeCell ref="AB36:AD36"/>
    <mergeCell ref="J28:P28"/>
    <mergeCell ref="U28:Y28"/>
    <mergeCell ref="J29:P29"/>
    <mergeCell ref="U29:Y29"/>
    <mergeCell ref="J30:P30"/>
    <mergeCell ref="U30:Y30"/>
    <mergeCell ref="J31:P31"/>
    <mergeCell ref="U31:Y31"/>
    <mergeCell ref="J32:P32"/>
    <mergeCell ref="U32:Y32"/>
    <mergeCell ref="M37:N38"/>
    <mergeCell ref="O37:O38"/>
    <mergeCell ref="AB37:AD37"/>
    <mergeCell ref="AF37:AH37"/>
    <mergeCell ref="A38:B38"/>
    <mergeCell ref="D38:F38"/>
    <mergeCell ref="J33:P33"/>
    <mergeCell ref="U33:Y33"/>
    <mergeCell ref="J34:P34"/>
    <mergeCell ref="U34:Y34"/>
    <mergeCell ref="AF36:AH36"/>
    <mergeCell ref="A35:B35"/>
    <mergeCell ref="C35:F35"/>
    <mergeCell ref="G35:J35"/>
    <mergeCell ref="K35:R35"/>
    <mergeCell ref="S35:X35"/>
    <mergeCell ref="Y35:Z35"/>
    <mergeCell ref="AA35:AD35"/>
    <mergeCell ref="AE35:AH35"/>
    <mergeCell ref="A36:B36"/>
    <mergeCell ref="D36:F36"/>
    <mergeCell ref="H36:J36"/>
    <mergeCell ref="K36:R36"/>
    <mergeCell ref="S36:X36"/>
    <mergeCell ref="P37:P38"/>
    <mergeCell ref="Q37:T38"/>
    <mergeCell ref="H38:J38"/>
    <mergeCell ref="Y38:Z38"/>
    <mergeCell ref="AB38:AD38"/>
    <mergeCell ref="AF38:AH38"/>
    <mergeCell ref="U37:U38"/>
    <mergeCell ref="X37:X38"/>
    <mergeCell ref="A39:B39"/>
    <mergeCell ref="D39:F39"/>
    <mergeCell ref="H39:J39"/>
    <mergeCell ref="K39:L39"/>
    <mergeCell ref="M39:N39"/>
    <mergeCell ref="R39:S39"/>
    <mergeCell ref="Y39:Z39"/>
    <mergeCell ref="AB39:AD39"/>
    <mergeCell ref="AF39:AH39"/>
    <mergeCell ref="W37:W38"/>
    <mergeCell ref="Y37:Z37"/>
    <mergeCell ref="A37:B37"/>
    <mergeCell ref="D37:F37"/>
    <mergeCell ref="H37:J37"/>
    <mergeCell ref="K37:L38"/>
    <mergeCell ref="V37:V38"/>
    <mergeCell ref="AB40:AD40"/>
    <mergeCell ref="AF40:AH40"/>
    <mergeCell ref="A41:B41"/>
    <mergeCell ref="D41:F41"/>
    <mergeCell ref="H41:J41"/>
    <mergeCell ref="K41:L41"/>
    <mergeCell ref="M41:N41"/>
    <mergeCell ref="R41:S41"/>
    <mergeCell ref="Y41:Z41"/>
    <mergeCell ref="AB41:AD41"/>
    <mergeCell ref="AF41:AH41"/>
    <mergeCell ref="A40:B40"/>
    <mergeCell ref="D40:F40"/>
    <mergeCell ref="H40:J40"/>
    <mergeCell ref="K40:L40"/>
    <mergeCell ref="M40:N40"/>
    <mergeCell ref="R40:S40"/>
    <mergeCell ref="Y40:Z40"/>
    <mergeCell ref="A42:B42"/>
    <mergeCell ref="D42:F42"/>
    <mergeCell ref="H42:J42"/>
    <mergeCell ref="K42:L42"/>
    <mergeCell ref="M42:N42"/>
    <mergeCell ref="R42:S42"/>
    <mergeCell ref="Y42:Z42"/>
    <mergeCell ref="AB42:AD42"/>
    <mergeCell ref="AF42:AH42"/>
    <mergeCell ref="A43:B43"/>
    <mergeCell ref="D43:F43"/>
    <mergeCell ref="H43:J43"/>
    <mergeCell ref="K43:L43"/>
    <mergeCell ref="M43:N43"/>
    <mergeCell ref="R43:S43"/>
    <mergeCell ref="Y43:Z43"/>
    <mergeCell ref="AB43:AD43"/>
    <mergeCell ref="AF43:AH43"/>
    <mergeCell ref="AA47:AB47"/>
    <mergeCell ref="AC47:AD47"/>
    <mergeCell ref="AE47:AF47"/>
    <mergeCell ref="AG47:AH47"/>
    <mergeCell ref="A44:B44"/>
    <mergeCell ref="D44:F44"/>
    <mergeCell ref="H44:J44"/>
    <mergeCell ref="K44:L44"/>
    <mergeCell ref="M44:N44"/>
    <mergeCell ref="R44:S44"/>
    <mergeCell ref="Y44:Z44"/>
    <mergeCell ref="AB44:AD44"/>
    <mergeCell ref="AF44:AH44"/>
    <mergeCell ref="A45:B45"/>
    <mergeCell ref="D45:F45"/>
    <mergeCell ref="H45:J45"/>
    <mergeCell ref="K45:L45"/>
    <mergeCell ref="AF45:AH45"/>
    <mergeCell ref="A46:B46"/>
    <mergeCell ref="C46:E46"/>
    <mergeCell ref="G46:J46"/>
    <mergeCell ref="K46:N46"/>
    <mergeCell ref="O46:AH46"/>
    <mergeCell ref="M45:N45"/>
    <mergeCell ref="R45:S45"/>
    <mergeCell ref="Y45:Z45"/>
    <mergeCell ref="AB45:AD45"/>
    <mergeCell ref="Y48:Z48"/>
    <mergeCell ref="AA48:AB48"/>
    <mergeCell ref="AC48:AD48"/>
    <mergeCell ref="AE48:AF48"/>
    <mergeCell ref="AG48:AH48"/>
    <mergeCell ref="A47:B47"/>
    <mergeCell ref="C47:E47"/>
    <mergeCell ref="G47:J47"/>
    <mergeCell ref="L47:M47"/>
    <mergeCell ref="O47:P47"/>
    <mergeCell ref="A48:B48"/>
    <mergeCell ref="C48:E48"/>
    <mergeCell ref="G48:J48"/>
    <mergeCell ref="L48:M48"/>
    <mergeCell ref="O48:P48"/>
    <mergeCell ref="Q48:R48"/>
    <mergeCell ref="S48:T48"/>
    <mergeCell ref="U48:V48"/>
    <mergeCell ref="W48:X48"/>
    <mergeCell ref="Q47:R47"/>
    <mergeCell ref="S47:T47"/>
    <mergeCell ref="U47:V47"/>
    <mergeCell ref="W47:X47"/>
    <mergeCell ref="Y47:Z47"/>
    <mergeCell ref="A49:B49"/>
    <mergeCell ref="C49:E49"/>
    <mergeCell ref="G49:J49"/>
    <mergeCell ref="L49:M49"/>
    <mergeCell ref="O49:P49"/>
    <mergeCell ref="Q49:R49"/>
    <mergeCell ref="S49:T49"/>
    <mergeCell ref="U49:V49"/>
    <mergeCell ref="W49:X49"/>
    <mergeCell ref="Y49:Z49"/>
    <mergeCell ref="AA51:AB51"/>
    <mergeCell ref="AC51:AD51"/>
    <mergeCell ref="AE51:AF51"/>
    <mergeCell ref="AG51:AH51"/>
    <mergeCell ref="A50:B50"/>
    <mergeCell ref="C50:E50"/>
    <mergeCell ref="G50:J50"/>
    <mergeCell ref="L50:M50"/>
    <mergeCell ref="O50:P50"/>
    <mergeCell ref="Q50:R50"/>
    <mergeCell ref="S50:T50"/>
    <mergeCell ref="U50:V50"/>
    <mergeCell ref="W50:X50"/>
    <mergeCell ref="AA49:AB49"/>
    <mergeCell ref="AC49:AD49"/>
    <mergeCell ref="AE49:AF49"/>
    <mergeCell ref="AG49:AH49"/>
    <mergeCell ref="Y50:Z50"/>
    <mergeCell ref="AA50:AB50"/>
    <mergeCell ref="AC50:AD50"/>
    <mergeCell ref="AE50:AF50"/>
    <mergeCell ref="AG50:AH50"/>
    <mergeCell ref="Y52:Z52"/>
    <mergeCell ref="AA52:AB52"/>
    <mergeCell ref="AC52:AD52"/>
    <mergeCell ref="AE52:AF52"/>
    <mergeCell ref="AG52:AH52"/>
    <mergeCell ref="A51:B51"/>
    <mergeCell ref="C51:E51"/>
    <mergeCell ref="G51:J51"/>
    <mergeCell ref="L51:M51"/>
    <mergeCell ref="O51:P51"/>
    <mergeCell ref="A52:B52"/>
    <mergeCell ref="C52:E52"/>
    <mergeCell ref="G52:J52"/>
    <mergeCell ref="L52:M52"/>
    <mergeCell ref="O52:P52"/>
    <mergeCell ref="Q52:R52"/>
    <mergeCell ref="S52:T52"/>
    <mergeCell ref="U52:V52"/>
    <mergeCell ref="W52:X52"/>
    <mergeCell ref="Q51:R51"/>
    <mergeCell ref="S51:T51"/>
    <mergeCell ref="U51:V51"/>
    <mergeCell ref="W51:X51"/>
    <mergeCell ref="Y51:Z51"/>
    <mergeCell ref="A53:B53"/>
    <mergeCell ref="C53:E53"/>
    <mergeCell ref="G53:J53"/>
    <mergeCell ref="L53:M53"/>
    <mergeCell ref="O53:P53"/>
    <mergeCell ref="Q53:R53"/>
    <mergeCell ref="S53:T53"/>
    <mergeCell ref="U53:V53"/>
    <mergeCell ref="W53:X53"/>
    <mergeCell ref="A54:B54"/>
    <mergeCell ref="C54:E54"/>
    <mergeCell ref="G54:J54"/>
    <mergeCell ref="L54:M54"/>
    <mergeCell ref="O54:P54"/>
    <mergeCell ref="Q54:R54"/>
    <mergeCell ref="S54:T54"/>
    <mergeCell ref="U54:V54"/>
    <mergeCell ref="W54:X54"/>
    <mergeCell ref="U55:V55"/>
    <mergeCell ref="W55:X55"/>
    <mergeCell ref="Y55:Z55"/>
    <mergeCell ref="Y53:Z53"/>
    <mergeCell ref="AA53:AB53"/>
    <mergeCell ref="AC53:AD53"/>
    <mergeCell ref="AE53:AF53"/>
    <mergeCell ref="AG53:AH53"/>
    <mergeCell ref="Y54:Z54"/>
    <mergeCell ref="AA54:AB54"/>
    <mergeCell ref="AC54:AD54"/>
    <mergeCell ref="AE54:AF54"/>
    <mergeCell ref="AG54:AH54"/>
    <mergeCell ref="AA55:AB55"/>
    <mergeCell ref="AC55:AD55"/>
    <mergeCell ref="AE55:AF55"/>
    <mergeCell ref="AG55:AH55"/>
    <mergeCell ref="S57:T57"/>
    <mergeCell ref="U57:V57"/>
    <mergeCell ref="W57:X57"/>
    <mergeCell ref="Y56:Z56"/>
    <mergeCell ref="AA56:AB56"/>
    <mergeCell ref="AC56:AD56"/>
    <mergeCell ref="AE56:AF56"/>
    <mergeCell ref="AG56:AH56"/>
    <mergeCell ref="A55:B55"/>
    <mergeCell ref="C55:E55"/>
    <mergeCell ref="G55:J55"/>
    <mergeCell ref="L55:M55"/>
    <mergeCell ref="O55:P55"/>
    <mergeCell ref="A56:B56"/>
    <mergeCell ref="C56:E56"/>
    <mergeCell ref="G56:J56"/>
    <mergeCell ref="L56:M56"/>
    <mergeCell ref="O56:P56"/>
    <mergeCell ref="Q56:R56"/>
    <mergeCell ref="S56:T56"/>
    <mergeCell ref="U56:V56"/>
    <mergeCell ref="W56:X56"/>
    <mergeCell ref="Q55:R55"/>
    <mergeCell ref="S55:T55"/>
    <mergeCell ref="A68:AH79"/>
    <mergeCell ref="A64:AH64"/>
    <mergeCell ref="A65:AH65"/>
    <mergeCell ref="A67:C67"/>
    <mergeCell ref="A60:C60"/>
    <mergeCell ref="K60:L60"/>
    <mergeCell ref="M60:N60"/>
    <mergeCell ref="E61:AH61"/>
    <mergeCell ref="Y57:Z57"/>
    <mergeCell ref="AA57:AB57"/>
    <mergeCell ref="AC57:AD57"/>
    <mergeCell ref="AE57:AF57"/>
    <mergeCell ref="AG57:AH57"/>
    <mergeCell ref="A58:D58"/>
    <mergeCell ref="E58:F58"/>
    <mergeCell ref="G58:H58"/>
    <mergeCell ref="I58:J58"/>
    <mergeCell ref="K58:N58"/>
    <mergeCell ref="O58:P58"/>
    <mergeCell ref="Q58:R58"/>
    <mergeCell ref="S58:T58"/>
    <mergeCell ref="AC58:AD58"/>
    <mergeCell ref="AE58:AF58"/>
    <mergeCell ref="AG58:AH58"/>
    <mergeCell ref="A61:D61"/>
    <mergeCell ref="A62:D62"/>
    <mergeCell ref="E62:AH62"/>
    <mergeCell ref="A6:C6"/>
    <mergeCell ref="D6:J6"/>
    <mergeCell ref="K6:N6"/>
    <mergeCell ref="O6:P6"/>
    <mergeCell ref="Q6:R6"/>
    <mergeCell ref="S6:T6"/>
    <mergeCell ref="U6:V6"/>
    <mergeCell ref="W6:Z6"/>
    <mergeCell ref="A59:C59"/>
    <mergeCell ref="K59:L59"/>
    <mergeCell ref="M59:N59"/>
    <mergeCell ref="U58:V58"/>
    <mergeCell ref="W58:X58"/>
    <mergeCell ref="Y58:Z58"/>
    <mergeCell ref="AA58:AB58"/>
    <mergeCell ref="A57:B57"/>
    <mergeCell ref="C57:E57"/>
    <mergeCell ref="G57:J57"/>
    <mergeCell ref="L57:M57"/>
    <mergeCell ref="O57:P57"/>
    <mergeCell ref="Q57:R57"/>
  </mergeCells>
  <phoneticPr fontId="3"/>
  <dataValidations count="1">
    <dataValidation type="list" allowBlank="1" showInputMessage="1" showErrorMessage="1" sqref="C47:E57 A59:C59">
      <formula1>$A$10:$B$10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8" orientation="portrait" horizontalDpi="200" verticalDpi="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データ!$H$2:$H$21</xm:f>
          </x14:formula1>
          <xm:sqref>AB8:AE8</xm:sqref>
        </x14:dataValidation>
        <x14:dataValidation type="list" allowBlank="1" showInputMessage="1" showErrorMessage="1">
          <x14:formula1>
            <xm:f>データ!$G$2:$G$21</xm:f>
          </x14:formula1>
          <xm:sqref>AB7:AE7</xm:sqref>
        </x14:dataValidation>
        <x14:dataValidation type="list" allowBlank="1" showInputMessage="1" showErrorMessage="1">
          <x14:formula1>
            <xm:f>データ!$P$2:$P$21</xm:f>
          </x14:formula1>
          <xm:sqref>W6</xm:sqref>
        </x14:dataValidation>
        <x14:dataValidation type="list" allowBlank="1" showInputMessage="1" showErrorMessage="1">
          <x14:formula1>
            <xm:f>データ!$N$2:$N$67</xm:f>
          </x14:formula1>
          <xm:sqref>O6</xm:sqref>
        </x14:dataValidation>
        <x14:dataValidation type="list" allowBlank="1" showInputMessage="1" showErrorMessage="1">
          <x14:formula1>
            <xm:f>データ!$J$2:$J$21</xm:f>
          </x14:formula1>
          <xm:sqref>D6</xm:sqref>
        </x14:dataValidation>
        <x14:dataValidation type="list" allowBlank="1" showInputMessage="1" showErrorMessage="1">
          <x14:formula1>
            <xm:f>データ!$L$2:$L$21</xm:f>
          </x14:formula1>
          <xm:sqref>S6</xm:sqref>
        </x14:dataValidation>
        <x14:dataValidation type="list" allowBlank="1" showInputMessage="1" showErrorMessage="1">
          <x14:formula1>
            <xm:f>データ!$E$2:$E$21</xm:f>
          </x14:formula1>
          <xm:sqref>V8:Z8</xm:sqref>
        </x14:dataValidation>
        <x14:dataValidation type="list" allowBlank="1" showInputMessage="1" showErrorMessage="1">
          <x14:formula1>
            <xm:f>データ!$C$2:$C$21</xm:f>
          </x14:formula1>
          <xm:sqref>F7:J7</xm:sqref>
        </x14:dataValidation>
        <x14:dataValidation type="list" allowBlank="1" showInputMessage="1" showErrorMessage="1">
          <x14:formula1>
            <xm:f>データ!$A$2:$A$21</xm:f>
          </x14:formula1>
          <xm:sqref>F8:J8 O7:S8 V7:Z7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2"/>
  <sheetViews>
    <sheetView zoomScaleNormal="100" workbookViewId="0">
      <selection activeCell="AO13" sqref="AO13"/>
    </sheetView>
  </sheetViews>
  <sheetFormatPr defaultRowHeight="13.5"/>
  <cols>
    <col min="1" max="10" width="3.125" style="17" customWidth="1"/>
    <col min="11" max="11" width="2.25" style="17" customWidth="1"/>
    <col min="12" max="13" width="0.875" style="17" customWidth="1"/>
    <col min="14" max="14" width="2.25" style="17" customWidth="1"/>
    <col min="15" max="34" width="3.125" style="17" customWidth="1"/>
    <col min="35" max="35" width="2.875" style="17" customWidth="1"/>
    <col min="36" max="42" width="2.625" style="17" customWidth="1"/>
    <col min="43" max="16384" width="9" style="17"/>
  </cols>
  <sheetData>
    <row r="1" spans="1:34" s="184" customFormat="1" ht="15" customHeight="1">
      <c r="A1" s="816" t="s">
        <v>270</v>
      </c>
      <c r="B1" s="816"/>
      <c r="C1" s="816"/>
      <c r="D1" s="816"/>
      <c r="E1" s="816"/>
      <c r="F1" s="816"/>
      <c r="G1" s="816"/>
      <c r="H1" s="816"/>
      <c r="I1" s="816"/>
      <c r="J1" s="816"/>
      <c r="K1" s="816"/>
      <c r="L1" s="816"/>
      <c r="M1" s="816"/>
      <c r="N1" s="816"/>
      <c r="O1" s="816"/>
      <c r="P1" s="816"/>
      <c r="Q1" s="260"/>
      <c r="R1" s="260"/>
      <c r="S1" s="260"/>
      <c r="T1" s="260"/>
      <c r="U1" s="260"/>
      <c r="V1" s="260"/>
      <c r="W1" s="817" t="s">
        <v>6</v>
      </c>
      <c r="X1" s="817"/>
      <c r="Y1" s="817"/>
      <c r="Z1" s="817"/>
      <c r="AA1" s="817"/>
      <c r="AB1" s="817"/>
      <c r="AC1" s="817" t="s">
        <v>7</v>
      </c>
      <c r="AD1" s="817"/>
      <c r="AE1" s="817"/>
      <c r="AF1" s="817"/>
      <c r="AG1" s="817"/>
      <c r="AH1" s="817"/>
    </row>
    <row r="2" spans="1:34" ht="15" customHeight="1">
      <c r="A2" s="197"/>
      <c r="B2" s="821" t="s">
        <v>445</v>
      </c>
      <c r="C2" s="821"/>
      <c r="D2" s="821"/>
      <c r="E2" s="821"/>
      <c r="F2" s="821"/>
      <c r="G2" s="821"/>
      <c r="H2" s="821"/>
      <c r="I2" s="821"/>
      <c r="J2" s="822"/>
      <c r="K2" s="822"/>
      <c r="L2" s="822"/>
      <c r="M2" s="822"/>
      <c r="N2" s="822"/>
      <c r="O2" s="198"/>
      <c r="P2" s="198"/>
      <c r="Q2" s="198"/>
      <c r="R2" s="198"/>
      <c r="S2" s="198"/>
      <c r="T2" s="198"/>
      <c r="U2" s="198"/>
      <c r="V2" s="198"/>
      <c r="W2" s="823" t="str">
        <f>IF(F7="","",F7)</f>
        <v/>
      </c>
      <c r="X2" s="823"/>
      <c r="Y2" s="823"/>
      <c r="Z2" s="823"/>
      <c r="AA2" s="823"/>
      <c r="AB2" s="823"/>
      <c r="AC2" s="823" t="str">
        <f>IF(F8="","",F8)</f>
        <v/>
      </c>
      <c r="AD2" s="823"/>
      <c r="AE2" s="823"/>
      <c r="AF2" s="823"/>
      <c r="AG2" s="823"/>
      <c r="AH2" s="823"/>
    </row>
    <row r="3" spans="1:34" ht="15" customHeight="1">
      <c r="A3" s="197"/>
      <c r="B3" s="821"/>
      <c r="C3" s="821"/>
      <c r="D3" s="821"/>
      <c r="E3" s="821"/>
      <c r="F3" s="821"/>
      <c r="G3" s="821"/>
      <c r="H3" s="821"/>
      <c r="I3" s="821"/>
      <c r="J3" s="822"/>
      <c r="K3" s="822"/>
      <c r="L3" s="822"/>
      <c r="M3" s="822"/>
      <c r="N3" s="822"/>
      <c r="O3" s="825"/>
      <c r="P3" s="825"/>
      <c r="Q3" s="198"/>
      <c r="R3" s="198"/>
      <c r="S3" s="198"/>
      <c r="T3" s="198"/>
      <c r="U3" s="198"/>
      <c r="V3" s="198"/>
      <c r="W3" s="824"/>
      <c r="X3" s="824"/>
      <c r="Y3" s="824"/>
      <c r="Z3" s="824"/>
      <c r="AA3" s="824"/>
      <c r="AB3" s="824"/>
      <c r="AC3" s="824"/>
      <c r="AD3" s="824"/>
      <c r="AE3" s="824"/>
      <c r="AF3" s="824"/>
      <c r="AG3" s="824"/>
      <c r="AH3" s="824"/>
    </row>
    <row r="4" spans="1:34" ht="15" customHeight="1">
      <c r="A4" s="820" t="s">
        <v>38</v>
      </c>
      <c r="B4" s="820"/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0"/>
      <c r="R4" s="820"/>
      <c r="S4" s="820"/>
      <c r="T4" s="820"/>
      <c r="U4" s="820"/>
      <c r="V4" s="820"/>
      <c r="W4" s="820"/>
      <c r="X4" s="820"/>
      <c r="Y4" s="820"/>
      <c r="Z4" s="820"/>
      <c r="AA4" s="820"/>
      <c r="AB4" s="820"/>
      <c r="AC4" s="820"/>
      <c r="AD4" s="820"/>
      <c r="AE4" s="820"/>
      <c r="AF4" s="820"/>
      <c r="AG4" s="820"/>
      <c r="AH4" s="820"/>
    </row>
    <row r="5" spans="1:34" ht="15" customHeight="1">
      <c r="A5" s="833" t="s">
        <v>8</v>
      </c>
      <c r="B5" s="834"/>
      <c r="C5" s="835"/>
      <c r="D5" s="836" t="str">
        <f>表紙裏!A14</f>
        <v>平成30年8月8日(水)</v>
      </c>
      <c r="E5" s="837"/>
      <c r="F5" s="837"/>
      <c r="G5" s="837"/>
      <c r="H5" s="837"/>
      <c r="I5" s="965">
        <v>0.5625</v>
      </c>
      <c r="J5" s="966"/>
      <c r="K5" s="843" t="s">
        <v>9</v>
      </c>
      <c r="L5" s="843"/>
      <c r="M5" s="843"/>
      <c r="N5" s="843"/>
      <c r="O5" s="843" t="s">
        <v>260</v>
      </c>
      <c r="P5" s="843"/>
      <c r="Q5" s="843"/>
      <c r="R5" s="843"/>
      <c r="S5" s="843"/>
      <c r="T5" s="843"/>
      <c r="U5" s="843" t="s">
        <v>10</v>
      </c>
      <c r="V5" s="843"/>
      <c r="W5" s="843" t="str">
        <f>トーナメント!O56</f>
        <v>七尾市能登島グラウンド Aｺｰﾄ</v>
      </c>
      <c r="X5" s="843"/>
      <c r="Y5" s="843"/>
      <c r="Z5" s="843"/>
      <c r="AA5" s="843"/>
      <c r="AB5" s="843"/>
      <c r="AC5" s="843"/>
      <c r="AD5" s="843"/>
      <c r="AE5" s="843"/>
      <c r="AF5" s="843"/>
      <c r="AG5" s="843"/>
      <c r="AH5" s="844"/>
    </row>
    <row r="6" spans="1:34" ht="15" customHeight="1">
      <c r="A6" s="838" t="s">
        <v>11</v>
      </c>
      <c r="B6" s="831"/>
      <c r="C6" s="831"/>
      <c r="D6" s="831"/>
      <c r="E6" s="831"/>
      <c r="F6" s="831"/>
      <c r="G6" s="831"/>
      <c r="H6" s="831"/>
      <c r="I6" s="831"/>
      <c r="J6" s="831"/>
      <c r="K6" s="831" t="s">
        <v>12</v>
      </c>
      <c r="L6" s="831"/>
      <c r="M6" s="831"/>
      <c r="N6" s="832"/>
      <c r="O6" s="839"/>
      <c r="P6" s="840"/>
      <c r="Q6" s="830" t="s">
        <v>13</v>
      </c>
      <c r="R6" s="832"/>
      <c r="S6" s="841"/>
      <c r="T6" s="842"/>
      <c r="U6" s="830" t="s">
        <v>39</v>
      </c>
      <c r="V6" s="832"/>
      <c r="W6" s="830"/>
      <c r="X6" s="831"/>
      <c r="Y6" s="831"/>
      <c r="Z6" s="832"/>
      <c r="AA6" s="845" t="s">
        <v>14</v>
      </c>
      <c r="AB6" s="845"/>
      <c r="AC6" s="845"/>
      <c r="AD6" s="845"/>
      <c r="AE6" s="845"/>
      <c r="AF6" s="845" t="s">
        <v>15</v>
      </c>
      <c r="AG6" s="845"/>
      <c r="AH6" s="846"/>
    </row>
    <row r="7" spans="1:34" ht="15" customHeight="1">
      <c r="A7" s="874" t="s">
        <v>6</v>
      </c>
      <c r="B7" s="845"/>
      <c r="C7" s="845"/>
      <c r="D7" s="845"/>
      <c r="E7" s="845"/>
      <c r="F7" s="964"/>
      <c r="G7" s="964"/>
      <c r="H7" s="964"/>
      <c r="I7" s="964"/>
      <c r="J7" s="964"/>
      <c r="K7" s="845" t="s">
        <v>40</v>
      </c>
      <c r="L7" s="845"/>
      <c r="M7" s="845"/>
      <c r="N7" s="845"/>
      <c r="O7" s="964"/>
      <c r="P7" s="964"/>
      <c r="Q7" s="964"/>
      <c r="R7" s="964"/>
      <c r="S7" s="964"/>
      <c r="T7" s="845" t="s">
        <v>41</v>
      </c>
      <c r="U7" s="845"/>
      <c r="V7" s="964"/>
      <c r="W7" s="964"/>
      <c r="X7" s="964"/>
      <c r="Y7" s="964"/>
      <c r="Z7" s="964"/>
      <c r="AA7" s="261" t="s">
        <v>16</v>
      </c>
      <c r="AB7" s="845"/>
      <c r="AC7" s="845"/>
      <c r="AD7" s="845"/>
      <c r="AE7" s="845"/>
      <c r="AF7" s="960"/>
      <c r="AG7" s="960"/>
      <c r="AH7" s="961"/>
    </row>
    <row r="8" spans="1:34" ht="15" customHeight="1">
      <c r="A8" s="872" t="s">
        <v>7</v>
      </c>
      <c r="B8" s="868"/>
      <c r="C8" s="868"/>
      <c r="D8" s="868"/>
      <c r="E8" s="868"/>
      <c r="F8" s="964"/>
      <c r="G8" s="964"/>
      <c r="H8" s="964"/>
      <c r="I8" s="964"/>
      <c r="J8" s="964"/>
      <c r="K8" s="868" t="s">
        <v>42</v>
      </c>
      <c r="L8" s="868"/>
      <c r="M8" s="868"/>
      <c r="N8" s="868"/>
      <c r="O8" s="964"/>
      <c r="P8" s="964"/>
      <c r="Q8" s="964"/>
      <c r="R8" s="964"/>
      <c r="S8" s="964"/>
      <c r="T8" s="868" t="s">
        <v>17</v>
      </c>
      <c r="U8" s="868"/>
      <c r="V8" s="964"/>
      <c r="W8" s="964"/>
      <c r="X8" s="964"/>
      <c r="Y8" s="964"/>
      <c r="Z8" s="964"/>
      <c r="AA8" s="262" t="s">
        <v>18</v>
      </c>
      <c r="AB8" s="868"/>
      <c r="AC8" s="868"/>
      <c r="AD8" s="868"/>
      <c r="AE8" s="868"/>
      <c r="AF8" s="962"/>
      <c r="AG8" s="962"/>
      <c r="AH8" s="963"/>
    </row>
    <row r="9" spans="1:34" ht="15" customHeight="1">
      <c r="A9" s="263"/>
      <c r="B9" s="264"/>
      <c r="C9" s="264"/>
      <c r="D9" s="264"/>
      <c r="E9" s="264"/>
      <c r="F9" s="264"/>
      <c r="G9" s="264"/>
      <c r="H9" s="264"/>
      <c r="I9" s="265"/>
      <c r="J9" s="949" t="str">
        <f>IF(O9="","",SUM(O9:P15))</f>
        <v/>
      </c>
      <c r="K9" s="943"/>
      <c r="L9" s="943"/>
      <c r="M9" s="943"/>
      <c r="N9" s="943"/>
      <c r="O9" s="932"/>
      <c r="P9" s="933"/>
      <c r="Q9" s="894" t="s">
        <v>84</v>
      </c>
      <c r="R9" s="851"/>
      <c r="S9" s="851"/>
      <c r="T9" s="893"/>
      <c r="U9" s="938"/>
      <c r="V9" s="939"/>
      <c r="W9" s="943" t="str">
        <f>IF(U9="","",SUM(U9:V15))</f>
        <v/>
      </c>
      <c r="X9" s="943"/>
      <c r="Y9" s="944"/>
      <c r="Z9" s="263"/>
      <c r="AA9" s="264"/>
      <c r="AB9" s="264"/>
      <c r="AC9" s="264"/>
      <c r="AD9" s="264"/>
      <c r="AE9" s="264"/>
      <c r="AF9" s="264"/>
      <c r="AG9" s="264"/>
      <c r="AH9" s="265"/>
    </row>
    <row r="10" spans="1:34" ht="15" hidden="1" customHeight="1">
      <c r="A10" s="266" t="str">
        <f>トーナメント!H8</f>
        <v/>
      </c>
      <c r="B10" s="182" t="str">
        <f>Z10</f>
        <v/>
      </c>
      <c r="C10" s="267"/>
      <c r="D10" s="267"/>
      <c r="E10" s="267"/>
      <c r="F10" s="267"/>
      <c r="G10" s="267"/>
      <c r="H10" s="267"/>
      <c r="I10" s="268"/>
      <c r="J10" s="950"/>
      <c r="K10" s="945"/>
      <c r="L10" s="945"/>
      <c r="M10" s="945"/>
      <c r="N10" s="945"/>
      <c r="O10" s="269"/>
      <c r="P10" s="270"/>
      <c r="Q10" s="271"/>
      <c r="R10" s="267"/>
      <c r="S10" s="267"/>
      <c r="T10" s="272"/>
      <c r="U10" s="273"/>
      <c r="V10" s="274"/>
      <c r="W10" s="945"/>
      <c r="X10" s="945"/>
      <c r="Y10" s="946"/>
      <c r="Z10" s="266" t="str">
        <f>トーナメント!AL8</f>
        <v/>
      </c>
      <c r="AA10" s="267"/>
      <c r="AB10" s="267"/>
      <c r="AC10" s="267"/>
      <c r="AD10" s="267"/>
      <c r="AE10" s="267"/>
      <c r="AF10" s="267"/>
      <c r="AG10" s="267"/>
      <c r="AH10" s="268"/>
    </row>
    <row r="11" spans="1:34" ht="15" customHeight="1">
      <c r="A11" s="767" t="str">
        <f>AQ17</f>
        <v>星稜中学校</v>
      </c>
      <c r="B11" s="768"/>
      <c r="C11" s="768"/>
      <c r="D11" s="768"/>
      <c r="E11" s="768"/>
      <c r="F11" s="768"/>
      <c r="G11" s="768"/>
      <c r="H11" s="768"/>
      <c r="I11" s="769"/>
      <c r="J11" s="950"/>
      <c r="K11" s="945"/>
      <c r="L11" s="945"/>
      <c r="M11" s="945"/>
      <c r="N11" s="945"/>
      <c r="O11" s="952"/>
      <c r="P11" s="953"/>
      <c r="Q11" s="954" t="s">
        <v>85</v>
      </c>
      <c r="R11" s="955"/>
      <c r="S11" s="955"/>
      <c r="T11" s="956"/>
      <c r="U11" s="957"/>
      <c r="V11" s="958"/>
      <c r="W11" s="945"/>
      <c r="X11" s="945"/>
      <c r="Y11" s="946"/>
      <c r="Z11" s="767" t="str">
        <f>AU17</f>
        <v>星稜中学校</v>
      </c>
      <c r="AA11" s="768"/>
      <c r="AB11" s="768"/>
      <c r="AC11" s="768"/>
      <c r="AD11" s="768"/>
      <c r="AE11" s="768"/>
      <c r="AF11" s="768"/>
      <c r="AG11" s="768"/>
      <c r="AH11" s="769"/>
    </row>
    <row r="12" spans="1:34" ht="15" customHeight="1">
      <c r="A12" s="934" t="str">
        <f>AQ18</f>
        <v>(石川１位)</v>
      </c>
      <c r="B12" s="935"/>
      <c r="C12" s="935"/>
      <c r="D12" s="935"/>
      <c r="E12" s="935"/>
      <c r="F12" s="935"/>
      <c r="G12" s="935"/>
      <c r="H12" s="936"/>
      <c r="I12" s="937"/>
      <c r="J12" s="950"/>
      <c r="K12" s="945"/>
      <c r="L12" s="945"/>
      <c r="M12" s="945"/>
      <c r="N12" s="945"/>
      <c r="O12" s="932"/>
      <c r="P12" s="933"/>
      <c r="Q12" s="856" t="s">
        <v>45</v>
      </c>
      <c r="R12" s="834"/>
      <c r="S12" s="834"/>
      <c r="T12" s="835"/>
      <c r="U12" s="938"/>
      <c r="V12" s="939"/>
      <c r="W12" s="945"/>
      <c r="X12" s="945"/>
      <c r="Y12" s="946"/>
      <c r="Z12" s="934" t="str">
        <f>AU18</f>
        <v>(石川１位)</v>
      </c>
      <c r="AA12" s="935"/>
      <c r="AB12" s="935"/>
      <c r="AC12" s="935"/>
      <c r="AD12" s="935"/>
      <c r="AE12" s="935"/>
      <c r="AF12" s="935"/>
      <c r="AG12" s="936"/>
      <c r="AH12" s="937"/>
    </row>
    <row r="13" spans="1:34" ht="15" customHeight="1">
      <c r="A13" s="266"/>
      <c r="B13" s="267"/>
      <c r="C13" s="267"/>
      <c r="D13" s="267"/>
      <c r="E13" s="267"/>
      <c r="F13" s="267"/>
      <c r="G13" s="915" t="s">
        <v>46</v>
      </c>
      <c r="H13" s="959"/>
      <c r="I13" s="275"/>
      <c r="J13" s="950"/>
      <c r="K13" s="945"/>
      <c r="L13" s="945"/>
      <c r="M13" s="945"/>
      <c r="N13" s="945"/>
      <c r="O13" s="930"/>
      <c r="P13" s="931"/>
      <c r="Q13" s="871" t="s">
        <v>47</v>
      </c>
      <c r="R13" s="858"/>
      <c r="S13" s="858"/>
      <c r="T13" s="890"/>
      <c r="U13" s="940"/>
      <c r="V13" s="941"/>
      <c r="W13" s="945"/>
      <c r="X13" s="945"/>
      <c r="Y13" s="946"/>
      <c r="Z13" s="267"/>
      <c r="AA13" s="915" t="s">
        <v>48</v>
      </c>
      <c r="AB13" s="915"/>
      <c r="AC13" s="267"/>
      <c r="AD13" s="267"/>
      <c r="AE13" s="267"/>
      <c r="AF13" s="267"/>
      <c r="AG13" s="915"/>
      <c r="AH13" s="942"/>
    </row>
    <row r="14" spans="1:34" ht="15" customHeight="1">
      <c r="A14" s="266"/>
      <c r="B14" s="267"/>
      <c r="C14" s="267"/>
      <c r="D14" s="267"/>
      <c r="E14" s="267"/>
      <c r="F14" s="267"/>
      <c r="G14" s="267"/>
      <c r="H14" s="276"/>
      <c r="I14" s="275"/>
      <c r="J14" s="950"/>
      <c r="K14" s="945"/>
      <c r="L14" s="945"/>
      <c r="M14" s="945"/>
      <c r="N14" s="945"/>
      <c r="O14" s="932"/>
      <c r="P14" s="933"/>
      <c r="Q14" s="856" t="s">
        <v>211</v>
      </c>
      <c r="R14" s="834"/>
      <c r="S14" s="834"/>
      <c r="T14" s="835"/>
      <c r="U14" s="938"/>
      <c r="V14" s="939"/>
      <c r="W14" s="945"/>
      <c r="X14" s="945"/>
      <c r="Y14" s="946"/>
      <c r="Z14" s="267"/>
      <c r="AA14" s="267"/>
      <c r="AB14" s="267"/>
      <c r="AC14" s="267"/>
      <c r="AD14" s="267"/>
      <c r="AE14" s="267"/>
      <c r="AF14" s="267"/>
      <c r="AG14" s="267"/>
      <c r="AH14" s="275"/>
    </row>
    <row r="15" spans="1:34" ht="15" customHeight="1">
      <c r="A15" s="266"/>
      <c r="B15" s="267"/>
      <c r="C15" s="267"/>
      <c r="D15" s="267"/>
      <c r="E15" s="267"/>
      <c r="F15" s="267"/>
      <c r="G15" s="267"/>
      <c r="H15" s="276"/>
      <c r="I15" s="275"/>
      <c r="J15" s="951"/>
      <c r="K15" s="947"/>
      <c r="L15" s="947"/>
      <c r="M15" s="947"/>
      <c r="N15" s="947"/>
      <c r="O15" s="930"/>
      <c r="P15" s="931"/>
      <c r="Q15" s="871" t="s">
        <v>212</v>
      </c>
      <c r="R15" s="858"/>
      <c r="S15" s="858"/>
      <c r="T15" s="890"/>
      <c r="U15" s="940"/>
      <c r="V15" s="941"/>
      <c r="W15" s="947"/>
      <c r="X15" s="947"/>
      <c r="Y15" s="948"/>
      <c r="Z15" s="267"/>
      <c r="AA15" s="267"/>
      <c r="AB15" s="267"/>
      <c r="AC15" s="267"/>
      <c r="AD15" s="267"/>
      <c r="AE15" s="267"/>
      <c r="AF15" s="267"/>
      <c r="AG15" s="267"/>
      <c r="AH15" s="275"/>
    </row>
    <row r="16" spans="1:34" ht="15" customHeight="1">
      <c r="A16" s="277"/>
      <c r="B16" s="278"/>
      <c r="C16" s="278"/>
      <c r="D16" s="278"/>
      <c r="E16" s="278"/>
      <c r="F16" s="278"/>
      <c r="G16" s="278"/>
      <c r="H16" s="278"/>
      <c r="I16" s="279"/>
      <c r="J16" s="866"/>
      <c r="K16" s="870"/>
      <c r="L16" s="870"/>
      <c r="M16" s="870"/>
      <c r="N16" s="870"/>
      <c r="O16" s="923"/>
      <c r="P16" s="924"/>
      <c r="Q16" s="925" t="str">
        <f>IF(O16="","","PK")</f>
        <v/>
      </c>
      <c r="R16" s="870"/>
      <c r="S16" s="870"/>
      <c r="T16" s="926"/>
      <c r="U16" s="927"/>
      <c r="V16" s="923"/>
      <c r="W16" s="870"/>
      <c r="X16" s="870"/>
      <c r="Y16" s="867"/>
      <c r="Z16" s="277"/>
      <c r="AA16" s="278"/>
      <c r="AB16" s="278"/>
      <c r="AC16" s="278"/>
      <c r="AD16" s="278"/>
      <c r="AE16" s="278"/>
      <c r="AF16" s="278"/>
      <c r="AG16" s="278"/>
      <c r="AH16" s="279"/>
    </row>
    <row r="17" spans="1:49" ht="15" customHeight="1">
      <c r="A17" s="833" t="s">
        <v>49</v>
      </c>
      <c r="B17" s="876" t="s">
        <v>50</v>
      </c>
      <c r="C17" s="844"/>
      <c r="D17" s="835" t="s">
        <v>19</v>
      </c>
      <c r="E17" s="843"/>
      <c r="F17" s="843"/>
      <c r="G17" s="843"/>
      <c r="H17" s="844"/>
      <c r="I17" s="918" t="s">
        <v>20</v>
      </c>
      <c r="J17" s="833" t="s">
        <v>86</v>
      </c>
      <c r="K17" s="834"/>
      <c r="L17" s="834"/>
      <c r="M17" s="834"/>
      <c r="N17" s="834"/>
      <c r="O17" s="834"/>
      <c r="P17" s="834"/>
      <c r="Q17" s="918" t="s">
        <v>160</v>
      </c>
      <c r="R17" s="928" t="s">
        <v>165</v>
      </c>
      <c r="S17" s="918" t="s">
        <v>165</v>
      </c>
      <c r="T17" s="918" t="s">
        <v>160</v>
      </c>
      <c r="U17" s="834" t="s">
        <v>86</v>
      </c>
      <c r="V17" s="834"/>
      <c r="W17" s="834"/>
      <c r="X17" s="834"/>
      <c r="Y17" s="847"/>
      <c r="Z17" s="918" t="s">
        <v>20</v>
      </c>
      <c r="AA17" s="833" t="s">
        <v>19</v>
      </c>
      <c r="AB17" s="834"/>
      <c r="AC17" s="834"/>
      <c r="AD17" s="834"/>
      <c r="AE17" s="847"/>
      <c r="AF17" s="833" t="s">
        <v>50</v>
      </c>
      <c r="AG17" s="847"/>
      <c r="AH17" s="847" t="s">
        <v>49</v>
      </c>
      <c r="AQ17" s="17" t="str">
        <f>INDEX(CHOOSE(VLOOKUP(A10,くじ引き!$B$12:$G$22,4,FALSE),第1位,第2位,第3位),(VLOOKUP(A10,くじ引き!$B$12:$G$22,5,FALSE)-1)*32+2,2)</f>
        <v>星稜中学校</v>
      </c>
      <c r="AU17" s="17" t="str">
        <f>INDEX(CHOOSE(VLOOKUP(Z10,くじ引き!$B$12:$G$22,4,FALSE),第1位,第2位,第3位),(VLOOKUP(Z10,くじ引き!$B$12:$G$22,5,FALSE)-1)*32+2,2)</f>
        <v>星稜中学校</v>
      </c>
    </row>
    <row r="18" spans="1:49" ht="15" customHeight="1">
      <c r="A18" s="857"/>
      <c r="B18" s="872"/>
      <c r="C18" s="869"/>
      <c r="D18" s="280" t="s">
        <v>462</v>
      </c>
      <c r="E18" s="196" t="s">
        <v>463</v>
      </c>
      <c r="F18" s="281" t="s">
        <v>21</v>
      </c>
      <c r="G18" s="282" t="s">
        <v>22</v>
      </c>
      <c r="H18" s="283" t="s">
        <v>23</v>
      </c>
      <c r="I18" s="919"/>
      <c r="J18" s="922"/>
      <c r="K18" s="920"/>
      <c r="L18" s="920"/>
      <c r="M18" s="920"/>
      <c r="N18" s="920"/>
      <c r="O18" s="920"/>
      <c r="P18" s="920"/>
      <c r="Q18" s="919"/>
      <c r="R18" s="929"/>
      <c r="S18" s="919"/>
      <c r="T18" s="919"/>
      <c r="U18" s="920"/>
      <c r="V18" s="920"/>
      <c r="W18" s="920"/>
      <c r="X18" s="920"/>
      <c r="Y18" s="921"/>
      <c r="Z18" s="919"/>
      <c r="AA18" s="284" t="s">
        <v>23</v>
      </c>
      <c r="AB18" s="284" t="s">
        <v>22</v>
      </c>
      <c r="AC18" s="282" t="s">
        <v>21</v>
      </c>
      <c r="AD18" s="281" t="s">
        <v>463</v>
      </c>
      <c r="AE18" s="283" t="s">
        <v>462</v>
      </c>
      <c r="AF18" s="857"/>
      <c r="AG18" s="859"/>
      <c r="AH18" s="859"/>
      <c r="AQ18" s="17" t="str">
        <f>"("&amp;VLOOKUP(A10,くじ引き!$B$12:$F$22,2,FALSE)&amp;")"</f>
        <v>(石川１位)</v>
      </c>
      <c r="AR18" s="221" t="s">
        <v>163</v>
      </c>
      <c r="AS18" s="17" t="str">
        <f>INDEX(CHOOSE(VLOOKUP(A10,くじ引き!$B$12:$G$22,4,FALSE),第1位,第2位,第3位),(VLOOKUP(A10,くじ引き!$B$12:$G$22,5,FALSE)-1)*32+4,4)</f>
        <v>河合　伸幸</v>
      </c>
      <c r="AU18" s="17" t="str">
        <f>"("&amp;VLOOKUP(Z10,くじ引き!$B$12:$F$22,2,FALSE)&amp;")"</f>
        <v>(石川１位)</v>
      </c>
      <c r="AV18" s="221" t="s">
        <v>163</v>
      </c>
      <c r="AW18" s="17" t="str">
        <f>INDEX(CHOOSE(VLOOKUP(Z10,くじ引き!$B$12:$G$22,4,FALSE),第1位,第2位,第3位),(VLOOKUP(Z10,くじ引き!$B$12:$G$22,5,FALSE)-1)*32+4,4)</f>
        <v>河合　伸幸</v>
      </c>
    </row>
    <row r="19" spans="1:49" ht="15" customHeight="1">
      <c r="A19" s="285"/>
      <c r="B19" s="286"/>
      <c r="C19" s="287"/>
      <c r="D19" s="288"/>
      <c r="E19" s="289"/>
      <c r="F19" s="290"/>
      <c r="G19" s="291"/>
      <c r="H19" s="226" t="str">
        <f>IF(SUM(D19:G19)=0,"",SUM(D19:G19))</f>
        <v/>
      </c>
      <c r="I19" s="292" t="str">
        <f>IF(OR($A$10="",COUNTIF($AI$49:$AI$59,$A$10&amp;Q19&amp;J19)=0),"",COUNTIF($AI$49:$AI$59,$A$10&amp;Q19&amp;J19))</f>
        <v/>
      </c>
      <c r="J19" s="833" t="str">
        <f t="shared" ref="J19:J36" si="0">IF(Q19="","",VLOOKUP(Q19,$AQ$19:$AS$36,3,FALSE))</f>
        <v/>
      </c>
      <c r="K19" s="834"/>
      <c r="L19" s="834"/>
      <c r="M19" s="834"/>
      <c r="N19" s="834"/>
      <c r="O19" s="834"/>
      <c r="P19" s="847"/>
      <c r="Q19" s="285"/>
      <c r="R19" s="285" t="str">
        <f t="shared" ref="R19:R36" si="1">IF(Q19="","",VLOOKUP(Q19,$AQ$19:$AS$36,2,FALSE))</f>
        <v/>
      </c>
      <c r="S19" s="293" t="str">
        <f t="shared" ref="S19:S36" si="2">IF(T19="","",VLOOKUP(T19,$AU$19:$AW$36,2,FALSE))</f>
        <v/>
      </c>
      <c r="T19" s="285"/>
      <c r="U19" s="833" t="str">
        <f t="shared" ref="U19:U36" si="3">IF(T19="","",VLOOKUP(T19,$AU$19:$AW$36,3,FALSE))</f>
        <v/>
      </c>
      <c r="V19" s="834"/>
      <c r="W19" s="834"/>
      <c r="X19" s="834"/>
      <c r="Y19" s="847"/>
      <c r="Z19" s="294" t="str">
        <f>IF(OR($Z$10="",COUNTIF($AI$49:$AI$59,$Z$10&amp;T19&amp;U19)=0),"",COUNTIF($AI$49:$AI$59,$Z$10&amp;T19&amp;U19))</f>
        <v/>
      </c>
      <c r="AA19" s="222" t="str">
        <f>IF(SUM(AB19:AE19)=0,"",SUM(AB19:AE19))</f>
        <v/>
      </c>
      <c r="AB19" s="292"/>
      <c r="AC19" s="291"/>
      <c r="AD19" s="290"/>
      <c r="AE19" s="294"/>
      <c r="AF19" s="285"/>
      <c r="AG19" s="287"/>
      <c r="AH19" s="295"/>
      <c r="AP19" s="17">
        <v>1</v>
      </c>
      <c r="AQ19" s="17">
        <f>INDEX(CHOOSE(VLOOKUP($A$10,くじ引き!$B$12:$G$22,4,FALSE),第1位,第2位,第3位),(VLOOKUP($A$10,くじ引き!$B$12:$G$22,5,FALSE)-1)*32+9+$AP19,AQ$37)</f>
        <v>1</v>
      </c>
      <c r="AR19" s="17" t="str">
        <f>INDEX(CHOOSE(VLOOKUP($A$10,くじ引き!$B$12:$G$22,4,FALSE),第1位,第2位,第3位),(VLOOKUP($A$10,くじ引き!$B$12:$G$22,5,FALSE)-1)*32+9+$AP19,AR$37)</f>
        <v>GK</v>
      </c>
      <c r="AS19" s="17" t="str">
        <f>INDEX(CHOOSE(VLOOKUP($A$10,くじ引き!$B$12:$G$22,4,FALSE),第1位,第2位,第3位),(VLOOKUP($A$10,くじ引き!$B$12:$G$22,5,FALSE)-1)*32+9+$AP19,AS$37)</f>
        <v xml:space="preserve"> 西野　敬穂</v>
      </c>
      <c r="AU19" s="17">
        <f>INDEX(CHOOSE(VLOOKUP($Z$10,くじ引き!$B$12:$G$22,4,FALSE),第1位,第2位,第3位),(VLOOKUP($Z$10,くじ引き!$B$12:$G$22,5,FALSE)-1)*32+9+$AP19,AU$37)</f>
        <v>1</v>
      </c>
      <c r="AV19" s="17" t="str">
        <f>INDEX(CHOOSE(VLOOKUP($Z$10,くじ引き!$B$12:$G$22,4,FALSE),第1位,第2位,第3位),(VLOOKUP($Z$10,くじ引き!$B$12:$G$22,5,FALSE)-1)*32+9+$AP19,AV$37)</f>
        <v>GK</v>
      </c>
      <c r="AW19" s="17" t="str">
        <f>INDEX(CHOOSE(VLOOKUP($Z$10,くじ引き!$B$12:$G$22,4,FALSE),第1位,第2位,第3位),(VLOOKUP($Z$10,くじ引き!$B$12:$G$22,5,FALSE)-1)*32+9+$AP19,AW$37)</f>
        <v xml:space="preserve"> 西野　敬穂</v>
      </c>
    </row>
    <row r="20" spans="1:49" ht="15" customHeight="1">
      <c r="A20" s="296"/>
      <c r="B20" s="297"/>
      <c r="C20" s="298"/>
      <c r="D20" s="299"/>
      <c r="E20" s="300"/>
      <c r="F20" s="301"/>
      <c r="G20" s="302"/>
      <c r="H20" s="232" t="str">
        <f t="shared" ref="H20:H36" si="4">IF(SUM(D20:G20)=0,"",SUM(D20:G20))</f>
        <v/>
      </c>
      <c r="I20" s="303" t="str">
        <f t="shared" ref="I20:I36" si="5">IF(OR($A$10="",COUNTIF($AI$49:$AI$59,$A$10&amp;Q20&amp;J20)=0),"",COUNTIF($AI$49:$AI$59,$A$10&amp;Q20&amp;J20))</f>
        <v/>
      </c>
      <c r="J20" s="838" t="str">
        <f t="shared" si="0"/>
        <v/>
      </c>
      <c r="K20" s="831"/>
      <c r="L20" s="831"/>
      <c r="M20" s="831"/>
      <c r="N20" s="831"/>
      <c r="O20" s="831"/>
      <c r="P20" s="848"/>
      <c r="Q20" s="296"/>
      <c r="R20" s="296" t="str">
        <f t="shared" si="1"/>
        <v/>
      </c>
      <c r="S20" s="304" t="str">
        <f t="shared" si="2"/>
        <v/>
      </c>
      <c r="T20" s="296"/>
      <c r="U20" s="838" t="str">
        <f t="shared" si="3"/>
        <v/>
      </c>
      <c r="V20" s="831"/>
      <c r="W20" s="831"/>
      <c r="X20" s="831"/>
      <c r="Y20" s="848"/>
      <c r="Z20" s="305" t="str">
        <f t="shared" ref="Z20:Z36" si="6">IF(OR($Z$10="",COUNTIF($AI$49:$AI$59,$Z$10&amp;T20&amp;U20)=0),"",COUNTIF($AI$49:$AI$59,$Z$10&amp;T20&amp;U20))</f>
        <v/>
      </c>
      <c r="AA20" s="228" t="str">
        <f t="shared" ref="AA20:AA36" si="7">IF(SUM(AB20:AE20)=0,"",SUM(AB20:AE20))</f>
        <v/>
      </c>
      <c r="AB20" s="303"/>
      <c r="AC20" s="302"/>
      <c r="AD20" s="301"/>
      <c r="AE20" s="305"/>
      <c r="AF20" s="296"/>
      <c r="AG20" s="298"/>
      <c r="AH20" s="306"/>
      <c r="AP20" s="17">
        <v>2</v>
      </c>
      <c r="AQ20" s="17">
        <f>INDEX(CHOOSE(VLOOKUP($A$10,くじ引き!$B$12:$G$22,4,FALSE),第1位,第2位,第3位),(VLOOKUP($A$10,くじ引き!$B$12:$G$22,5,FALSE)-1)*32+9+$AP20,AQ$37)</f>
        <v>2</v>
      </c>
      <c r="AR20" s="17" t="str">
        <f>INDEX(CHOOSE(VLOOKUP($A$10,くじ引き!$B$12:$G$22,4,FALSE),第1位,第2位,第3位),(VLOOKUP($A$10,くじ引き!$B$12:$G$22,5,FALSE)-1)*32+9+$AP20,AR$37)</f>
        <v>DF</v>
      </c>
      <c r="AS20" s="17" t="str">
        <f>INDEX(CHOOSE(VLOOKUP($A$10,くじ引き!$B$12:$G$22,4,FALSE),第1位,第2位,第3位),(VLOOKUP($A$10,くじ引き!$B$12:$G$22,5,FALSE)-1)*32+9+$AP20,AS$37)</f>
        <v xml:space="preserve"> 佐野　芽生</v>
      </c>
      <c r="AU20" s="17">
        <f>INDEX(CHOOSE(VLOOKUP($A$10,くじ引き!$B$12:$G$22,4,FALSE),第1位,第2位,第3位),(VLOOKUP($A$10,くじ引き!$B$12:$G$22,5,FALSE)-1)*32+9+$AP20,AU$37)</f>
        <v>2</v>
      </c>
      <c r="AV20" s="17" t="str">
        <f>INDEX(CHOOSE(VLOOKUP($Z$10,くじ引き!$B$12:$G$22,4,FALSE),第1位,第2位,第3位),(VLOOKUP($Z$10,くじ引き!$B$12:$G$22,5,FALSE)-1)*32+9+$AP20,AV$37)</f>
        <v>DF</v>
      </c>
      <c r="AW20" s="17" t="str">
        <f>INDEX(CHOOSE(VLOOKUP($Z$10,くじ引き!$B$12:$G$22,4,FALSE),第1位,第2位,第3位),(VLOOKUP($Z$10,くじ引き!$B$12:$G$22,5,FALSE)-1)*32+9+$AP20,AW$37)</f>
        <v xml:space="preserve"> 佐野　芽生</v>
      </c>
    </row>
    <row r="21" spans="1:49" ht="15" customHeight="1">
      <c r="A21" s="296"/>
      <c r="B21" s="297" t="s">
        <v>87</v>
      </c>
      <c r="C21" s="298"/>
      <c r="D21" s="299"/>
      <c r="E21" s="300"/>
      <c r="F21" s="301"/>
      <c r="G21" s="302"/>
      <c r="H21" s="232" t="str">
        <f t="shared" si="4"/>
        <v/>
      </c>
      <c r="I21" s="303" t="str">
        <f t="shared" si="5"/>
        <v/>
      </c>
      <c r="J21" s="838" t="str">
        <f t="shared" si="0"/>
        <v/>
      </c>
      <c r="K21" s="831"/>
      <c r="L21" s="831"/>
      <c r="M21" s="831"/>
      <c r="N21" s="831"/>
      <c r="O21" s="831"/>
      <c r="P21" s="848"/>
      <c r="Q21" s="296"/>
      <c r="R21" s="296" t="str">
        <f t="shared" si="1"/>
        <v/>
      </c>
      <c r="S21" s="304" t="str">
        <f t="shared" si="2"/>
        <v/>
      </c>
      <c r="T21" s="296"/>
      <c r="U21" s="838" t="str">
        <f t="shared" si="3"/>
        <v/>
      </c>
      <c r="V21" s="831"/>
      <c r="W21" s="831"/>
      <c r="X21" s="831"/>
      <c r="Y21" s="848"/>
      <c r="Z21" s="305" t="str">
        <f t="shared" si="6"/>
        <v/>
      </c>
      <c r="AA21" s="228" t="str">
        <f t="shared" si="7"/>
        <v/>
      </c>
      <c r="AB21" s="303"/>
      <c r="AC21" s="302"/>
      <c r="AD21" s="301"/>
      <c r="AE21" s="305"/>
      <c r="AF21" s="296"/>
      <c r="AG21" s="298"/>
      <c r="AH21" s="306"/>
      <c r="AP21" s="17">
        <v>3</v>
      </c>
      <c r="AQ21" s="17">
        <f>INDEX(CHOOSE(VLOOKUP($A$10,くじ引き!$B$12:$G$22,4,FALSE),第1位,第2位,第3位),(VLOOKUP($A$10,くじ引き!$B$12:$G$22,5,FALSE)-1)*32+9+$AP21,AQ$37)</f>
        <v>3</v>
      </c>
      <c r="AR21" s="17" t="str">
        <f>INDEX(CHOOSE(VLOOKUP($A$10,くじ引き!$B$12:$G$22,4,FALSE),第1位,第2位,第3位),(VLOOKUP($A$10,くじ引き!$B$12:$G$22,5,FALSE)-1)*32+9+$AP21,AR$37)</f>
        <v>DF</v>
      </c>
      <c r="AS21" s="17" t="str">
        <f>INDEX(CHOOSE(VLOOKUP($A$10,くじ引き!$B$12:$G$22,4,FALSE),第1位,第2位,第3位),(VLOOKUP($A$10,くじ引き!$B$12:$G$22,5,FALSE)-1)*32+9+$AP21,AS$37)</f>
        <v xml:space="preserve"> 江戸　健</v>
      </c>
      <c r="AU21" s="17">
        <f>INDEX(CHOOSE(VLOOKUP($A$10,くじ引き!$B$12:$G$22,4,FALSE),第1位,第2位,第3位),(VLOOKUP($A$10,くじ引き!$B$12:$G$22,5,FALSE)-1)*32+9+$AP21,AU$37)</f>
        <v>3</v>
      </c>
      <c r="AV21" s="17" t="str">
        <f>INDEX(CHOOSE(VLOOKUP($Z$10,くじ引き!$B$12:$G$22,4,FALSE),第1位,第2位,第3位),(VLOOKUP($Z$10,くじ引き!$B$12:$G$22,5,FALSE)-1)*32+9+$AP21,AV$37)</f>
        <v>DF</v>
      </c>
      <c r="AW21" s="17" t="str">
        <f>INDEX(CHOOSE(VLOOKUP($Z$10,くじ引き!$B$12:$G$22,4,FALSE),第1位,第2位,第3位),(VLOOKUP($Z$10,くじ引き!$B$12:$G$22,5,FALSE)-1)*32+9+$AP21,AW$37)</f>
        <v xml:space="preserve"> 江戸　健</v>
      </c>
    </row>
    <row r="22" spans="1:49" ht="15" customHeight="1">
      <c r="A22" s="296"/>
      <c r="B22" s="297"/>
      <c r="C22" s="298"/>
      <c r="D22" s="299"/>
      <c r="E22" s="300"/>
      <c r="F22" s="301"/>
      <c r="G22" s="302"/>
      <c r="H22" s="232" t="str">
        <f t="shared" si="4"/>
        <v/>
      </c>
      <c r="I22" s="303" t="str">
        <f t="shared" si="5"/>
        <v/>
      </c>
      <c r="J22" s="838" t="str">
        <f t="shared" si="0"/>
        <v/>
      </c>
      <c r="K22" s="831"/>
      <c r="L22" s="831"/>
      <c r="M22" s="831"/>
      <c r="N22" s="831"/>
      <c r="O22" s="831"/>
      <c r="P22" s="848"/>
      <c r="Q22" s="296"/>
      <c r="R22" s="296" t="str">
        <f t="shared" si="1"/>
        <v/>
      </c>
      <c r="S22" s="304" t="str">
        <f t="shared" si="2"/>
        <v/>
      </c>
      <c r="T22" s="296"/>
      <c r="U22" s="838" t="str">
        <f t="shared" si="3"/>
        <v/>
      </c>
      <c r="V22" s="831"/>
      <c r="W22" s="831"/>
      <c r="X22" s="831"/>
      <c r="Y22" s="848"/>
      <c r="Z22" s="305" t="str">
        <f t="shared" si="6"/>
        <v/>
      </c>
      <c r="AA22" s="228" t="str">
        <f t="shared" si="7"/>
        <v/>
      </c>
      <c r="AB22" s="303"/>
      <c r="AC22" s="302"/>
      <c r="AD22" s="301"/>
      <c r="AE22" s="305"/>
      <c r="AF22" s="296"/>
      <c r="AG22" s="298"/>
      <c r="AH22" s="306"/>
      <c r="AP22" s="17">
        <v>4</v>
      </c>
      <c r="AQ22" s="17">
        <f>INDEX(CHOOSE(VLOOKUP($A$10,くじ引き!$B$12:$G$22,4,FALSE),第1位,第2位,第3位),(VLOOKUP($A$10,くじ引き!$B$12:$G$22,5,FALSE)-1)*32+9+$AP22,AQ$37)</f>
        <v>4</v>
      </c>
      <c r="AR22" s="17" t="str">
        <f>INDEX(CHOOSE(VLOOKUP($A$10,くじ引き!$B$12:$G$22,4,FALSE),第1位,第2位,第3位),(VLOOKUP($A$10,くじ引き!$B$12:$G$22,5,FALSE)-1)*32+9+$AP22,AR$37)</f>
        <v>DF</v>
      </c>
      <c r="AS22" s="17" t="str">
        <f>INDEX(CHOOSE(VLOOKUP($A$10,くじ引き!$B$12:$G$22,4,FALSE),第1位,第2位,第3位),(VLOOKUP($A$10,くじ引き!$B$12:$G$22,5,FALSE)-1)*32+9+$AP22,AS$37)</f>
        <v xml:space="preserve"> 山田　凌平</v>
      </c>
      <c r="AU22" s="17">
        <f>INDEX(CHOOSE(VLOOKUP($A$10,くじ引き!$B$12:$G$22,4,FALSE),第1位,第2位,第3位),(VLOOKUP($A$10,くじ引き!$B$12:$G$22,5,FALSE)-1)*32+9+$AP22,AU$37)</f>
        <v>4</v>
      </c>
      <c r="AV22" s="17" t="str">
        <f>INDEX(CHOOSE(VLOOKUP($Z$10,くじ引き!$B$12:$G$22,4,FALSE),第1位,第2位,第3位),(VLOOKUP($Z$10,くじ引き!$B$12:$G$22,5,FALSE)-1)*32+9+$AP22,AV$37)</f>
        <v>DF</v>
      </c>
      <c r="AW22" s="17" t="str">
        <f>INDEX(CHOOSE(VLOOKUP($Z$10,くじ引き!$B$12:$G$22,4,FALSE),第1位,第2位,第3位),(VLOOKUP($Z$10,くじ引き!$B$12:$G$22,5,FALSE)-1)*32+9+$AP22,AW$37)</f>
        <v xml:space="preserve"> 山田　凌平</v>
      </c>
    </row>
    <row r="23" spans="1:49" ht="15" customHeight="1">
      <c r="A23" s="296"/>
      <c r="B23" s="297"/>
      <c r="C23" s="298"/>
      <c r="D23" s="299"/>
      <c r="E23" s="300"/>
      <c r="F23" s="301"/>
      <c r="G23" s="302"/>
      <c r="H23" s="232" t="str">
        <f t="shared" si="4"/>
        <v/>
      </c>
      <c r="I23" s="303" t="str">
        <f t="shared" si="5"/>
        <v/>
      </c>
      <c r="J23" s="838" t="str">
        <f t="shared" si="0"/>
        <v/>
      </c>
      <c r="K23" s="831"/>
      <c r="L23" s="831"/>
      <c r="M23" s="831"/>
      <c r="N23" s="831"/>
      <c r="O23" s="831"/>
      <c r="P23" s="848"/>
      <c r="Q23" s="296"/>
      <c r="R23" s="296" t="str">
        <f t="shared" si="1"/>
        <v/>
      </c>
      <c r="S23" s="304" t="str">
        <f t="shared" si="2"/>
        <v/>
      </c>
      <c r="T23" s="296"/>
      <c r="U23" s="838" t="str">
        <f t="shared" si="3"/>
        <v/>
      </c>
      <c r="V23" s="831"/>
      <c r="W23" s="831"/>
      <c r="X23" s="831"/>
      <c r="Y23" s="848"/>
      <c r="Z23" s="305" t="str">
        <f t="shared" si="6"/>
        <v/>
      </c>
      <c r="AA23" s="228" t="str">
        <f t="shared" si="7"/>
        <v/>
      </c>
      <c r="AB23" s="303"/>
      <c r="AC23" s="302"/>
      <c r="AD23" s="301"/>
      <c r="AE23" s="305"/>
      <c r="AF23" s="296"/>
      <c r="AG23" s="298"/>
      <c r="AH23" s="306"/>
      <c r="AP23" s="17">
        <v>5</v>
      </c>
      <c r="AQ23" s="17">
        <f>INDEX(CHOOSE(VLOOKUP($A$10,くじ引き!$B$12:$G$22,4,FALSE),第1位,第2位,第3位),(VLOOKUP($A$10,くじ引き!$B$12:$G$22,5,FALSE)-1)*32+9+$AP23,AQ$37)</f>
        <v>5</v>
      </c>
      <c r="AR23" s="17" t="str">
        <f>INDEX(CHOOSE(VLOOKUP($A$10,くじ引き!$B$12:$G$22,4,FALSE),第1位,第2位,第3位),(VLOOKUP($A$10,くじ引き!$B$12:$G$22,5,FALSE)-1)*32+9+$AP23,AR$37)</f>
        <v>MF</v>
      </c>
      <c r="AS23" s="17" t="str">
        <f>INDEX(CHOOSE(VLOOKUP($A$10,くじ引き!$B$12:$G$22,4,FALSE),第1位,第2位,第3位),(VLOOKUP($A$10,くじ引き!$B$12:$G$22,5,FALSE)-1)*32+9+$AP23,AS$37)</f>
        <v xml:space="preserve"> 玉木　隆之祐</v>
      </c>
      <c r="AU23" s="17">
        <f>INDEX(CHOOSE(VLOOKUP($A$10,くじ引き!$B$12:$G$22,4,FALSE),第1位,第2位,第3位),(VLOOKUP($A$10,くじ引き!$B$12:$G$22,5,FALSE)-1)*32+9+$AP23,AU$37)</f>
        <v>5</v>
      </c>
      <c r="AV23" s="17" t="str">
        <f>INDEX(CHOOSE(VLOOKUP($Z$10,くじ引き!$B$12:$G$22,4,FALSE),第1位,第2位,第3位),(VLOOKUP($Z$10,くじ引き!$B$12:$G$22,5,FALSE)-1)*32+9+$AP23,AV$37)</f>
        <v>MF</v>
      </c>
      <c r="AW23" s="17" t="str">
        <f>INDEX(CHOOSE(VLOOKUP($Z$10,くじ引き!$B$12:$G$22,4,FALSE),第1位,第2位,第3位),(VLOOKUP($Z$10,くじ引き!$B$12:$G$22,5,FALSE)-1)*32+9+$AP23,AW$37)</f>
        <v xml:space="preserve"> 玉木　隆之祐</v>
      </c>
    </row>
    <row r="24" spans="1:49" ht="15" customHeight="1">
      <c r="A24" s="296"/>
      <c r="B24" s="297"/>
      <c r="C24" s="298"/>
      <c r="D24" s="299"/>
      <c r="E24" s="300"/>
      <c r="F24" s="301"/>
      <c r="G24" s="302"/>
      <c r="H24" s="232" t="str">
        <f t="shared" si="4"/>
        <v/>
      </c>
      <c r="I24" s="303" t="str">
        <f t="shared" si="5"/>
        <v/>
      </c>
      <c r="J24" s="838" t="str">
        <f t="shared" si="0"/>
        <v/>
      </c>
      <c r="K24" s="831"/>
      <c r="L24" s="831"/>
      <c r="M24" s="831"/>
      <c r="N24" s="831"/>
      <c r="O24" s="831"/>
      <c r="P24" s="848"/>
      <c r="Q24" s="296"/>
      <c r="R24" s="296" t="str">
        <f t="shared" si="1"/>
        <v/>
      </c>
      <c r="S24" s="304" t="str">
        <f t="shared" si="2"/>
        <v/>
      </c>
      <c r="T24" s="296"/>
      <c r="U24" s="838" t="str">
        <f t="shared" si="3"/>
        <v/>
      </c>
      <c r="V24" s="831"/>
      <c r="W24" s="831"/>
      <c r="X24" s="831"/>
      <c r="Y24" s="848"/>
      <c r="Z24" s="305" t="str">
        <f t="shared" si="6"/>
        <v/>
      </c>
      <c r="AA24" s="228" t="str">
        <f t="shared" si="7"/>
        <v/>
      </c>
      <c r="AB24" s="303"/>
      <c r="AC24" s="302"/>
      <c r="AD24" s="301"/>
      <c r="AE24" s="305"/>
      <c r="AF24" s="296"/>
      <c r="AG24" s="298"/>
      <c r="AH24" s="306"/>
      <c r="AP24" s="17">
        <v>6</v>
      </c>
      <c r="AQ24" s="17">
        <f>INDEX(CHOOSE(VLOOKUP($A$10,くじ引き!$B$12:$G$22,4,FALSE),第1位,第2位,第3位),(VLOOKUP($A$10,くじ引き!$B$12:$G$22,5,FALSE)-1)*32+9+$AP24,AQ$37)</f>
        <v>6</v>
      </c>
      <c r="AR24" s="17" t="str">
        <f>INDEX(CHOOSE(VLOOKUP($A$10,くじ引き!$B$12:$G$22,4,FALSE),第1位,第2位,第3位),(VLOOKUP($A$10,くじ引き!$B$12:$G$22,5,FALSE)-1)*32+9+$AP24,AR$37)</f>
        <v>DF</v>
      </c>
      <c r="AS24" s="17" t="str">
        <f>INDEX(CHOOSE(VLOOKUP($A$10,くじ引き!$B$12:$G$22,4,FALSE),第1位,第2位,第3位),(VLOOKUP($A$10,くじ引き!$B$12:$G$22,5,FALSE)-1)*32+9+$AP24,AS$37)</f>
        <v xml:space="preserve"> 藺上　輝雄</v>
      </c>
      <c r="AU24" s="17">
        <f>INDEX(CHOOSE(VLOOKUP($A$10,くじ引き!$B$12:$G$22,4,FALSE),第1位,第2位,第3位),(VLOOKUP($A$10,くじ引き!$B$12:$G$22,5,FALSE)-1)*32+9+$AP24,AU$37)</f>
        <v>6</v>
      </c>
      <c r="AV24" s="17" t="str">
        <f>INDEX(CHOOSE(VLOOKUP($Z$10,くじ引き!$B$12:$G$22,4,FALSE),第1位,第2位,第3位),(VLOOKUP($Z$10,くじ引き!$B$12:$G$22,5,FALSE)-1)*32+9+$AP24,AV$37)</f>
        <v>DF</v>
      </c>
      <c r="AW24" s="17" t="str">
        <f>INDEX(CHOOSE(VLOOKUP($Z$10,くじ引き!$B$12:$G$22,4,FALSE),第1位,第2位,第3位),(VLOOKUP($Z$10,くじ引き!$B$12:$G$22,5,FALSE)-1)*32+9+$AP24,AW$37)</f>
        <v xml:space="preserve"> 藺上　輝雄</v>
      </c>
    </row>
    <row r="25" spans="1:49" ht="15" customHeight="1">
      <c r="A25" s="296"/>
      <c r="B25" s="297"/>
      <c r="C25" s="298"/>
      <c r="D25" s="299"/>
      <c r="E25" s="300"/>
      <c r="F25" s="301"/>
      <c r="G25" s="302"/>
      <c r="H25" s="232" t="str">
        <f t="shared" si="4"/>
        <v/>
      </c>
      <c r="I25" s="303" t="str">
        <f t="shared" si="5"/>
        <v/>
      </c>
      <c r="J25" s="838" t="str">
        <f t="shared" si="0"/>
        <v/>
      </c>
      <c r="K25" s="831"/>
      <c r="L25" s="831"/>
      <c r="M25" s="831"/>
      <c r="N25" s="831"/>
      <c r="O25" s="831"/>
      <c r="P25" s="848"/>
      <c r="Q25" s="296"/>
      <c r="R25" s="296" t="str">
        <f t="shared" si="1"/>
        <v/>
      </c>
      <c r="S25" s="304" t="str">
        <f t="shared" si="2"/>
        <v/>
      </c>
      <c r="T25" s="296"/>
      <c r="U25" s="838" t="str">
        <f t="shared" si="3"/>
        <v/>
      </c>
      <c r="V25" s="831"/>
      <c r="W25" s="831"/>
      <c r="X25" s="831"/>
      <c r="Y25" s="848"/>
      <c r="Z25" s="305" t="str">
        <f t="shared" si="6"/>
        <v/>
      </c>
      <c r="AA25" s="228" t="str">
        <f t="shared" si="7"/>
        <v/>
      </c>
      <c r="AB25" s="303"/>
      <c r="AC25" s="302"/>
      <c r="AD25" s="301"/>
      <c r="AE25" s="305"/>
      <c r="AF25" s="296"/>
      <c r="AG25" s="298"/>
      <c r="AH25" s="306"/>
      <c r="AP25" s="17">
        <v>7</v>
      </c>
      <c r="AQ25" s="17">
        <f>INDEX(CHOOSE(VLOOKUP($A$10,くじ引き!$B$12:$G$22,4,FALSE),第1位,第2位,第3位),(VLOOKUP($A$10,くじ引き!$B$12:$G$22,5,FALSE)-1)*32+9+$AP25,AQ$37)</f>
        <v>7</v>
      </c>
      <c r="AR25" s="17" t="str">
        <f>INDEX(CHOOSE(VLOOKUP($A$10,くじ引き!$B$12:$G$22,4,FALSE),第1位,第2位,第3位),(VLOOKUP($A$10,くじ引き!$B$12:$G$22,5,FALSE)-1)*32+9+$AP25,AR$37)</f>
        <v>MF</v>
      </c>
      <c r="AS25" s="17" t="str">
        <f>INDEX(CHOOSE(VLOOKUP($A$10,くじ引き!$B$12:$G$22,4,FALSE),第1位,第2位,第3位),(VLOOKUP($A$10,くじ引き!$B$12:$G$22,5,FALSE)-1)*32+9+$AP25,AS$37)</f>
        <v xml:space="preserve"> 前出　悠杜</v>
      </c>
      <c r="AU25" s="17">
        <f>INDEX(CHOOSE(VLOOKUP($A$10,くじ引き!$B$12:$G$22,4,FALSE),第1位,第2位,第3位),(VLOOKUP($A$10,くじ引き!$B$12:$G$22,5,FALSE)-1)*32+9+$AP25,AU$37)</f>
        <v>7</v>
      </c>
      <c r="AV25" s="17" t="str">
        <f>INDEX(CHOOSE(VLOOKUP($Z$10,くじ引き!$B$12:$G$22,4,FALSE),第1位,第2位,第3位),(VLOOKUP($Z$10,くじ引き!$B$12:$G$22,5,FALSE)-1)*32+9+$AP25,AV$37)</f>
        <v>MF</v>
      </c>
      <c r="AW25" s="17" t="str">
        <f>INDEX(CHOOSE(VLOOKUP($Z$10,くじ引き!$B$12:$G$22,4,FALSE),第1位,第2位,第3位),(VLOOKUP($Z$10,くじ引き!$B$12:$G$22,5,FALSE)-1)*32+9+$AP25,AW$37)</f>
        <v xml:space="preserve"> 前出　悠杜</v>
      </c>
    </row>
    <row r="26" spans="1:49" ht="15" customHeight="1">
      <c r="A26" s="296"/>
      <c r="B26" s="297"/>
      <c r="C26" s="298"/>
      <c r="D26" s="299"/>
      <c r="E26" s="300"/>
      <c r="F26" s="301"/>
      <c r="G26" s="302"/>
      <c r="H26" s="232" t="str">
        <f t="shared" si="4"/>
        <v/>
      </c>
      <c r="I26" s="303" t="str">
        <f t="shared" si="5"/>
        <v/>
      </c>
      <c r="J26" s="838" t="str">
        <f t="shared" si="0"/>
        <v/>
      </c>
      <c r="K26" s="831"/>
      <c r="L26" s="831"/>
      <c r="M26" s="831"/>
      <c r="N26" s="831"/>
      <c r="O26" s="831"/>
      <c r="P26" s="848"/>
      <c r="Q26" s="296"/>
      <c r="R26" s="296" t="str">
        <f t="shared" si="1"/>
        <v/>
      </c>
      <c r="S26" s="304" t="str">
        <f t="shared" si="2"/>
        <v/>
      </c>
      <c r="T26" s="296"/>
      <c r="U26" s="838" t="str">
        <f t="shared" si="3"/>
        <v/>
      </c>
      <c r="V26" s="831"/>
      <c r="W26" s="831"/>
      <c r="X26" s="831"/>
      <c r="Y26" s="848"/>
      <c r="Z26" s="305" t="str">
        <f t="shared" si="6"/>
        <v/>
      </c>
      <c r="AA26" s="228" t="str">
        <f t="shared" si="7"/>
        <v/>
      </c>
      <c r="AB26" s="303"/>
      <c r="AC26" s="302"/>
      <c r="AD26" s="301"/>
      <c r="AE26" s="305"/>
      <c r="AF26" s="296"/>
      <c r="AG26" s="298"/>
      <c r="AH26" s="306"/>
      <c r="AP26" s="17">
        <v>8</v>
      </c>
      <c r="AQ26" s="17">
        <f>INDEX(CHOOSE(VLOOKUP($A$10,くじ引き!$B$12:$G$22,4,FALSE),第1位,第2位,第3位),(VLOOKUP($A$10,くじ引き!$B$12:$G$22,5,FALSE)-1)*32+9+$AP26,AQ$37)</f>
        <v>8</v>
      </c>
      <c r="AR26" s="17" t="str">
        <f>INDEX(CHOOSE(VLOOKUP($A$10,くじ引き!$B$12:$G$22,4,FALSE),第1位,第2位,第3位),(VLOOKUP($A$10,くじ引き!$B$12:$G$22,5,FALSE)-1)*32+9+$AP26,AR$37)</f>
        <v>MF</v>
      </c>
      <c r="AS26" s="17" t="str">
        <f>INDEX(CHOOSE(VLOOKUP($A$10,くじ引き!$B$12:$G$22,4,FALSE),第1位,第2位,第3位),(VLOOKUP($A$10,くじ引き!$B$12:$G$22,5,FALSE)-1)*32+9+$AP26,AS$37)</f>
        <v xml:space="preserve"> 坂本　龍汰</v>
      </c>
      <c r="AU26" s="17">
        <f>INDEX(CHOOSE(VLOOKUP($A$10,くじ引き!$B$12:$G$22,4,FALSE),第1位,第2位,第3位),(VLOOKUP($A$10,くじ引き!$B$12:$G$22,5,FALSE)-1)*32+9+$AP26,AU$37)</f>
        <v>8</v>
      </c>
      <c r="AV26" s="17" t="str">
        <f>INDEX(CHOOSE(VLOOKUP($Z$10,くじ引き!$B$12:$G$22,4,FALSE),第1位,第2位,第3位),(VLOOKUP($Z$10,くじ引き!$B$12:$G$22,5,FALSE)-1)*32+9+$AP26,AV$37)</f>
        <v>MF</v>
      </c>
      <c r="AW26" s="17" t="str">
        <f>INDEX(CHOOSE(VLOOKUP($Z$10,くじ引き!$B$12:$G$22,4,FALSE),第1位,第2位,第3位),(VLOOKUP($Z$10,くじ引き!$B$12:$G$22,5,FALSE)-1)*32+9+$AP26,AW$37)</f>
        <v xml:space="preserve"> 坂本　龍汰</v>
      </c>
    </row>
    <row r="27" spans="1:49" ht="15" customHeight="1">
      <c r="A27" s="296"/>
      <c r="B27" s="297"/>
      <c r="C27" s="298"/>
      <c r="D27" s="299"/>
      <c r="E27" s="300"/>
      <c r="F27" s="301"/>
      <c r="G27" s="302"/>
      <c r="H27" s="232" t="str">
        <f t="shared" si="4"/>
        <v/>
      </c>
      <c r="I27" s="303" t="str">
        <f t="shared" si="5"/>
        <v/>
      </c>
      <c r="J27" s="838" t="str">
        <f t="shared" si="0"/>
        <v/>
      </c>
      <c r="K27" s="831"/>
      <c r="L27" s="831"/>
      <c r="M27" s="831"/>
      <c r="N27" s="831"/>
      <c r="O27" s="831"/>
      <c r="P27" s="848"/>
      <c r="Q27" s="296"/>
      <c r="R27" s="296" t="str">
        <f t="shared" si="1"/>
        <v/>
      </c>
      <c r="S27" s="304" t="str">
        <f t="shared" si="2"/>
        <v/>
      </c>
      <c r="T27" s="296"/>
      <c r="U27" s="838" t="str">
        <f t="shared" si="3"/>
        <v/>
      </c>
      <c r="V27" s="831"/>
      <c r="W27" s="831"/>
      <c r="X27" s="831"/>
      <c r="Y27" s="848"/>
      <c r="Z27" s="305" t="str">
        <f t="shared" si="6"/>
        <v/>
      </c>
      <c r="AA27" s="228" t="str">
        <f t="shared" si="7"/>
        <v/>
      </c>
      <c r="AB27" s="303"/>
      <c r="AC27" s="302"/>
      <c r="AD27" s="301"/>
      <c r="AE27" s="305"/>
      <c r="AF27" s="307"/>
      <c r="AG27" s="298"/>
      <c r="AH27" s="306"/>
      <c r="AP27" s="17">
        <v>9</v>
      </c>
      <c r="AQ27" s="17">
        <f>INDEX(CHOOSE(VLOOKUP($A$10,くじ引き!$B$12:$G$22,4,FALSE),第1位,第2位,第3位),(VLOOKUP($A$10,くじ引き!$B$12:$G$22,5,FALSE)-1)*32+9+$AP27,AQ$37)</f>
        <v>9</v>
      </c>
      <c r="AR27" s="17" t="str">
        <f>INDEX(CHOOSE(VLOOKUP($A$10,くじ引き!$B$12:$G$22,4,FALSE),第1位,第2位,第3位),(VLOOKUP($A$10,くじ引き!$B$12:$G$22,5,FALSE)-1)*32+9+$AP27,AR$37)</f>
        <v>MF</v>
      </c>
      <c r="AS27" s="17" t="str">
        <f>INDEX(CHOOSE(VLOOKUP($A$10,くじ引き!$B$12:$G$22,4,FALSE),第1位,第2位,第3位),(VLOOKUP($A$10,くじ引き!$B$12:$G$22,5,FALSE)-1)*32+9+$AP27,AS$37)</f>
        <v xml:space="preserve"> 中谷　拓斗</v>
      </c>
      <c r="AU27" s="17">
        <f>INDEX(CHOOSE(VLOOKUP($A$10,くじ引き!$B$12:$G$22,4,FALSE),第1位,第2位,第3位),(VLOOKUP($A$10,くじ引き!$B$12:$G$22,5,FALSE)-1)*32+9+$AP27,AU$37)</f>
        <v>9</v>
      </c>
      <c r="AV27" s="17" t="str">
        <f>INDEX(CHOOSE(VLOOKUP($Z$10,くじ引き!$B$12:$G$22,4,FALSE),第1位,第2位,第3位),(VLOOKUP($Z$10,くじ引き!$B$12:$G$22,5,FALSE)-1)*32+9+$AP27,AV$37)</f>
        <v>MF</v>
      </c>
      <c r="AW27" s="17" t="str">
        <f>INDEX(CHOOSE(VLOOKUP($Z$10,くじ引き!$B$12:$G$22,4,FALSE),第1位,第2位,第3位),(VLOOKUP($Z$10,くじ引き!$B$12:$G$22,5,FALSE)-1)*32+9+$AP27,AW$37)</f>
        <v xml:space="preserve"> 中谷　拓斗</v>
      </c>
    </row>
    <row r="28" spans="1:49" ht="15" customHeight="1">
      <c r="A28" s="296"/>
      <c r="B28" s="297"/>
      <c r="C28" s="298"/>
      <c r="D28" s="299"/>
      <c r="E28" s="300"/>
      <c r="F28" s="301"/>
      <c r="G28" s="302"/>
      <c r="H28" s="232" t="str">
        <f t="shared" si="4"/>
        <v/>
      </c>
      <c r="I28" s="303" t="str">
        <f t="shared" si="5"/>
        <v/>
      </c>
      <c r="J28" s="838" t="str">
        <f t="shared" si="0"/>
        <v/>
      </c>
      <c r="K28" s="831"/>
      <c r="L28" s="831"/>
      <c r="M28" s="831"/>
      <c r="N28" s="831"/>
      <c r="O28" s="831"/>
      <c r="P28" s="848"/>
      <c r="Q28" s="296"/>
      <c r="R28" s="296" t="str">
        <f t="shared" si="1"/>
        <v/>
      </c>
      <c r="S28" s="304" t="str">
        <f t="shared" si="2"/>
        <v/>
      </c>
      <c r="T28" s="296"/>
      <c r="U28" s="838" t="str">
        <f t="shared" si="3"/>
        <v/>
      </c>
      <c r="V28" s="831"/>
      <c r="W28" s="831"/>
      <c r="X28" s="831"/>
      <c r="Y28" s="848"/>
      <c r="Z28" s="305" t="str">
        <f t="shared" si="6"/>
        <v/>
      </c>
      <c r="AA28" s="228" t="str">
        <f t="shared" si="7"/>
        <v/>
      </c>
      <c r="AB28" s="303"/>
      <c r="AC28" s="302"/>
      <c r="AD28" s="301"/>
      <c r="AE28" s="305"/>
      <c r="AF28" s="296"/>
      <c r="AG28" s="298"/>
      <c r="AH28" s="306"/>
      <c r="AP28" s="17">
        <v>10</v>
      </c>
      <c r="AQ28" s="17">
        <f>INDEX(CHOOSE(VLOOKUP($A$10,くじ引き!$B$12:$G$22,4,FALSE),第1位,第2位,第3位),(VLOOKUP($A$10,くじ引き!$B$12:$G$22,5,FALSE)-1)*32+9+$AP28,AQ$37)</f>
        <v>11</v>
      </c>
      <c r="AR28" s="17" t="str">
        <f>INDEX(CHOOSE(VLOOKUP($A$10,くじ引き!$B$12:$G$22,4,FALSE),第1位,第2位,第3位),(VLOOKUP($A$10,くじ引き!$B$12:$G$22,5,FALSE)-1)*32+9+$AP28,AR$37)</f>
        <v>FW</v>
      </c>
      <c r="AS28" s="17" t="str">
        <f>INDEX(CHOOSE(VLOOKUP($A$10,くじ引き!$B$12:$G$22,4,FALSE),第1位,第2位,第3位),(VLOOKUP($A$10,くじ引き!$B$12:$G$22,5,FALSE)-1)*32+9+$AP28,AS$37)</f>
        <v xml:space="preserve"> 川合　詩音</v>
      </c>
      <c r="AU28" s="17">
        <f>INDEX(CHOOSE(VLOOKUP($A$10,くじ引き!$B$12:$G$22,4,FALSE),第1位,第2位,第3位),(VLOOKUP($A$10,くじ引き!$B$12:$G$22,5,FALSE)-1)*32+9+$AP28,AU$37)</f>
        <v>11</v>
      </c>
      <c r="AV28" s="17" t="str">
        <f>INDEX(CHOOSE(VLOOKUP($Z$10,くじ引き!$B$12:$G$22,4,FALSE),第1位,第2位,第3位),(VLOOKUP($Z$10,くじ引き!$B$12:$G$22,5,FALSE)-1)*32+9+$AP28,AV$37)</f>
        <v>FW</v>
      </c>
      <c r="AW28" s="17" t="str">
        <f>INDEX(CHOOSE(VLOOKUP($Z$10,くじ引き!$B$12:$G$22,4,FALSE),第1位,第2位,第3位),(VLOOKUP($Z$10,くじ引き!$B$12:$G$22,5,FALSE)-1)*32+9+$AP28,AW$37)</f>
        <v xml:space="preserve"> 川合　詩音</v>
      </c>
    </row>
    <row r="29" spans="1:49" ht="15" customHeight="1">
      <c r="A29" s="308"/>
      <c r="B29" s="309"/>
      <c r="C29" s="310"/>
      <c r="D29" s="311"/>
      <c r="E29" s="312"/>
      <c r="F29" s="313"/>
      <c r="G29" s="314"/>
      <c r="H29" s="239" t="str">
        <f t="shared" si="4"/>
        <v/>
      </c>
      <c r="I29" s="315" t="str">
        <f t="shared" si="5"/>
        <v/>
      </c>
      <c r="J29" s="857" t="str">
        <f t="shared" si="0"/>
        <v/>
      </c>
      <c r="K29" s="858"/>
      <c r="L29" s="858"/>
      <c r="M29" s="858"/>
      <c r="N29" s="858"/>
      <c r="O29" s="858"/>
      <c r="P29" s="859"/>
      <c r="Q29" s="284"/>
      <c r="R29" s="284" t="str">
        <f t="shared" si="1"/>
        <v/>
      </c>
      <c r="S29" s="316" t="str">
        <f t="shared" si="2"/>
        <v/>
      </c>
      <c r="T29" s="284"/>
      <c r="U29" s="857" t="str">
        <f t="shared" si="3"/>
        <v/>
      </c>
      <c r="V29" s="858"/>
      <c r="W29" s="858"/>
      <c r="X29" s="858"/>
      <c r="Y29" s="859"/>
      <c r="Z29" s="317" t="str">
        <f t="shared" si="6"/>
        <v/>
      </c>
      <c r="AA29" s="234" t="str">
        <f t="shared" si="7"/>
        <v/>
      </c>
      <c r="AB29" s="318"/>
      <c r="AC29" s="314"/>
      <c r="AD29" s="313"/>
      <c r="AE29" s="319"/>
      <c r="AF29" s="308"/>
      <c r="AG29" s="310"/>
      <c r="AH29" s="320"/>
      <c r="AP29" s="17">
        <v>11</v>
      </c>
      <c r="AQ29" s="17">
        <f>INDEX(CHOOSE(VLOOKUP($A$10,くじ引き!$B$12:$G$22,4,FALSE),第1位,第2位,第3位),(VLOOKUP($A$10,くじ引き!$B$12:$G$22,5,FALSE)-1)*32+9+$AP29,AQ$37)</f>
        <v>12</v>
      </c>
      <c r="AR29" s="17" t="str">
        <f>INDEX(CHOOSE(VLOOKUP($A$10,くじ引き!$B$12:$G$22,4,FALSE),第1位,第2位,第3位),(VLOOKUP($A$10,くじ引き!$B$12:$G$22,5,FALSE)-1)*32+9+$AP29,AR$37)</f>
        <v>FW</v>
      </c>
      <c r="AS29" s="17" t="str">
        <f>INDEX(CHOOSE(VLOOKUP($A$10,くじ引き!$B$12:$G$22,4,FALSE),第1位,第2位,第3位),(VLOOKUP($A$10,くじ引き!$B$12:$G$22,5,FALSE)-1)*32+9+$AP29,AS$37)</f>
        <v xml:space="preserve"> 浅賀　香太</v>
      </c>
      <c r="AU29" s="17">
        <f>INDEX(CHOOSE(VLOOKUP($A$10,くじ引き!$B$12:$G$22,4,FALSE),第1位,第2位,第3位),(VLOOKUP($A$10,くじ引き!$B$12:$G$22,5,FALSE)-1)*32+9+$AP29,AU$37)</f>
        <v>12</v>
      </c>
      <c r="AV29" s="17" t="str">
        <f>INDEX(CHOOSE(VLOOKUP($Z$10,くじ引き!$B$12:$G$22,4,FALSE),第1位,第2位,第3位),(VLOOKUP($Z$10,くじ引き!$B$12:$G$22,5,FALSE)-1)*32+9+$AP29,AV$37)</f>
        <v>FW</v>
      </c>
      <c r="AW29" s="17" t="str">
        <f>INDEX(CHOOSE(VLOOKUP($Z$10,くじ引き!$B$12:$G$22,4,FALSE),第1位,第2位,第3位),(VLOOKUP($Z$10,くじ引き!$B$12:$G$22,5,FALSE)-1)*32+9+$AP29,AW$37)</f>
        <v xml:space="preserve"> 浅賀　香太</v>
      </c>
    </row>
    <row r="30" spans="1:49" ht="15" customHeight="1">
      <c r="A30" s="285"/>
      <c r="B30" s="286"/>
      <c r="C30" s="287"/>
      <c r="D30" s="288"/>
      <c r="E30" s="289"/>
      <c r="F30" s="290"/>
      <c r="G30" s="291"/>
      <c r="H30" s="226" t="str">
        <f t="shared" si="4"/>
        <v/>
      </c>
      <c r="I30" s="292" t="str">
        <f t="shared" si="5"/>
        <v/>
      </c>
      <c r="J30" s="833" t="str">
        <f t="shared" si="0"/>
        <v/>
      </c>
      <c r="K30" s="834"/>
      <c r="L30" s="834"/>
      <c r="M30" s="834"/>
      <c r="N30" s="834"/>
      <c r="O30" s="834"/>
      <c r="P30" s="847"/>
      <c r="Q30" s="295"/>
      <c r="R30" s="285" t="str">
        <f t="shared" si="1"/>
        <v/>
      </c>
      <c r="S30" s="293" t="str">
        <f t="shared" si="2"/>
        <v/>
      </c>
      <c r="T30" s="295"/>
      <c r="U30" s="833" t="str">
        <f t="shared" si="3"/>
        <v/>
      </c>
      <c r="V30" s="834"/>
      <c r="W30" s="834"/>
      <c r="X30" s="834"/>
      <c r="Y30" s="847"/>
      <c r="Z30" s="294" t="str">
        <f t="shared" si="6"/>
        <v/>
      </c>
      <c r="AA30" s="222" t="str">
        <f t="shared" si="7"/>
        <v/>
      </c>
      <c r="AB30" s="292"/>
      <c r="AC30" s="291"/>
      <c r="AD30" s="290"/>
      <c r="AE30" s="294"/>
      <c r="AF30" s="285"/>
      <c r="AG30" s="287"/>
      <c r="AH30" s="295"/>
      <c r="AP30" s="17">
        <v>12</v>
      </c>
      <c r="AQ30" s="17">
        <f>INDEX(CHOOSE(VLOOKUP($A$10,くじ引き!$B$12:$G$22,4,FALSE),第1位,第2位,第3位),(VLOOKUP($A$10,くじ引き!$B$12:$G$22,5,FALSE)-1)*32+9+$AP30,AQ$37)</f>
        <v>13</v>
      </c>
      <c r="AR30" s="17" t="str">
        <f>INDEX(CHOOSE(VLOOKUP($A$10,くじ引き!$B$12:$G$22,4,FALSE),第1位,第2位,第3位),(VLOOKUP($A$10,くじ引き!$B$12:$G$22,5,FALSE)-1)*32+9+$AP30,AR$37)</f>
        <v>DF</v>
      </c>
      <c r="AS30" s="17" t="str">
        <f>INDEX(CHOOSE(VLOOKUP($A$10,くじ引き!$B$12:$G$22,4,FALSE),第1位,第2位,第3位),(VLOOKUP($A$10,くじ引き!$B$12:$G$22,5,FALSE)-1)*32+9+$AP30,AS$37)</f>
        <v xml:space="preserve"> 松原　有人夢</v>
      </c>
      <c r="AU30" s="17">
        <f>INDEX(CHOOSE(VLOOKUP($A$10,くじ引き!$B$12:$G$22,4,FALSE),第1位,第2位,第3位),(VLOOKUP($A$10,くじ引き!$B$12:$G$22,5,FALSE)-1)*32+9+$AP30,AU$37)</f>
        <v>13</v>
      </c>
      <c r="AV30" s="17" t="str">
        <f>INDEX(CHOOSE(VLOOKUP($Z$10,くじ引き!$B$12:$G$22,4,FALSE),第1位,第2位,第3位),(VLOOKUP($Z$10,くじ引き!$B$12:$G$22,5,FALSE)-1)*32+9+$AP30,AV$37)</f>
        <v>DF</v>
      </c>
      <c r="AW30" s="17" t="str">
        <f>INDEX(CHOOSE(VLOOKUP($Z$10,くじ引き!$B$12:$G$22,4,FALSE),第1位,第2位,第3位),(VLOOKUP($Z$10,くじ引き!$B$12:$G$22,5,FALSE)-1)*32+9+$AP30,AW$37)</f>
        <v xml:space="preserve"> 松原　有人夢</v>
      </c>
    </row>
    <row r="31" spans="1:49" ht="15" customHeight="1">
      <c r="A31" s="296"/>
      <c r="B31" s="297"/>
      <c r="C31" s="298"/>
      <c r="D31" s="299"/>
      <c r="E31" s="300"/>
      <c r="F31" s="301"/>
      <c r="G31" s="302"/>
      <c r="H31" s="232" t="str">
        <f t="shared" si="4"/>
        <v/>
      </c>
      <c r="I31" s="303" t="str">
        <f t="shared" si="5"/>
        <v/>
      </c>
      <c r="J31" s="838" t="str">
        <f t="shared" si="0"/>
        <v/>
      </c>
      <c r="K31" s="831"/>
      <c r="L31" s="831"/>
      <c r="M31" s="831"/>
      <c r="N31" s="831"/>
      <c r="O31" s="831"/>
      <c r="P31" s="848"/>
      <c r="Q31" s="306"/>
      <c r="R31" s="296" t="str">
        <f t="shared" si="1"/>
        <v/>
      </c>
      <c r="S31" s="304" t="str">
        <f t="shared" si="2"/>
        <v/>
      </c>
      <c r="T31" s="306"/>
      <c r="U31" s="838" t="str">
        <f t="shared" si="3"/>
        <v/>
      </c>
      <c r="V31" s="831"/>
      <c r="W31" s="831"/>
      <c r="X31" s="831"/>
      <c r="Y31" s="848"/>
      <c r="Z31" s="305" t="str">
        <f t="shared" si="6"/>
        <v/>
      </c>
      <c r="AA31" s="228" t="str">
        <f t="shared" si="7"/>
        <v/>
      </c>
      <c r="AB31" s="303"/>
      <c r="AC31" s="302"/>
      <c r="AD31" s="301"/>
      <c r="AE31" s="305"/>
      <c r="AF31" s="296"/>
      <c r="AG31" s="298"/>
      <c r="AH31" s="306"/>
      <c r="AP31" s="17">
        <v>13</v>
      </c>
      <c r="AQ31" s="17">
        <f>INDEX(CHOOSE(VLOOKUP($A$10,くじ引き!$B$12:$G$22,4,FALSE),第1位,第2位,第3位),(VLOOKUP($A$10,くじ引き!$B$12:$G$22,5,FALSE)-1)*32+9+$AP31,AQ$37)</f>
        <v>14</v>
      </c>
      <c r="AR31" s="17" t="str">
        <f>INDEX(CHOOSE(VLOOKUP($A$10,くじ引き!$B$12:$G$22,4,FALSE),第1位,第2位,第3位),(VLOOKUP($A$10,くじ引き!$B$12:$G$22,5,FALSE)-1)*32+9+$AP31,AR$37)</f>
        <v>MF</v>
      </c>
      <c r="AS31" s="17" t="str">
        <f>INDEX(CHOOSE(VLOOKUP($A$10,くじ引き!$B$12:$G$22,4,FALSE),第1位,第2位,第3位),(VLOOKUP($A$10,くじ引き!$B$12:$G$22,5,FALSE)-1)*32+9+$AP31,AS$37)</f>
        <v xml:space="preserve"> 堀口　悠人</v>
      </c>
      <c r="AU31" s="17">
        <f>INDEX(CHOOSE(VLOOKUP($A$10,くじ引き!$B$12:$G$22,4,FALSE),第1位,第2位,第3位),(VLOOKUP($A$10,くじ引き!$B$12:$G$22,5,FALSE)-1)*32+9+$AP31,AU$37)</f>
        <v>14</v>
      </c>
      <c r="AV31" s="17" t="str">
        <f>INDEX(CHOOSE(VLOOKUP($Z$10,くじ引き!$B$12:$G$22,4,FALSE),第1位,第2位,第3位),(VLOOKUP($Z$10,くじ引き!$B$12:$G$22,5,FALSE)-1)*32+9+$AP31,AV$37)</f>
        <v>MF</v>
      </c>
      <c r="AW31" s="17" t="str">
        <f>INDEX(CHOOSE(VLOOKUP($Z$10,くじ引き!$B$12:$G$22,4,FALSE),第1位,第2位,第3位),(VLOOKUP($Z$10,くじ引き!$B$12:$G$22,5,FALSE)-1)*32+9+$AP31,AW$37)</f>
        <v xml:space="preserve"> 堀口　悠人</v>
      </c>
    </row>
    <row r="32" spans="1:49" ht="15" customHeight="1">
      <c r="A32" s="296"/>
      <c r="B32" s="297"/>
      <c r="C32" s="298"/>
      <c r="D32" s="299"/>
      <c r="E32" s="300"/>
      <c r="F32" s="301"/>
      <c r="G32" s="302"/>
      <c r="H32" s="232" t="str">
        <f t="shared" si="4"/>
        <v/>
      </c>
      <c r="I32" s="303" t="str">
        <f t="shared" si="5"/>
        <v/>
      </c>
      <c r="J32" s="838" t="str">
        <f t="shared" si="0"/>
        <v/>
      </c>
      <c r="K32" s="831"/>
      <c r="L32" s="831"/>
      <c r="M32" s="831"/>
      <c r="N32" s="831"/>
      <c r="O32" s="831"/>
      <c r="P32" s="848"/>
      <c r="Q32" s="306"/>
      <c r="R32" s="296" t="str">
        <f t="shared" si="1"/>
        <v/>
      </c>
      <c r="S32" s="304" t="str">
        <f t="shared" si="2"/>
        <v/>
      </c>
      <c r="T32" s="306"/>
      <c r="U32" s="838" t="str">
        <f t="shared" si="3"/>
        <v/>
      </c>
      <c r="V32" s="831"/>
      <c r="W32" s="831"/>
      <c r="X32" s="831"/>
      <c r="Y32" s="848"/>
      <c r="Z32" s="305" t="str">
        <f t="shared" si="6"/>
        <v/>
      </c>
      <c r="AA32" s="228" t="str">
        <f t="shared" si="7"/>
        <v/>
      </c>
      <c r="AB32" s="303"/>
      <c r="AC32" s="302"/>
      <c r="AD32" s="301"/>
      <c r="AE32" s="305"/>
      <c r="AF32" s="296"/>
      <c r="AG32" s="298"/>
      <c r="AH32" s="306"/>
      <c r="AP32" s="17">
        <v>14</v>
      </c>
      <c r="AQ32" s="17">
        <f>INDEX(CHOOSE(VLOOKUP($A$10,くじ引き!$B$12:$G$22,4,FALSE),第1位,第2位,第3位),(VLOOKUP($A$10,くじ引き!$B$12:$G$22,5,FALSE)-1)*32+9+$AP32,AQ$37)</f>
        <v>15</v>
      </c>
      <c r="AR32" s="17" t="str">
        <f>INDEX(CHOOSE(VLOOKUP($A$10,くじ引き!$B$12:$G$22,4,FALSE),第1位,第2位,第3位),(VLOOKUP($A$10,くじ引き!$B$12:$G$22,5,FALSE)-1)*32+9+$AP32,AR$37)</f>
        <v>DF</v>
      </c>
      <c r="AS32" s="17" t="str">
        <f>INDEX(CHOOSE(VLOOKUP($A$10,くじ引き!$B$12:$G$22,4,FALSE),第1位,第2位,第3位),(VLOOKUP($A$10,くじ引き!$B$12:$G$22,5,FALSE)-1)*32+9+$AP32,AS$37)</f>
        <v xml:space="preserve"> 上谷内　伶斗</v>
      </c>
      <c r="AU32" s="17">
        <f>INDEX(CHOOSE(VLOOKUP($A$10,くじ引き!$B$12:$G$22,4,FALSE),第1位,第2位,第3位),(VLOOKUP($A$10,くじ引き!$B$12:$G$22,5,FALSE)-1)*32+9+$AP32,AU$37)</f>
        <v>15</v>
      </c>
      <c r="AV32" s="17" t="str">
        <f>INDEX(CHOOSE(VLOOKUP($Z$10,くじ引き!$B$12:$G$22,4,FALSE),第1位,第2位,第3位),(VLOOKUP($Z$10,くじ引き!$B$12:$G$22,5,FALSE)-1)*32+9+$AP32,AV$37)</f>
        <v>DF</v>
      </c>
      <c r="AW32" s="17" t="str">
        <f>INDEX(CHOOSE(VLOOKUP($Z$10,くじ引き!$B$12:$G$22,4,FALSE),第1位,第2位,第3位),(VLOOKUP($Z$10,くじ引き!$B$12:$G$22,5,FALSE)-1)*32+9+$AP32,AW$37)</f>
        <v xml:space="preserve"> 上谷内　伶斗</v>
      </c>
    </row>
    <row r="33" spans="1:49" ht="15" customHeight="1">
      <c r="A33" s="296"/>
      <c r="B33" s="297"/>
      <c r="C33" s="298"/>
      <c r="D33" s="299"/>
      <c r="E33" s="300"/>
      <c r="F33" s="301"/>
      <c r="G33" s="302"/>
      <c r="H33" s="232" t="str">
        <f t="shared" si="4"/>
        <v/>
      </c>
      <c r="I33" s="303" t="str">
        <f t="shared" si="5"/>
        <v/>
      </c>
      <c r="J33" s="838" t="str">
        <f t="shared" si="0"/>
        <v/>
      </c>
      <c r="K33" s="831"/>
      <c r="L33" s="831"/>
      <c r="M33" s="831"/>
      <c r="N33" s="831"/>
      <c r="O33" s="831"/>
      <c r="P33" s="848"/>
      <c r="Q33" s="321"/>
      <c r="R33" s="296" t="str">
        <f t="shared" si="1"/>
        <v/>
      </c>
      <c r="S33" s="304" t="str">
        <f t="shared" si="2"/>
        <v/>
      </c>
      <c r="T33" s="321"/>
      <c r="U33" s="838" t="str">
        <f t="shared" si="3"/>
        <v/>
      </c>
      <c r="V33" s="831"/>
      <c r="W33" s="831"/>
      <c r="X33" s="831"/>
      <c r="Y33" s="848"/>
      <c r="Z33" s="305" t="str">
        <f t="shared" si="6"/>
        <v/>
      </c>
      <c r="AA33" s="228" t="str">
        <f t="shared" si="7"/>
        <v/>
      </c>
      <c r="AB33" s="303"/>
      <c r="AC33" s="302"/>
      <c r="AD33" s="301"/>
      <c r="AE33" s="305"/>
      <c r="AF33" s="296"/>
      <c r="AG33" s="298"/>
      <c r="AH33" s="306"/>
      <c r="AP33" s="17">
        <v>15</v>
      </c>
      <c r="AQ33" s="17">
        <f>INDEX(CHOOSE(VLOOKUP($A$10,くじ引き!$B$12:$G$22,4,FALSE),第1位,第2位,第3位),(VLOOKUP($A$10,くじ引き!$B$12:$G$22,5,FALSE)-1)*32+9+$AP33,AQ$37)</f>
        <v>16</v>
      </c>
      <c r="AR33" s="17" t="str">
        <f>INDEX(CHOOSE(VLOOKUP($A$10,くじ引き!$B$12:$G$22,4,FALSE),第1位,第2位,第3位),(VLOOKUP($A$10,くじ引き!$B$12:$G$22,5,FALSE)-1)*32+9+$AP33,AR$37)</f>
        <v>FW</v>
      </c>
      <c r="AS33" s="17" t="str">
        <f>INDEX(CHOOSE(VLOOKUP($A$10,くじ引き!$B$12:$G$22,4,FALSE),第1位,第2位,第3位),(VLOOKUP($A$10,くじ引き!$B$12:$G$22,5,FALSE)-1)*32+9+$AP33,AS$37)</f>
        <v xml:space="preserve"> 山下　真虎</v>
      </c>
      <c r="AU33" s="17">
        <f>INDEX(CHOOSE(VLOOKUP($A$10,くじ引き!$B$12:$G$22,4,FALSE),第1位,第2位,第3位),(VLOOKUP($A$10,くじ引き!$B$12:$G$22,5,FALSE)-1)*32+9+$AP33,AU$37)</f>
        <v>16</v>
      </c>
      <c r="AV33" s="17" t="str">
        <f>INDEX(CHOOSE(VLOOKUP($Z$10,くじ引き!$B$12:$G$22,4,FALSE),第1位,第2位,第3位),(VLOOKUP($Z$10,くじ引き!$B$12:$G$22,5,FALSE)-1)*32+9+$AP33,AV$37)</f>
        <v>FW</v>
      </c>
      <c r="AW33" s="17" t="str">
        <f>INDEX(CHOOSE(VLOOKUP($Z$10,くじ引き!$B$12:$G$22,4,FALSE),第1位,第2位,第3位),(VLOOKUP($Z$10,くじ引き!$B$12:$G$22,5,FALSE)-1)*32+9+$AP33,AW$37)</f>
        <v xml:space="preserve"> 山下　真虎</v>
      </c>
    </row>
    <row r="34" spans="1:49" ht="15" customHeight="1">
      <c r="A34" s="296"/>
      <c r="B34" s="297"/>
      <c r="C34" s="298"/>
      <c r="D34" s="299"/>
      <c r="E34" s="300"/>
      <c r="F34" s="301"/>
      <c r="G34" s="302"/>
      <c r="H34" s="232" t="str">
        <f t="shared" si="4"/>
        <v/>
      </c>
      <c r="I34" s="303" t="str">
        <f t="shared" si="5"/>
        <v/>
      </c>
      <c r="J34" s="838" t="str">
        <f t="shared" si="0"/>
        <v/>
      </c>
      <c r="K34" s="831"/>
      <c r="L34" s="831"/>
      <c r="M34" s="831"/>
      <c r="N34" s="831"/>
      <c r="O34" s="831"/>
      <c r="P34" s="848"/>
      <c r="Q34" s="304"/>
      <c r="R34" s="296" t="str">
        <f t="shared" si="1"/>
        <v/>
      </c>
      <c r="S34" s="304" t="str">
        <f t="shared" si="2"/>
        <v/>
      </c>
      <c r="T34" s="304"/>
      <c r="U34" s="838" t="str">
        <f t="shared" si="3"/>
        <v/>
      </c>
      <c r="V34" s="831"/>
      <c r="W34" s="831"/>
      <c r="X34" s="831"/>
      <c r="Y34" s="848"/>
      <c r="Z34" s="305" t="str">
        <f t="shared" si="6"/>
        <v/>
      </c>
      <c r="AA34" s="228" t="str">
        <f t="shared" si="7"/>
        <v/>
      </c>
      <c r="AB34" s="303"/>
      <c r="AC34" s="302"/>
      <c r="AD34" s="301"/>
      <c r="AE34" s="305"/>
      <c r="AF34" s="296"/>
      <c r="AG34" s="298"/>
      <c r="AH34" s="306"/>
      <c r="AP34" s="17">
        <v>16</v>
      </c>
      <c r="AQ34" s="17">
        <f>INDEX(CHOOSE(VLOOKUP($A$10,くじ引き!$B$12:$G$22,4,FALSE),第1位,第2位,第3位),(VLOOKUP($A$10,くじ引き!$B$12:$G$22,5,FALSE)-1)*32+9+$AP34,AQ$37)</f>
        <v>17</v>
      </c>
      <c r="AR34" s="17" t="str">
        <f>INDEX(CHOOSE(VLOOKUP($A$10,くじ引き!$B$12:$G$22,4,FALSE),第1位,第2位,第3位),(VLOOKUP($A$10,くじ引き!$B$12:$G$22,5,FALSE)-1)*32+9+$AP34,AR$37)</f>
        <v>GK</v>
      </c>
      <c r="AS34" s="17" t="str">
        <f>INDEX(CHOOSE(VLOOKUP($A$10,くじ引き!$B$12:$G$22,4,FALSE),第1位,第2位,第3位),(VLOOKUP($A$10,くじ引き!$B$12:$G$22,5,FALSE)-1)*32+9+$AP34,AS$37)</f>
        <v xml:space="preserve"> 山田　夏也</v>
      </c>
      <c r="AU34" s="17">
        <f>INDEX(CHOOSE(VLOOKUP($A$10,くじ引き!$B$12:$G$22,4,FALSE),第1位,第2位,第3位),(VLOOKUP($A$10,くじ引き!$B$12:$G$22,5,FALSE)-1)*32+9+$AP34,AU$37)</f>
        <v>17</v>
      </c>
      <c r="AV34" s="17" t="str">
        <f>INDEX(CHOOSE(VLOOKUP($Z$10,くじ引き!$B$12:$G$22,4,FALSE),第1位,第2位,第3位),(VLOOKUP($Z$10,くじ引き!$B$12:$G$22,5,FALSE)-1)*32+9+$AP34,AV$37)</f>
        <v>GK</v>
      </c>
      <c r="AW34" s="17" t="str">
        <f>INDEX(CHOOSE(VLOOKUP($Z$10,くじ引き!$B$12:$G$22,4,FALSE),第1位,第2位,第3位),(VLOOKUP($Z$10,くじ引き!$B$12:$G$22,5,FALSE)-1)*32+9+$AP34,AW$37)</f>
        <v xml:space="preserve"> 山田　夏也</v>
      </c>
    </row>
    <row r="35" spans="1:49" ht="15" customHeight="1">
      <c r="A35" s="296"/>
      <c r="B35" s="297"/>
      <c r="C35" s="298"/>
      <c r="D35" s="299"/>
      <c r="E35" s="300"/>
      <c r="F35" s="301"/>
      <c r="G35" s="302"/>
      <c r="H35" s="232" t="str">
        <f t="shared" si="4"/>
        <v/>
      </c>
      <c r="I35" s="303" t="str">
        <f t="shared" si="5"/>
        <v/>
      </c>
      <c r="J35" s="838" t="str">
        <f t="shared" si="0"/>
        <v/>
      </c>
      <c r="K35" s="831"/>
      <c r="L35" s="831"/>
      <c r="M35" s="831"/>
      <c r="N35" s="831"/>
      <c r="O35" s="831"/>
      <c r="P35" s="848"/>
      <c r="Q35" s="306"/>
      <c r="R35" s="296" t="str">
        <f t="shared" si="1"/>
        <v/>
      </c>
      <c r="S35" s="304" t="str">
        <f t="shared" si="2"/>
        <v/>
      </c>
      <c r="T35" s="306"/>
      <c r="U35" s="838" t="str">
        <f t="shared" si="3"/>
        <v/>
      </c>
      <c r="V35" s="831"/>
      <c r="W35" s="831"/>
      <c r="X35" s="831"/>
      <c r="Y35" s="848"/>
      <c r="Z35" s="305" t="str">
        <f t="shared" si="6"/>
        <v/>
      </c>
      <c r="AA35" s="228" t="str">
        <f t="shared" si="7"/>
        <v/>
      </c>
      <c r="AB35" s="303"/>
      <c r="AC35" s="302"/>
      <c r="AD35" s="301"/>
      <c r="AE35" s="305"/>
      <c r="AF35" s="296"/>
      <c r="AG35" s="298"/>
      <c r="AH35" s="306"/>
      <c r="AP35" s="17">
        <v>17</v>
      </c>
      <c r="AQ35" s="17">
        <f>INDEX(CHOOSE(VLOOKUP($A$10,くじ引き!$B$12:$G$22,4,FALSE),第1位,第2位,第3位),(VLOOKUP($A$10,くじ引き!$B$12:$G$22,5,FALSE)-1)*32+9+$AP35,AQ$37)</f>
        <v>18</v>
      </c>
      <c r="AR35" s="17" t="str">
        <f>INDEX(CHOOSE(VLOOKUP($A$10,くじ引き!$B$12:$G$22,4,FALSE),第1位,第2位,第3位),(VLOOKUP($A$10,くじ引き!$B$12:$G$22,5,FALSE)-1)*32+9+$AP35,AR$37)</f>
        <v>FW</v>
      </c>
      <c r="AS35" s="17" t="str">
        <f>INDEX(CHOOSE(VLOOKUP($A$10,くじ引き!$B$12:$G$22,4,FALSE),第1位,第2位,第3位),(VLOOKUP($A$10,くじ引き!$B$12:$G$22,5,FALSE)-1)*32+9+$AP35,AS$37)</f>
        <v xml:space="preserve"> 友影　相太</v>
      </c>
      <c r="AU35" s="17">
        <f>INDEX(CHOOSE(VLOOKUP($A$10,くじ引き!$B$12:$G$22,4,FALSE),第1位,第2位,第3位),(VLOOKUP($A$10,くじ引き!$B$12:$G$22,5,FALSE)-1)*32+9+$AP35,AU$37)</f>
        <v>18</v>
      </c>
      <c r="AV35" s="17" t="str">
        <f>INDEX(CHOOSE(VLOOKUP($Z$10,くじ引き!$B$12:$G$22,4,FALSE),第1位,第2位,第3位),(VLOOKUP($Z$10,くじ引き!$B$12:$G$22,5,FALSE)-1)*32+9+$AP35,AV$37)</f>
        <v>FW</v>
      </c>
      <c r="AW35" s="17" t="str">
        <f>INDEX(CHOOSE(VLOOKUP($Z$10,くじ引き!$B$12:$G$22,4,FALSE),第1位,第2位,第3位),(VLOOKUP($Z$10,くじ引き!$B$12:$G$22,5,FALSE)-1)*32+9+$AP35,AW$37)</f>
        <v xml:space="preserve"> 友影　相太</v>
      </c>
    </row>
    <row r="36" spans="1:49" ht="15" customHeight="1">
      <c r="A36" s="284"/>
      <c r="B36" s="281"/>
      <c r="C36" s="282"/>
      <c r="D36" s="322"/>
      <c r="E36" s="323"/>
      <c r="F36" s="324"/>
      <c r="G36" s="325"/>
      <c r="H36" s="219" t="str">
        <f t="shared" si="4"/>
        <v/>
      </c>
      <c r="I36" s="315" t="str">
        <f t="shared" si="5"/>
        <v/>
      </c>
      <c r="J36" s="857" t="str">
        <f t="shared" si="0"/>
        <v/>
      </c>
      <c r="K36" s="858"/>
      <c r="L36" s="858"/>
      <c r="M36" s="858"/>
      <c r="N36" s="858"/>
      <c r="O36" s="858"/>
      <c r="P36" s="859"/>
      <c r="Q36" s="326"/>
      <c r="R36" s="284" t="str">
        <f t="shared" si="1"/>
        <v/>
      </c>
      <c r="S36" s="316" t="str">
        <f t="shared" si="2"/>
        <v/>
      </c>
      <c r="T36" s="326"/>
      <c r="U36" s="857" t="str">
        <f t="shared" si="3"/>
        <v/>
      </c>
      <c r="V36" s="858"/>
      <c r="W36" s="858"/>
      <c r="X36" s="858"/>
      <c r="Y36" s="859"/>
      <c r="Z36" s="317" t="str">
        <f t="shared" si="6"/>
        <v/>
      </c>
      <c r="AA36" s="220" t="str">
        <f t="shared" si="7"/>
        <v/>
      </c>
      <c r="AB36" s="315"/>
      <c r="AC36" s="325"/>
      <c r="AD36" s="324"/>
      <c r="AE36" s="317"/>
      <c r="AF36" s="284"/>
      <c r="AG36" s="282"/>
      <c r="AH36" s="283"/>
      <c r="AP36" s="17">
        <v>18</v>
      </c>
      <c r="AQ36" s="17">
        <f>INDEX(CHOOSE(VLOOKUP($A$10,くじ引き!$B$12:$G$22,4,FALSE),第1位,第2位,第3位),(VLOOKUP($A$10,くじ引き!$B$12:$G$22,5,FALSE)-1)*32+9+$AP36,AQ$37)</f>
        <v>19</v>
      </c>
      <c r="AR36" s="17" t="str">
        <f>INDEX(CHOOSE(VLOOKUP($A$10,くじ引き!$B$12:$G$22,4,FALSE),第1位,第2位,第3位),(VLOOKUP($A$10,くじ引き!$B$12:$G$22,5,FALSE)-1)*32+9+$AP36,AR$37)</f>
        <v>MF</v>
      </c>
      <c r="AS36" s="17" t="str">
        <f>INDEX(CHOOSE(VLOOKUP($A$10,くじ引き!$B$12:$G$22,4,FALSE),第1位,第2位,第3位),(VLOOKUP($A$10,くじ引き!$B$12:$G$22,5,FALSE)-1)*32+9+$AP36,AS$37)</f>
        <v xml:space="preserve"> 松村　有祐</v>
      </c>
      <c r="AU36" s="17">
        <f>INDEX(CHOOSE(VLOOKUP($A$10,くじ引き!$B$12:$G$22,4,FALSE),第1位,第2位,第3位),(VLOOKUP($A$10,くじ引き!$B$12:$G$22,5,FALSE)-1)*32+9+$AP36,AU$37)</f>
        <v>19</v>
      </c>
      <c r="AV36" s="17" t="str">
        <f>INDEX(CHOOSE(VLOOKUP($Z$10,くじ引き!$B$12:$G$22,4,FALSE),第1位,第2位,第3位),(VLOOKUP($Z$10,くじ引き!$B$12:$G$22,5,FALSE)-1)*32+9+$AP36,AV$37)</f>
        <v>MF</v>
      </c>
      <c r="AW36" s="17" t="str">
        <f>INDEX(CHOOSE(VLOOKUP($Z$10,くじ引き!$B$12:$G$22,4,FALSE),第1位,第2位,第3位),(VLOOKUP($Z$10,くじ引き!$B$12:$G$22,5,FALSE)-1)*32+9+$AP36,AW$37)</f>
        <v xml:space="preserve"> 松村　有祐</v>
      </c>
    </row>
    <row r="37" spans="1:49" ht="15" customHeight="1">
      <c r="A37" s="879" t="s">
        <v>53</v>
      </c>
      <c r="B37" s="880"/>
      <c r="C37" s="909" t="s">
        <v>54</v>
      </c>
      <c r="D37" s="910"/>
      <c r="E37" s="910"/>
      <c r="F37" s="911"/>
      <c r="G37" s="870" t="s">
        <v>55</v>
      </c>
      <c r="H37" s="870"/>
      <c r="I37" s="912"/>
      <c r="J37" s="913"/>
      <c r="K37" s="914" t="s">
        <v>24</v>
      </c>
      <c r="L37" s="915"/>
      <c r="M37" s="915"/>
      <c r="N37" s="915"/>
      <c r="O37" s="915"/>
      <c r="P37" s="915"/>
      <c r="Q37" s="915"/>
      <c r="R37" s="916"/>
      <c r="S37" s="914" t="s">
        <v>24</v>
      </c>
      <c r="T37" s="915"/>
      <c r="U37" s="915"/>
      <c r="V37" s="915"/>
      <c r="W37" s="915"/>
      <c r="X37" s="916"/>
      <c r="Y37" s="877" t="s">
        <v>53</v>
      </c>
      <c r="Z37" s="917"/>
      <c r="AA37" s="909" t="s">
        <v>54</v>
      </c>
      <c r="AB37" s="910"/>
      <c r="AC37" s="910"/>
      <c r="AD37" s="911"/>
      <c r="AE37" s="870" t="s">
        <v>55</v>
      </c>
      <c r="AF37" s="870"/>
      <c r="AG37" s="870"/>
      <c r="AH37" s="867"/>
      <c r="AQ37" s="17">
        <v>2</v>
      </c>
      <c r="AR37" s="17">
        <v>3</v>
      </c>
      <c r="AS37" s="17">
        <v>4</v>
      </c>
      <c r="AU37" s="17">
        <v>2</v>
      </c>
      <c r="AV37" s="17">
        <v>3</v>
      </c>
      <c r="AW37" s="17">
        <v>4</v>
      </c>
    </row>
    <row r="38" spans="1:49" ht="15" customHeight="1">
      <c r="A38" s="905"/>
      <c r="B38" s="885"/>
      <c r="C38" s="327"/>
      <c r="D38" s="843" t="str">
        <f t="shared" ref="D38:D47" si="8">IF(C38="","",INDEX($J$19:$P$36,MATCH(C38,$Q$19:$Q$36,0),1))</f>
        <v/>
      </c>
      <c r="E38" s="843"/>
      <c r="F38" s="844"/>
      <c r="G38" s="328"/>
      <c r="H38" s="883" t="str">
        <f t="shared" ref="H38:H47" si="9">IF(G38="","",INDEX($J$19:$P$36,MATCH(G38,$Q$19:$Q$36,0),1))</f>
        <v/>
      </c>
      <c r="I38" s="883"/>
      <c r="J38" s="885"/>
      <c r="K38" s="872" t="str">
        <f>AS18</f>
        <v>河合　伸幸</v>
      </c>
      <c r="L38" s="890"/>
      <c r="M38" s="890"/>
      <c r="N38" s="906"/>
      <c r="O38" s="906"/>
      <c r="P38" s="906"/>
      <c r="Q38" s="906"/>
      <c r="R38" s="907"/>
      <c r="S38" s="872" t="str">
        <f>AW18</f>
        <v>河合　伸幸</v>
      </c>
      <c r="T38" s="906"/>
      <c r="U38" s="906"/>
      <c r="V38" s="906"/>
      <c r="W38" s="906"/>
      <c r="X38" s="907"/>
      <c r="Y38" s="908"/>
      <c r="Z38" s="885"/>
      <c r="AA38" s="327"/>
      <c r="AB38" s="883" t="str">
        <f>IF(AA38="","",INDEX($U$19:$Y$36,MATCH(AA38,$T$19:$T$36,0),1))</f>
        <v/>
      </c>
      <c r="AC38" s="883"/>
      <c r="AD38" s="884"/>
      <c r="AE38" s="328"/>
      <c r="AF38" s="883" t="str">
        <f t="shared" ref="AF38:AF47" si="10">IF(AE38="","",INDEX($U$19:$Y$36,MATCH(AE38,$T$19:$T$36,0),1))</f>
        <v/>
      </c>
      <c r="AG38" s="883"/>
      <c r="AH38" s="884"/>
    </row>
    <row r="39" spans="1:49" ht="15" customHeight="1">
      <c r="A39" s="874"/>
      <c r="B39" s="830"/>
      <c r="C39" s="301"/>
      <c r="D39" s="883" t="str">
        <f t="shared" si="8"/>
        <v/>
      </c>
      <c r="E39" s="883"/>
      <c r="F39" s="884"/>
      <c r="G39" s="299"/>
      <c r="H39" s="883" t="str">
        <f t="shared" si="9"/>
        <v/>
      </c>
      <c r="I39" s="883"/>
      <c r="J39" s="885"/>
      <c r="K39" s="799" t="s">
        <v>462</v>
      </c>
      <c r="L39" s="800"/>
      <c r="M39" s="803" t="s">
        <v>463</v>
      </c>
      <c r="N39" s="804"/>
      <c r="O39" s="901" t="s">
        <v>56</v>
      </c>
      <c r="P39" s="903" t="s">
        <v>57</v>
      </c>
      <c r="Q39" s="895" t="s">
        <v>88</v>
      </c>
      <c r="R39" s="896"/>
      <c r="S39" s="896"/>
      <c r="T39" s="897"/>
      <c r="U39" s="901" t="s">
        <v>57</v>
      </c>
      <c r="V39" s="903" t="s">
        <v>56</v>
      </c>
      <c r="W39" s="708" t="s">
        <v>463</v>
      </c>
      <c r="X39" s="710" t="s">
        <v>462</v>
      </c>
      <c r="Y39" s="832"/>
      <c r="Z39" s="830"/>
      <c r="AA39" s="301"/>
      <c r="AB39" s="845" t="str">
        <f t="shared" ref="AB39:AB47" si="11">IF(AA39="","",INDEX($U$19:$Y$36,MATCH(AA39,$T$19:$T$36,0),1))</f>
        <v/>
      </c>
      <c r="AC39" s="845"/>
      <c r="AD39" s="846"/>
      <c r="AE39" s="299"/>
      <c r="AF39" s="845" t="str">
        <f t="shared" si="10"/>
        <v/>
      </c>
      <c r="AG39" s="845"/>
      <c r="AH39" s="846"/>
    </row>
    <row r="40" spans="1:49" ht="15" customHeight="1">
      <c r="A40" s="874"/>
      <c r="B40" s="830"/>
      <c r="C40" s="301"/>
      <c r="D40" s="883" t="str">
        <f t="shared" si="8"/>
        <v/>
      </c>
      <c r="E40" s="883"/>
      <c r="F40" s="884"/>
      <c r="G40" s="299"/>
      <c r="H40" s="883" t="str">
        <f t="shared" si="9"/>
        <v/>
      </c>
      <c r="I40" s="883"/>
      <c r="J40" s="885"/>
      <c r="K40" s="801"/>
      <c r="L40" s="802"/>
      <c r="M40" s="805"/>
      <c r="N40" s="806"/>
      <c r="O40" s="902"/>
      <c r="P40" s="904"/>
      <c r="Q40" s="898"/>
      <c r="R40" s="899"/>
      <c r="S40" s="899"/>
      <c r="T40" s="900"/>
      <c r="U40" s="902"/>
      <c r="V40" s="904"/>
      <c r="W40" s="709"/>
      <c r="X40" s="711"/>
      <c r="Y40" s="832"/>
      <c r="Z40" s="830"/>
      <c r="AA40" s="301"/>
      <c r="AB40" s="845" t="str">
        <f t="shared" si="11"/>
        <v/>
      </c>
      <c r="AC40" s="845"/>
      <c r="AD40" s="846"/>
      <c r="AE40" s="299"/>
      <c r="AF40" s="845" t="str">
        <f t="shared" si="10"/>
        <v/>
      </c>
      <c r="AG40" s="845"/>
      <c r="AH40" s="846"/>
    </row>
    <row r="41" spans="1:49" ht="15" customHeight="1">
      <c r="A41" s="874"/>
      <c r="B41" s="830"/>
      <c r="C41" s="301"/>
      <c r="D41" s="883" t="str">
        <f t="shared" si="8"/>
        <v/>
      </c>
      <c r="E41" s="883"/>
      <c r="F41" s="884"/>
      <c r="G41" s="299"/>
      <c r="H41" s="883" t="str">
        <f t="shared" si="9"/>
        <v/>
      </c>
      <c r="I41" s="883"/>
      <c r="J41" s="885"/>
      <c r="K41" s="849" t="str">
        <f>IF(SUM(D19:D36)=0,"",SUM(D19:D36))</f>
        <v/>
      </c>
      <c r="L41" s="893"/>
      <c r="M41" s="894" t="str">
        <f>IF(SUM(E19:E36)=0,"",SUM(E19:E36))</f>
        <v/>
      </c>
      <c r="N41" s="852"/>
      <c r="O41" s="328" t="str">
        <f>IF(SUM(F19:F36)=0,"",SUM(F19:F36))</f>
        <v/>
      </c>
      <c r="P41" s="329" t="str">
        <f>IF(SUM(G19:G36)=0,"",SUM(G19:G36))</f>
        <v/>
      </c>
      <c r="Q41" s="243" t="str">
        <f>IF(SUM(K41:P41)=0,"",SUM(K41:P41))</f>
        <v/>
      </c>
      <c r="R41" s="883" t="s">
        <v>19</v>
      </c>
      <c r="S41" s="883"/>
      <c r="T41" s="246" t="str">
        <f>IF(SUM(U41:X41)=0,"",SUM(U41:X41))</f>
        <v/>
      </c>
      <c r="U41" s="328" t="str">
        <f>IF(SUM(AB19:AB36)=0,"",SUM(AB19:AB36))</f>
        <v/>
      </c>
      <c r="V41" s="329" t="str">
        <f>IF(SUM(AC19:AC36)=0,"",SUM(AC19:AC36))</f>
        <v/>
      </c>
      <c r="W41" s="290" t="str">
        <f>IF(SUM(AD19:AD36)=0,"",SUM(AD19:AD36))</f>
        <v/>
      </c>
      <c r="X41" s="291" t="str">
        <f>IF(SUM(AE19:AE36)=0,"",SUM(AE19:AE36))</f>
        <v/>
      </c>
      <c r="Y41" s="832"/>
      <c r="Z41" s="830"/>
      <c r="AA41" s="301"/>
      <c r="AB41" s="845" t="str">
        <f t="shared" si="11"/>
        <v/>
      </c>
      <c r="AC41" s="845"/>
      <c r="AD41" s="846"/>
      <c r="AE41" s="299"/>
      <c r="AF41" s="845" t="str">
        <f t="shared" si="10"/>
        <v/>
      </c>
      <c r="AG41" s="845"/>
      <c r="AH41" s="846"/>
    </row>
    <row r="42" spans="1:49" ht="15" customHeight="1">
      <c r="A42" s="874" t="s">
        <v>87</v>
      </c>
      <c r="B42" s="830"/>
      <c r="C42" s="301"/>
      <c r="D42" s="883" t="str">
        <f t="shared" si="8"/>
        <v/>
      </c>
      <c r="E42" s="883"/>
      <c r="F42" s="884"/>
      <c r="G42" s="299"/>
      <c r="H42" s="883" t="str">
        <f t="shared" si="9"/>
        <v/>
      </c>
      <c r="I42" s="883"/>
      <c r="J42" s="885"/>
      <c r="K42" s="886"/>
      <c r="L42" s="887"/>
      <c r="M42" s="888"/>
      <c r="N42" s="889"/>
      <c r="O42" s="299"/>
      <c r="P42" s="300"/>
      <c r="Q42" s="229" t="str">
        <f t="shared" ref="Q42:Q47" si="12">IF(SUM(K42:P42)=0,"",SUM(K42:P42))</f>
        <v/>
      </c>
      <c r="R42" s="845" t="s">
        <v>25</v>
      </c>
      <c r="S42" s="845"/>
      <c r="T42" s="230" t="str">
        <f t="shared" ref="T42:T47" si="13">IF(SUM(U42:X42)=0,"",SUM(U42:X42))</f>
        <v/>
      </c>
      <c r="U42" s="299"/>
      <c r="V42" s="300"/>
      <c r="W42" s="301"/>
      <c r="X42" s="302"/>
      <c r="Y42" s="832"/>
      <c r="Z42" s="830"/>
      <c r="AA42" s="301"/>
      <c r="AB42" s="845" t="str">
        <f t="shared" si="11"/>
        <v/>
      </c>
      <c r="AC42" s="845"/>
      <c r="AD42" s="846"/>
      <c r="AE42" s="299"/>
      <c r="AF42" s="845" t="str">
        <f t="shared" si="10"/>
        <v/>
      </c>
      <c r="AG42" s="845"/>
      <c r="AH42" s="846"/>
    </row>
    <row r="43" spans="1:49" ht="15" customHeight="1">
      <c r="A43" s="874" t="s">
        <v>87</v>
      </c>
      <c r="B43" s="830"/>
      <c r="C43" s="301"/>
      <c r="D43" s="883" t="str">
        <f t="shared" si="8"/>
        <v/>
      </c>
      <c r="E43" s="883"/>
      <c r="F43" s="884"/>
      <c r="G43" s="299"/>
      <c r="H43" s="883" t="str">
        <f t="shared" si="9"/>
        <v/>
      </c>
      <c r="I43" s="883"/>
      <c r="J43" s="885"/>
      <c r="K43" s="886"/>
      <c r="L43" s="887"/>
      <c r="M43" s="888"/>
      <c r="N43" s="889"/>
      <c r="O43" s="299"/>
      <c r="P43" s="300"/>
      <c r="Q43" s="229" t="str">
        <f t="shared" si="12"/>
        <v/>
      </c>
      <c r="R43" s="845" t="s">
        <v>26</v>
      </c>
      <c r="S43" s="845"/>
      <c r="T43" s="230" t="str">
        <f t="shared" si="13"/>
        <v/>
      </c>
      <c r="U43" s="299"/>
      <c r="V43" s="300"/>
      <c r="W43" s="301"/>
      <c r="X43" s="302"/>
      <c r="Y43" s="832"/>
      <c r="Z43" s="830"/>
      <c r="AA43" s="301"/>
      <c r="AB43" s="845" t="str">
        <f t="shared" si="11"/>
        <v/>
      </c>
      <c r="AC43" s="845"/>
      <c r="AD43" s="846"/>
      <c r="AE43" s="299"/>
      <c r="AF43" s="845" t="str">
        <f t="shared" si="10"/>
        <v/>
      </c>
      <c r="AG43" s="845"/>
      <c r="AH43" s="846"/>
    </row>
    <row r="44" spans="1:49" ht="15" customHeight="1">
      <c r="A44" s="874" t="s">
        <v>87</v>
      </c>
      <c r="B44" s="830"/>
      <c r="C44" s="301"/>
      <c r="D44" s="883" t="str">
        <f t="shared" si="8"/>
        <v/>
      </c>
      <c r="E44" s="883"/>
      <c r="F44" s="884"/>
      <c r="G44" s="299"/>
      <c r="H44" s="883" t="str">
        <f t="shared" si="9"/>
        <v/>
      </c>
      <c r="I44" s="883"/>
      <c r="J44" s="885"/>
      <c r="K44" s="886"/>
      <c r="L44" s="887"/>
      <c r="M44" s="888"/>
      <c r="N44" s="889"/>
      <c r="O44" s="299"/>
      <c r="P44" s="300"/>
      <c r="Q44" s="229" t="str">
        <f t="shared" si="12"/>
        <v/>
      </c>
      <c r="R44" s="845" t="s">
        <v>27</v>
      </c>
      <c r="S44" s="845"/>
      <c r="T44" s="230" t="str">
        <f t="shared" si="13"/>
        <v/>
      </c>
      <c r="U44" s="299"/>
      <c r="V44" s="300"/>
      <c r="W44" s="301"/>
      <c r="X44" s="302"/>
      <c r="Y44" s="832"/>
      <c r="Z44" s="830"/>
      <c r="AA44" s="301"/>
      <c r="AB44" s="845" t="str">
        <f t="shared" si="11"/>
        <v/>
      </c>
      <c r="AC44" s="845"/>
      <c r="AD44" s="846"/>
      <c r="AE44" s="299"/>
      <c r="AF44" s="845" t="str">
        <f t="shared" si="10"/>
        <v/>
      </c>
      <c r="AG44" s="845"/>
      <c r="AH44" s="846"/>
    </row>
    <row r="45" spans="1:49" ht="15" customHeight="1">
      <c r="A45" s="874" t="s">
        <v>87</v>
      </c>
      <c r="B45" s="830"/>
      <c r="C45" s="301"/>
      <c r="D45" s="883" t="str">
        <f t="shared" si="8"/>
        <v/>
      </c>
      <c r="E45" s="883"/>
      <c r="F45" s="884"/>
      <c r="G45" s="299"/>
      <c r="H45" s="883" t="str">
        <f t="shared" si="9"/>
        <v/>
      </c>
      <c r="I45" s="883"/>
      <c r="J45" s="885"/>
      <c r="K45" s="886"/>
      <c r="L45" s="887"/>
      <c r="M45" s="888"/>
      <c r="N45" s="889"/>
      <c r="O45" s="299"/>
      <c r="P45" s="300"/>
      <c r="Q45" s="229" t="str">
        <f t="shared" si="12"/>
        <v/>
      </c>
      <c r="R45" s="845" t="s">
        <v>28</v>
      </c>
      <c r="S45" s="845"/>
      <c r="T45" s="230" t="str">
        <f t="shared" si="13"/>
        <v/>
      </c>
      <c r="U45" s="299"/>
      <c r="V45" s="300"/>
      <c r="W45" s="301"/>
      <c r="X45" s="302"/>
      <c r="Y45" s="832"/>
      <c r="Z45" s="830"/>
      <c r="AA45" s="301"/>
      <c r="AB45" s="845" t="str">
        <f t="shared" si="11"/>
        <v/>
      </c>
      <c r="AC45" s="845"/>
      <c r="AD45" s="846"/>
      <c r="AE45" s="299"/>
      <c r="AF45" s="845" t="str">
        <f t="shared" si="10"/>
        <v/>
      </c>
      <c r="AG45" s="845"/>
      <c r="AH45" s="846"/>
    </row>
    <row r="46" spans="1:49" ht="15" customHeight="1">
      <c r="A46" s="874" t="s">
        <v>87</v>
      </c>
      <c r="B46" s="830"/>
      <c r="C46" s="301"/>
      <c r="D46" s="883" t="str">
        <f t="shared" si="8"/>
        <v/>
      </c>
      <c r="E46" s="883"/>
      <c r="F46" s="884"/>
      <c r="G46" s="299"/>
      <c r="H46" s="883" t="str">
        <f t="shared" si="9"/>
        <v/>
      </c>
      <c r="I46" s="883"/>
      <c r="J46" s="885"/>
      <c r="K46" s="886"/>
      <c r="L46" s="887"/>
      <c r="M46" s="888"/>
      <c r="N46" s="889"/>
      <c r="O46" s="299"/>
      <c r="P46" s="300"/>
      <c r="Q46" s="229" t="str">
        <f t="shared" si="12"/>
        <v/>
      </c>
      <c r="R46" s="845" t="s">
        <v>29</v>
      </c>
      <c r="S46" s="845"/>
      <c r="T46" s="230" t="str">
        <f t="shared" si="13"/>
        <v/>
      </c>
      <c r="U46" s="299"/>
      <c r="V46" s="300"/>
      <c r="W46" s="301"/>
      <c r="X46" s="302"/>
      <c r="Y46" s="832"/>
      <c r="Z46" s="830"/>
      <c r="AA46" s="301"/>
      <c r="AB46" s="845" t="str">
        <f t="shared" si="11"/>
        <v/>
      </c>
      <c r="AC46" s="845"/>
      <c r="AD46" s="846"/>
      <c r="AE46" s="299"/>
      <c r="AF46" s="845" t="str">
        <f t="shared" si="10"/>
        <v/>
      </c>
      <c r="AG46" s="845"/>
      <c r="AH46" s="846"/>
    </row>
    <row r="47" spans="1:49" ht="15" customHeight="1">
      <c r="A47" s="872"/>
      <c r="B47" s="871"/>
      <c r="C47" s="324"/>
      <c r="D47" s="891" t="str">
        <f t="shared" si="8"/>
        <v/>
      </c>
      <c r="E47" s="891"/>
      <c r="F47" s="892"/>
      <c r="G47" s="322"/>
      <c r="H47" s="883" t="str">
        <f t="shared" si="9"/>
        <v/>
      </c>
      <c r="I47" s="883"/>
      <c r="J47" s="885"/>
      <c r="K47" s="863"/>
      <c r="L47" s="864"/>
      <c r="M47" s="854"/>
      <c r="N47" s="855"/>
      <c r="O47" s="322"/>
      <c r="P47" s="323"/>
      <c r="Q47" s="217" t="str">
        <f t="shared" si="12"/>
        <v/>
      </c>
      <c r="R47" s="868" t="s">
        <v>30</v>
      </c>
      <c r="S47" s="868"/>
      <c r="T47" s="218" t="str">
        <f t="shared" si="13"/>
        <v/>
      </c>
      <c r="U47" s="322"/>
      <c r="V47" s="323"/>
      <c r="W47" s="324"/>
      <c r="X47" s="325"/>
      <c r="Y47" s="890"/>
      <c r="Z47" s="871"/>
      <c r="AA47" s="324"/>
      <c r="AB47" s="868" t="str">
        <f t="shared" si="11"/>
        <v/>
      </c>
      <c r="AC47" s="868"/>
      <c r="AD47" s="869"/>
      <c r="AE47" s="322"/>
      <c r="AF47" s="868" t="str">
        <f t="shared" si="10"/>
        <v/>
      </c>
      <c r="AG47" s="868"/>
      <c r="AH47" s="869"/>
    </row>
    <row r="48" spans="1:49" ht="15" customHeight="1">
      <c r="A48" s="877" t="s">
        <v>31</v>
      </c>
      <c r="B48" s="878"/>
      <c r="C48" s="879" t="s">
        <v>32</v>
      </c>
      <c r="D48" s="880"/>
      <c r="E48" s="881"/>
      <c r="F48" s="330" t="s">
        <v>33</v>
      </c>
      <c r="G48" s="882" t="s">
        <v>34</v>
      </c>
      <c r="H48" s="880"/>
      <c r="I48" s="880"/>
      <c r="J48" s="881"/>
      <c r="K48" s="879" t="s">
        <v>35</v>
      </c>
      <c r="L48" s="880"/>
      <c r="M48" s="880"/>
      <c r="N48" s="881"/>
      <c r="O48" s="879" t="s">
        <v>89</v>
      </c>
      <c r="P48" s="880"/>
      <c r="Q48" s="880"/>
      <c r="R48" s="880"/>
      <c r="S48" s="880"/>
      <c r="T48" s="880"/>
      <c r="U48" s="880"/>
      <c r="V48" s="880"/>
      <c r="W48" s="880"/>
      <c r="X48" s="880"/>
      <c r="Y48" s="880"/>
      <c r="Z48" s="880"/>
      <c r="AA48" s="880"/>
      <c r="AB48" s="880"/>
      <c r="AC48" s="880"/>
      <c r="AD48" s="880"/>
      <c r="AE48" s="880"/>
      <c r="AF48" s="880"/>
      <c r="AG48" s="880"/>
      <c r="AH48" s="881"/>
    </row>
    <row r="49" spans="1:35" ht="15" customHeight="1">
      <c r="A49" s="838"/>
      <c r="B49" s="848"/>
      <c r="C49" s="833"/>
      <c r="D49" s="834"/>
      <c r="E49" s="847"/>
      <c r="F49" s="292"/>
      <c r="G49" s="856" t="str">
        <f>IF(C49="","",IF(F49="","オウンゴール",IF(C49=$A$10,INDEX($J$19:$P$36,MATCH(F49,$Q$19:$Q$36,0),1),INDEX($U$19:$Y$36,MATCH(F49,$T$19:$T$36,0),1))))</f>
        <v/>
      </c>
      <c r="H49" s="834"/>
      <c r="I49" s="834"/>
      <c r="J49" s="847"/>
      <c r="K49" s="331" t="str">
        <f>IF(C49="","",IF(C49=$A$10,1,0))</f>
        <v/>
      </c>
      <c r="L49" s="875" t="str">
        <f t="shared" ref="L49:L59" si="14">IF(C49="","","-")</f>
        <v/>
      </c>
      <c r="M49" s="875"/>
      <c r="N49" s="332" t="str">
        <f>IF(C49="","",IF(C49=$Z$10,1,0))</f>
        <v/>
      </c>
      <c r="O49" s="876"/>
      <c r="P49" s="843"/>
      <c r="Q49" s="843"/>
      <c r="R49" s="843"/>
      <c r="S49" s="843"/>
      <c r="T49" s="843"/>
      <c r="U49" s="843"/>
      <c r="V49" s="843"/>
      <c r="W49" s="843"/>
      <c r="X49" s="843"/>
      <c r="Y49" s="843"/>
      <c r="Z49" s="843"/>
      <c r="AA49" s="843"/>
      <c r="AB49" s="843"/>
      <c r="AC49" s="843"/>
      <c r="AD49" s="843"/>
      <c r="AE49" s="843"/>
      <c r="AF49" s="843"/>
      <c r="AG49" s="843"/>
      <c r="AH49" s="844"/>
      <c r="AI49" s="17" t="str">
        <f>IF(C49="","",C49&amp;F49&amp;G49)</f>
        <v/>
      </c>
    </row>
    <row r="50" spans="1:35" ht="15" customHeight="1">
      <c r="A50" s="838"/>
      <c r="B50" s="848"/>
      <c r="C50" s="838"/>
      <c r="D50" s="831"/>
      <c r="E50" s="848"/>
      <c r="F50" s="303"/>
      <c r="G50" s="830" t="str">
        <f t="shared" ref="G50:G59" si="15">IF(AND(C50="",F50="")=TRUE,"",IF(F50="","オウンゴール",IF(C50=$A$10,INDEX($J$19:$P$36,MATCH(F50,$Q$19:$Q$36,0),1),INDEX($U$19:$Y$36,MATCH(F50,$T$19:$T$36,0),1))))</f>
        <v/>
      </c>
      <c r="H50" s="831"/>
      <c r="I50" s="831"/>
      <c r="J50" s="848"/>
      <c r="K50" s="333" t="str">
        <f t="shared" ref="K50:K59" si="16">IF(C50="","",IF(C50=$A$10,K49+1,K49))</f>
        <v/>
      </c>
      <c r="L50" s="853" t="str">
        <f t="shared" si="14"/>
        <v/>
      </c>
      <c r="M50" s="853"/>
      <c r="N50" s="334" t="str">
        <f>IF(C50="","",IF(C50=$Z$10,N49+1,N49))</f>
        <v/>
      </c>
      <c r="O50" s="874"/>
      <c r="P50" s="845"/>
      <c r="Q50" s="845"/>
      <c r="R50" s="845"/>
      <c r="S50" s="845"/>
      <c r="T50" s="845"/>
      <c r="U50" s="845"/>
      <c r="V50" s="845"/>
      <c r="W50" s="845"/>
      <c r="X50" s="845"/>
      <c r="Y50" s="845"/>
      <c r="Z50" s="845"/>
      <c r="AA50" s="845"/>
      <c r="AB50" s="845"/>
      <c r="AC50" s="845"/>
      <c r="AD50" s="845"/>
      <c r="AE50" s="845"/>
      <c r="AF50" s="845"/>
      <c r="AG50" s="845"/>
      <c r="AH50" s="846"/>
      <c r="AI50" s="17" t="str">
        <f t="shared" ref="AI50:AI59" si="17">IF(C50="","",C50&amp;F50&amp;G50)</f>
        <v/>
      </c>
    </row>
    <row r="51" spans="1:35" ht="15" customHeight="1">
      <c r="A51" s="838"/>
      <c r="B51" s="848"/>
      <c r="C51" s="838"/>
      <c r="D51" s="831"/>
      <c r="E51" s="848"/>
      <c r="F51" s="303"/>
      <c r="G51" s="830" t="str">
        <f t="shared" si="15"/>
        <v/>
      </c>
      <c r="H51" s="831"/>
      <c r="I51" s="831"/>
      <c r="J51" s="848"/>
      <c r="K51" s="333" t="str">
        <f t="shared" si="16"/>
        <v/>
      </c>
      <c r="L51" s="853" t="str">
        <f t="shared" si="14"/>
        <v/>
      </c>
      <c r="M51" s="853"/>
      <c r="N51" s="334" t="str">
        <f t="shared" ref="N51:N59" si="18">IF(C51="","",IF(C51=$Z$10,N50+1,N50))</f>
        <v/>
      </c>
      <c r="O51" s="874"/>
      <c r="P51" s="845"/>
      <c r="Q51" s="845"/>
      <c r="R51" s="845"/>
      <c r="S51" s="845"/>
      <c r="T51" s="845"/>
      <c r="U51" s="845"/>
      <c r="V51" s="845"/>
      <c r="W51" s="845"/>
      <c r="X51" s="845"/>
      <c r="Y51" s="845"/>
      <c r="Z51" s="845"/>
      <c r="AA51" s="845"/>
      <c r="AB51" s="845"/>
      <c r="AC51" s="845"/>
      <c r="AD51" s="845"/>
      <c r="AE51" s="845"/>
      <c r="AF51" s="845"/>
      <c r="AG51" s="845"/>
      <c r="AH51" s="846"/>
      <c r="AI51" s="17" t="str">
        <f t="shared" si="17"/>
        <v/>
      </c>
    </row>
    <row r="52" spans="1:35" ht="15" customHeight="1">
      <c r="A52" s="838"/>
      <c r="B52" s="848"/>
      <c r="C52" s="838"/>
      <c r="D52" s="831"/>
      <c r="E52" s="848"/>
      <c r="F52" s="303"/>
      <c r="G52" s="830" t="str">
        <f t="shared" si="15"/>
        <v/>
      </c>
      <c r="H52" s="831"/>
      <c r="I52" s="831"/>
      <c r="J52" s="848"/>
      <c r="K52" s="333" t="str">
        <f t="shared" si="16"/>
        <v/>
      </c>
      <c r="L52" s="853" t="str">
        <f t="shared" si="14"/>
        <v/>
      </c>
      <c r="M52" s="853"/>
      <c r="N52" s="334" t="str">
        <f t="shared" si="18"/>
        <v/>
      </c>
      <c r="O52" s="874"/>
      <c r="P52" s="845"/>
      <c r="Q52" s="845"/>
      <c r="R52" s="845"/>
      <c r="S52" s="845"/>
      <c r="T52" s="845"/>
      <c r="U52" s="845"/>
      <c r="V52" s="845"/>
      <c r="W52" s="845"/>
      <c r="X52" s="845"/>
      <c r="Y52" s="845"/>
      <c r="Z52" s="845"/>
      <c r="AA52" s="845"/>
      <c r="AB52" s="845"/>
      <c r="AC52" s="845"/>
      <c r="AD52" s="845"/>
      <c r="AE52" s="845"/>
      <c r="AF52" s="845"/>
      <c r="AG52" s="845"/>
      <c r="AH52" s="846"/>
      <c r="AI52" s="17" t="str">
        <f t="shared" si="17"/>
        <v/>
      </c>
    </row>
    <row r="53" spans="1:35" ht="15" customHeight="1">
      <c r="A53" s="838"/>
      <c r="B53" s="848"/>
      <c r="C53" s="838"/>
      <c r="D53" s="831"/>
      <c r="E53" s="848"/>
      <c r="F53" s="303"/>
      <c r="G53" s="830" t="str">
        <f t="shared" si="15"/>
        <v/>
      </c>
      <c r="H53" s="831"/>
      <c r="I53" s="831"/>
      <c r="J53" s="848"/>
      <c r="K53" s="333" t="str">
        <f t="shared" si="16"/>
        <v/>
      </c>
      <c r="L53" s="853" t="str">
        <f t="shared" si="14"/>
        <v/>
      </c>
      <c r="M53" s="853"/>
      <c r="N53" s="334" t="str">
        <f t="shared" si="18"/>
        <v/>
      </c>
      <c r="O53" s="874"/>
      <c r="P53" s="845"/>
      <c r="Q53" s="845"/>
      <c r="R53" s="845"/>
      <c r="S53" s="845"/>
      <c r="T53" s="845"/>
      <c r="U53" s="845"/>
      <c r="V53" s="845"/>
      <c r="W53" s="845"/>
      <c r="X53" s="845"/>
      <c r="Y53" s="845"/>
      <c r="Z53" s="845"/>
      <c r="AA53" s="845"/>
      <c r="AB53" s="845"/>
      <c r="AC53" s="845"/>
      <c r="AD53" s="845"/>
      <c r="AE53" s="845"/>
      <c r="AF53" s="845"/>
      <c r="AG53" s="845"/>
      <c r="AH53" s="846"/>
      <c r="AI53" s="17" t="str">
        <f t="shared" si="17"/>
        <v/>
      </c>
    </row>
    <row r="54" spans="1:35" ht="15" customHeight="1">
      <c r="A54" s="838"/>
      <c r="B54" s="848"/>
      <c r="C54" s="838"/>
      <c r="D54" s="831"/>
      <c r="E54" s="848"/>
      <c r="F54" s="303"/>
      <c r="G54" s="830" t="str">
        <f t="shared" si="15"/>
        <v/>
      </c>
      <c r="H54" s="831"/>
      <c r="I54" s="831"/>
      <c r="J54" s="848"/>
      <c r="K54" s="333" t="str">
        <f t="shared" si="16"/>
        <v/>
      </c>
      <c r="L54" s="853" t="str">
        <f t="shared" si="14"/>
        <v/>
      </c>
      <c r="M54" s="853"/>
      <c r="N54" s="334" t="str">
        <f t="shared" si="18"/>
        <v/>
      </c>
      <c r="O54" s="874"/>
      <c r="P54" s="845"/>
      <c r="Q54" s="845"/>
      <c r="R54" s="845"/>
      <c r="S54" s="845"/>
      <c r="T54" s="845"/>
      <c r="U54" s="845"/>
      <c r="V54" s="845"/>
      <c r="W54" s="845"/>
      <c r="X54" s="845"/>
      <c r="Y54" s="845"/>
      <c r="Z54" s="845"/>
      <c r="AA54" s="845"/>
      <c r="AB54" s="845"/>
      <c r="AC54" s="845"/>
      <c r="AD54" s="845"/>
      <c r="AE54" s="845"/>
      <c r="AF54" s="845"/>
      <c r="AG54" s="845"/>
      <c r="AH54" s="846"/>
      <c r="AI54" s="17" t="str">
        <f t="shared" si="17"/>
        <v/>
      </c>
    </row>
    <row r="55" spans="1:35" ht="15" customHeight="1">
      <c r="A55" s="838"/>
      <c r="B55" s="848"/>
      <c r="C55" s="838"/>
      <c r="D55" s="831"/>
      <c r="E55" s="848"/>
      <c r="F55" s="303"/>
      <c r="G55" s="830" t="str">
        <f t="shared" si="15"/>
        <v/>
      </c>
      <c r="H55" s="831"/>
      <c r="I55" s="831"/>
      <c r="J55" s="848"/>
      <c r="K55" s="333" t="str">
        <f t="shared" si="16"/>
        <v/>
      </c>
      <c r="L55" s="853" t="str">
        <f t="shared" si="14"/>
        <v/>
      </c>
      <c r="M55" s="853"/>
      <c r="N55" s="334" t="str">
        <f t="shared" si="18"/>
        <v/>
      </c>
      <c r="O55" s="874"/>
      <c r="P55" s="845"/>
      <c r="Q55" s="845"/>
      <c r="R55" s="845"/>
      <c r="S55" s="845"/>
      <c r="T55" s="845"/>
      <c r="U55" s="845"/>
      <c r="V55" s="845"/>
      <c r="W55" s="845"/>
      <c r="X55" s="845"/>
      <c r="Y55" s="845"/>
      <c r="Z55" s="845"/>
      <c r="AA55" s="845"/>
      <c r="AB55" s="845"/>
      <c r="AC55" s="845"/>
      <c r="AD55" s="845"/>
      <c r="AE55" s="845"/>
      <c r="AF55" s="845"/>
      <c r="AG55" s="845"/>
      <c r="AH55" s="846"/>
      <c r="AI55" s="17" t="str">
        <f t="shared" si="17"/>
        <v/>
      </c>
    </row>
    <row r="56" spans="1:35" ht="15" customHeight="1">
      <c r="A56" s="838"/>
      <c r="B56" s="848"/>
      <c r="C56" s="838"/>
      <c r="D56" s="831"/>
      <c r="E56" s="848"/>
      <c r="F56" s="303"/>
      <c r="G56" s="830" t="str">
        <f t="shared" si="15"/>
        <v/>
      </c>
      <c r="H56" s="831"/>
      <c r="I56" s="831"/>
      <c r="J56" s="848"/>
      <c r="K56" s="333" t="str">
        <f t="shared" si="16"/>
        <v/>
      </c>
      <c r="L56" s="853" t="str">
        <f t="shared" si="14"/>
        <v/>
      </c>
      <c r="M56" s="853"/>
      <c r="N56" s="334" t="str">
        <f t="shared" si="18"/>
        <v/>
      </c>
      <c r="O56" s="874"/>
      <c r="P56" s="845"/>
      <c r="Q56" s="845"/>
      <c r="R56" s="845"/>
      <c r="S56" s="845"/>
      <c r="T56" s="845"/>
      <c r="U56" s="845"/>
      <c r="V56" s="845"/>
      <c r="W56" s="845"/>
      <c r="X56" s="845"/>
      <c r="Y56" s="845"/>
      <c r="Z56" s="845"/>
      <c r="AA56" s="845"/>
      <c r="AB56" s="845"/>
      <c r="AC56" s="845"/>
      <c r="AD56" s="845"/>
      <c r="AE56" s="845"/>
      <c r="AF56" s="845"/>
      <c r="AG56" s="845"/>
      <c r="AH56" s="846"/>
      <c r="AI56" s="17" t="str">
        <f t="shared" si="17"/>
        <v/>
      </c>
    </row>
    <row r="57" spans="1:35" ht="15" customHeight="1">
      <c r="A57" s="838"/>
      <c r="B57" s="848"/>
      <c r="C57" s="838"/>
      <c r="D57" s="831"/>
      <c r="E57" s="848"/>
      <c r="F57" s="303"/>
      <c r="G57" s="830" t="str">
        <f t="shared" si="15"/>
        <v/>
      </c>
      <c r="H57" s="831"/>
      <c r="I57" s="831"/>
      <c r="J57" s="848"/>
      <c r="K57" s="333" t="str">
        <f t="shared" si="16"/>
        <v/>
      </c>
      <c r="L57" s="853" t="str">
        <f t="shared" si="14"/>
        <v/>
      </c>
      <c r="M57" s="853"/>
      <c r="N57" s="334" t="str">
        <f t="shared" si="18"/>
        <v/>
      </c>
      <c r="O57" s="874"/>
      <c r="P57" s="845"/>
      <c r="Q57" s="845"/>
      <c r="R57" s="845"/>
      <c r="S57" s="845"/>
      <c r="T57" s="845"/>
      <c r="U57" s="845"/>
      <c r="V57" s="845"/>
      <c r="W57" s="845"/>
      <c r="X57" s="845"/>
      <c r="Y57" s="845"/>
      <c r="Z57" s="845"/>
      <c r="AA57" s="845"/>
      <c r="AB57" s="845"/>
      <c r="AC57" s="845"/>
      <c r="AD57" s="845"/>
      <c r="AE57" s="845"/>
      <c r="AF57" s="845"/>
      <c r="AG57" s="845"/>
      <c r="AH57" s="846"/>
      <c r="AI57" s="17" t="str">
        <f t="shared" si="17"/>
        <v/>
      </c>
    </row>
    <row r="58" spans="1:35" ht="15" customHeight="1">
      <c r="A58" s="838"/>
      <c r="B58" s="848"/>
      <c r="C58" s="838"/>
      <c r="D58" s="831"/>
      <c r="E58" s="848"/>
      <c r="F58" s="303"/>
      <c r="G58" s="830" t="str">
        <f t="shared" si="15"/>
        <v/>
      </c>
      <c r="H58" s="831"/>
      <c r="I58" s="831"/>
      <c r="J58" s="848"/>
      <c r="K58" s="333" t="str">
        <f t="shared" si="16"/>
        <v/>
      </c>
      <c r="L58" s="853" t="str">
        <f t="shared" si="14"/>
        <v/>
      </c>
      <c r="M58" s="853"/>
      <c r="N58" s="334" t="str">
        <f t="shared" si="18"/>
        <v/>
      </c>
      <c r="O58" s="874"/>
      <c r="P58" s="845"/>
      <c r="Q58" s="845"/>
      <c r="R58" s="845"/>
      <c r="S58" s="845"/>
      <c r="T58" s="845"/>
      <c r="U58" s="845"/>
      <c r="V58" s="845"/>
      <c r="W58" s="845"/>
      <c r="X58" s="845"/>
      <c r="Y58" s="845"/>
      <c r="Z58" s="845"/>
      <c r="AA58" s="845"/>
      <c r="AB58" s="845"/>
      <c r="AC58" s="845"/>
      <c r="AD58" s="845"/>
      <c r="AE58" s="845"/>
      <c r="AF58" s="845"/>
      <c r="AG58" s="845"/>
      <c r="AH58" s="846"/>
      <c r="AI58" s="17" t="str">
        <f t="shared" si="17"/>
        <v/>
      </c>
    </row>
    <row r="59" spans="1:35" ht="15" customHeight="1">
      <c r="A59" s="857"/>
      <c r="B59" s="859"/>
      <c r="C59" s="857"/>
      <c r="D59" s="858"/>
      <c r="E59" s="859"/>
      <c r="F59" s="315"/>
      <c r="G59" s="871" t="str">
        <f t="shared" si="15"/>
        <v/>
      </c>
      <c r="H59" s="858"/>
      <c r="I59" s="858"/>
      <c r="J59" s="859"/>
      <c r="K59" s="335" t="str">
        <f t="shared" si="16"/>
        <v/>
      </c>
      <c r="L59" s="873" t="str">
        <f t="shared" si="14"/>
        <v/>
      </c>
      <c r="M59" s="873"/>
      <c r="N59" s="334" t="str">
        <f t="shared" si="18"/>
        <v/>
      </c>
      <c r="O59" s="872"/>
      <c r="P59" s="868"/>
      <c r="Q59" s="868"/>
      <c r="R59" s="868"/>
      <c r="S59" s="868"/>
      <c r="T59" s="868"/>
      <c r="U59" s="868"/>
      <c r="V59" s="868"/>
      <c r="W59" s="868"/>
      <c r="X59" s="868"/>
      <c r="Y59" s="868"/>
      <c r="Z59" s="868"/>
      <c r="AA59" s="868"/>
      <c r="AB59" s="868"/>
      <c r="AC59" s="868"/>
      <c r="AD59" s="868"/>
      <c r="AE59" s="868"/>
      <c r="AF59" s="868"/>
      <c r="AG59" s="868"/>
      <c r="AH59" s="869"/>
      <c r="AI59" s="17" t="str">
        <f t="shared" si="17"/>
        <v/>
      </c>
    </row>
    <row r="60" spans="1:35" ht="15" customHeight="1">
      <c r="A60" s="866" t="s">
        <v>36</v>
      </c>
      <c r="B60" s="870"/>
      <c r="C60" s="870"/>
      <c r="D60" s="867"/>
      <c r="E60" s="866">
        <v>1</v>
      </c>
      <c r="F60" s="867"/>
      <c r="G60" s="866">
        <v>2</v>
      </c>
      <c r="H60" s="867"/>
      <c r="I60" s="866">
        <v>3</v>
      </c>
      <c r="J60" s="867"/>
      <c r="K60" s="866">
        <v>4</v>
      </c>
      <c r="L60" s="870"/>
      <c r="M60" s="870"/>
      <c r="N60" s="867"/>
      <c r="O60" s="866">
        <v>5</v>
      </c>
      <c r="P60" s="867"/>
      <c r="Q60" s="866">
        <v>6</v>
      </c>
      <c r="R60" s="867"/>
      <c r="S60" s="866">
        <v>7</v>
      </c>
      <c r="T60" s="867"/>
      <c r="U60" s="866">
        <v>8</v>
      </c>
      <c r="V60" s="867"/>
      <c r="W60" s="866">
        <v>9</v>
      </c>
      <c r="X60" s="867"/>
      <c r="Y60" s="866">
        <v>10</v>
      </c>
      <c r="Z60" s="867"/>
      <c r="AA60" s="866">
        <v>11</v>
      </c>
      <c r="AB60" s="867"/>
      <c r="AC60" s="866">
        <v>12</v>
      </c>
      <c r="AD60" s="867"/>
      <c r="AE60" s="866">
        <v>13</v>
      </c>
      <c r="AF60" s="867"/>
      <c r="AG60" s="866">
        <v>14</v>
      </c>
      <c r="AH60" s="867"/>
    </row>
    <row r="61" spans="1:35" ht="15" customHeight="1">
      <c r="A61" s="833"/>
      <c r="B61" s="834"/>
      <c r="C61" s="847"/>
      <c r="D61" s="336"/>
      <c r="E61" s="337"/>
      <c r="F61" s="338"/>
      <c r="G61" s="337"/>
      <c r="H61" s="338"/>
      <c r="I61" s="337"/>
      <c r="J61" s="338"/>
      <c r="K61" s="849"/>
      <c r="L61" s="850"/>
      <c r="M61" s="851"/>
      <c r="N61" s="852"/>
      <c r="O61" s="337"/>
      <c r="P61" s="338"/>
      <c r="Q61" s="337"/>
      <c r="R61" s="338"/>
      <c r="S61" s="337"/>
      <c r="T61" s="338"/>
      <c r="U61" s="337"/>
      <c r="V61" s="338"/>
      <c r="W61" s="337"/>
      <c r="X61" s="338"/>
      <c r="Y61" s="337"/>
      <c r="Z61" s="338"/>
      <c r="AA61" s="337"/>
      <c r="AB61" s="338"/>
      <c r="AC61" s="339"/>
      <c r="AD61" s="339"/>
      <c r="AE61" s="337"/>
      <c r="AF61" s="338"/>
      <c r="AG61" s="337"/>
      <c r="AH61" s="338"/>
    </row>
    <row r="62" spans="1:35" ht="15" customHeight="1">
      <c r="A62" s="857" t="str">
        <f>IF(A61="","",IF(A61=A10,Z10,A10))</f>
        <v/>
      </c>
      <c r="B62" s="858"/>
      <c r="C62" s="859"/>
      <c r="D62" s="340"/>
      <c r="E62" s="315"/>
      <c r="F62" s="317"/>
      <c r="G62" s="315"/>
      <c r="H62" s="317"/>
      <c r="I62" s="315"/>
      <c r="J62" s="317"/>
      <c r="K62" s="863"/>
      <c r="L62" s="864"/>
      <c r="M62" s="865"/>
      <c r="N62" s="855"/>
      <c r="O62" s="315"/>
      <c r="P62" s="317"/>
      <c r="Q62" s="315"/>
      <c r="R62" s="317"/>
      <c r="S62" s="315"/>
      <c r="T62" s="317"/>
      <c r="U62" s="315"/>
      <c r="V62" s="317"/>
      <c r="W62" s="315"/>
      <c r="X62" s="317"/>
      <c r="Y62" s="315"/>
      <c r="Z62" s="317"/>
      <c r="AA62" s="315"/>
      <c r="AB62" s="317"/>
      <c r="AC62" s="326"/>
      <c r="AD62" s="326"/>
      <c r="AE62" s="315"/>
      <c r="AF62" s="317"/>
      <c r="AG62" s="315"/>
      <c r="AH62" s="317"/>
    </row>
    <row r="63" spans="1:35" ht="15" customHeight="1">
      <c r="A63" s="341" t="s">
        <v>90</v>
      </c>
      <c r="B63" s="341"/>
      <c r="C63" s="341"/>
      <c r="D63" s="341"/>
      <c r="E63" s="860" t="s">
        <v>87</v>
      </c>
      <c r="F63" s="861"/>
      <c r="G63" s="861"/>
      <c r="H63" s="861"/>
      <c r="I63" s="861"/>
      <c r="J63" s="861"/>
      <c r="K63" s="861"/>
      <c r="L63" s="861"/>
      <c r="M63" s="861"/>
      <c r="N63" s="861"/>
      <c r="O63" s="861"/>
      <c r="P63" s="861"/>
      <c r="Q63" s="861"/>
      <c r="R63" s="861"/>
      <c r="S63" s="861"/>
      <c r="T63" s="861"/>
      <c r="U63" s="861"/>
      <c r="V63" s="861"/>
      <c r="W63" s="861"/>
      <c r="X63" s="861"/>
      <c r="Y63" s="861"/>
      <c r="Z63" s="861"/>
      <c r="AA63" s="861"/>
      <c r="AB63" s="861"/>
      <c r="AC63" s="861"/>
      <c r="AD63" s="861"/>
      <c r="AE63" s="861"/>
      <c r="AF63" s="861"/>
      <c r="AG63" s="861"/>
      <c r="AH63" s="861"/>
    </row>
    <row r="64" spans="1:35" ht="15" customHeight="1">
      <c r="A64" s="197" t="s">
        <v>447</v>
      </c>
      <c r="B64" s="197"/>
      <c r="C64" s="862"/>
      <c r="D64" s="862"/>
      <c r="E64" s="862"/>
      <c r="F64" s="862"/>
      <c r="G64" s="862"/>
      <c r="H64" s="862"/>
      <c r="I64" s="862"/>
      <c r="J64" s="862"/>
      <c r="K64" s="862"/>
      <c r="L64" s="862"/>
      <c r="M64" s="862"/>
      <c r="N64" s="862"/>
      <c r="O64" s="862"/>
      <c r="P64" s="862"/>
      <c r="Q64" s="862"/>
      <c r="R64" s="862"/>
      <c r="S64" s="862"/>
      <c r="T64" s="862"/>
      <c r="U64" s="862"/>
      <c r="V64" s="862"/>
      <c r="W64" s="862"/>
      <c r="X64" s="862"/>
      <c r="Y64" s="862"/>
      <c r="Z64" s="862"/>
      <c r="AA64" s="862"/>
      <c r="AB64" s="862"/>
      <c r="AC64" s="862"/>
      <c r="AD64" s="862"/>
      <c r="AE64" s="862"/>
      <c r="AF64" s="862"/>
      <c r="AG64" s="862"/>
      <c r="AH64" s="862"/>
    </row>
    <row r="65" spans="1:34" ht="15" customHeight="1">
      <c r="A65" s="197" t="s">
        <v>446</v>
      </c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</row>
    <row r="66" spans="1:34" ht="15" customHeight="1">
      <c r="A66" s="779" t="s">
        <v>91</v>
      </c>
      <c r="B66" s="779"/>
      <c r="C66" s="779"/>
      <c r="D66" s="779"/>
      <c r="E66" s="779"/>
      <c r="F66" s="779"/>
      <c r="G66" s="779"/>
      <c r="H66" s="779"/>
      <c r="I66" s="779"/>
      <c r="J66" s="779"/>
      <c r="K66" s="779"/>
      <c r="L66" s="779"/>
      <c r="M66" s="779"/>
      <c r="N66" s="779"/>
      <c r="O66" s="779"/>
      <c r="P66" s="779"/>
      <c r="Q66" s="779"/>
      <c r="R66" s="779"/>
      <c r="S66" s="779"/>
      <c r="T66" s="779"/>
      <c r="U66" s="779"/>
      <c r="V66" s="779"/>
      <c r="W66" s="779"/>
      <c r="X66" s="779"/>
      <c r="Y66" s="779"/>
      <c r="Z66" s="779"/>
      <c r="AA66" s="779"/>
      <c r="AB66" s="779"/>
      <c r="AC66" s="779"/>
      <c r="AD66" s="779"/>
      <c r="AE66" s="779"/>
      <c r="AF66" s="779"/>
      <c r="AG66" s="779"/>
      <c r="AH66" s="779"/>
    </row>
    <row r="67" spans="1:34" ht="15" customHeight="1">
      <c r="A67" s="779" t="s">
        <v>61</v>
      </c>
      <c r="B67" s="779"/>
      <c r="C67" s="779"/>
      <c r="D67" s="779"/>
      <c r="E67" s="779"/>
      <c r="F67" s="779"/>
      <c r="G67" s="779"/>
      <c r="H67" s="779"/>
      <c r="I67" s="779"/>
      <c r="J67" s="779"/>
      <c r="K67" s="779"/>
      <c r="L67" s="779"/>
      <c r="M67" s="779"/>
      <c r="N67" s="779"/>
      <c r="O67" s="779"/>
      <c r="P67" s="779"/>
      <c r="Q67" s="779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</row>
    <row r="68" spans="1:34" ht="11.25" customHeight="1">
      <c r="A68" s="197"/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258"/>
      <c r="V68" s="258"/>
      <c r="W68" s="258"/>
      <c r="X68" s="258"/>
      <c r="Y68" s="258"/>
      <c r="Z68" s="258"/>
      <c r="AA68" s="258"/>
      <c r="AB68" s="258"/>
      <c r="AC68" s="197"/>
      <c r="AD68" s="197"/>
      <c r="AE68" s="197"/>
      <c r="AF68" s="197"/>
      <c r="AG68" s="197"/>
      <c r="AH68" s="197"/>
    </row>
    <row r="69" spans="1:34" ht="11.25" hidden="1" customHeight="1">
      <c r="A69" s="771" t="s">
        <v>62</v>
      </c>
      <c r="B69" s="771"/>
      <c r="C69" s="771"/>
      <c r="D69" s="259"/>
      <c r="E69" s="259"/>
      <c r="F69" s="259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</row>
    <row r="70" spans="1:34" ht="11.25" hidden="1" customHeight="1">
      <c r="A70" s="780"/>
      <c r="B70" s="781"/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781"/>
      <c r="P70" s="781"/>
      <c r="Q70" s="781"/>
      <c r="R70" s="781"/>
      <c r="S70" s="781"/>
      <c r="T70" s="781"/>
      <c r="U70" s="781"/>
      <c r="V70" s="781"/>
      <c r="W70" s="781"/>
      <c r="X70" s="781"/>
      <c r="Y70" s="781"/>
      <c r="Z70" s="781"/>
      <c r="AA70" s="781"/>
      <c r="AB70" s="781"/>
      <c r="AC70" s="781"/>
      <c r="AD70" s="781"/>
      <c r="AE70" s="781"/>
      <c r="AF70" s="781"/>
      <c r="AG70" s="781"/>
      <c r="AH70" s="782"/>
    </row>
    <row r="71" spans="1:34" ht="11.25" hidden="1" customHeight="1">
      <c r="A71" s="783"/>
      <c r="B71" s="784"/>
      <c r="C71" s="784"/>
      <c r="D71" s="784"/>
      <c r="E71" s="784"/>
      <c r="F71" s="784"/>
      <c r="G71" s="784"/>
      <c r="H71" s="784"/>
      <c r="I71" s="784"/>
      <c r="J71" s="784"/>
      <c r="K71" s="784"/>
      <c r="L71" s="784"/>
      <c r="M71" s="784"/>
      <c r="N71" s="784"/>
      <c r="O71" s="784"/>
      <c r="P71" s="784"/>
      <c r="Q71" s="784"/>
      <c r="R71" s="784"/>
      <c r="S71" s="784"/>
      <c r="T71" s="784"/>
      <c r="U71" s="784"/>
      <c r="V71" s="784"/>
      <c r="W71" s="784"/>
      <c r="X71" s="784"/>
      <c r="Y71" s="784"/>
      <c r="Z71" s="784"/>
      <c r="AA71" s="784"/>
      <c r="AB71" s="784"/>
      <c r="AC71" s="784"/>
      <c r="AD71" s="784"/>
      <c r="AE71" s="784"/>
      <c r="AF71" s="784"/>
      <c r="AG71" s="784"/>
      <c r="AH71" s="785"/>
    </row>
    <row r="72" spans="1:34" ht="11.25" hidden="1" customHeight="1">
      <c r="A72" s="783"/>
      <c r="B72" s="784"/>
      <c r="C72" s="784"/>
      <c r="D72" s="784"/>
      <c r="E72" s="784"/>
      <c r="F72" s="784"/>
      <c r="G72" s="784"/>
      <c r="H72" s="784"/>
      <c r="I72" s="784"/>
      <c r="J72" s="784"/>
      <c r="K72" s="784"/>
      <c r="L72" s="784"/>
      <c r="M72" s="784"/>
      <c r="N72" s="784"/>
      <c r="O72" s="784"/>
      <c r="P72" s="784"/>
      <c r="Q72" s="784"/>
      <c r="R72" s="784"/>
      <c r="S72" s="784"/>
      <c r="T72" s="784"/>
      <c r="U72" s="784"/>
      <c r="V72" s="784"/>
      <c r="W72" s="784"/>
      <c r="X72" s="784"/>
      <c r="Y72" s="784"/>
      <c r="Z72" s="784"/>
      <c r="AA72" s="784"/>
      <c r="AB72" s="784"/>
      <c r="AC72" s="784"/>
      <c r="AD72" s="784"/>
      <c r="AE72" s="784"/>
      <c r="AF72" s="784"/>
      <c r="AG72" s="784"/>
      <c r="AH72" s="785"/>
    </row>
    <row r="73" spans="1:34" ht="11.25" hidden="1" customHeight="1">
      <c r="A73" s="783"/>
      <c r="B73" s="784"/>
      <c r="C73" s="784"/>
      <c r="D73" s="784"/>
      <c r="E73" s="784"/>
      <c r="F73" s="784"/>
      <c r="G73" s="784"/>
      <c r="H73" s="784"/>
      <c r="I73" s="784"/>
      <c r="J73" s="784"/>
      <c r="K73" s="784"/>
      <c r="L73" s="784"/>
      <c r="M73" s="784"/>
      <c r="N73" s="784"/>
      <c r="O73" s="784"/>
      <c r="P73" s="784"/>
      <c r="Q73" s="784"/>
      <c r="R73" s="784"/>
      <c r="S73" s="784"/>
      <c r="T73" s="784"/>
      <c r="U73" s="784"/>
      <c r="V73" s="784"/>
      <c r="W73" s="784"/>
      <c r="X73" s="784"/>
      <c r="Y73" s="784"/>
      <c r="Z73" s="784"/>
      <c r="AA73" s="784"/>
      <c r="AB73" s="784"/>
      <c r="AC73" s="784"/>
      <c r="AD73" s="784"/>
      <c r="AE73" s="784"/>
      <c r="AF73" s="784"/>
      <c r="AG73" s="784"/>
      <c r="AH73" s="785"/>
    </row>
    <row r="74" spans="1:34" ht="11.25" hidden="1" customHeight="1">
      <c r="A74" s="783"/>
      <c r="B74" s="784"/>
      <c r="C74" s="784"/>
      <c r="D74" s="784"/>
      <c r="E74" s="784"/>
      <c r="F74" s="784"/>
      <c r="G74" s="784"/>
      <c r="H74" s="784"/>
      <c r="I74" s="784"/>
      <c r="J74" s="784"/>
      <c r="K74" s="784"/>
      <c r="L74" s="784"/>
      <c r="M74" s="784"/>
      <c r="N74" s="784"/>
      <c r="O74" s="784"/>
      <c r="P74" s="784"/>
      <c r="Q74" s="784"/>
      <c r="R74" s="784"/>
      <c r="S74" s="784"/>
      <c r="T74" s="784"/>
      <c r="U74" s="784"/>
      <c r="V74" s="784"/>
      <c r="W74" s="784"/>
      <c r="X74" s="784"/>
      <c r="Y74" s="784"/>
      <c r="Z74" s="784"/>
      <c r="AA74" s="784"/>
      <c r="AB74" s="784"/>
      <c r="AC74" s="784"/>
      <c r="AD74" s="784"/>
      <c r="AE74" s="784"/>
      <c r="AF74" s="784"/>
      <c r="AG74" s="784"/>
      <c r="AH74" s="785"/>
    </row>
    <row r="75" spans="1:34" ht="11.25" hidden="1" customHeight="1">
      <c r="A75" s="783"/>
      <c r="B75" s="784"/>
      <c r="C75" s="784"/>
      <c r="D75" s="784"/>
      <c r="E75" s="784"/>
      <c r="F75" s="784"/>
      <c r="G75" s="784"/>
      <c r="H75" s="784"/>
      <c r="I75" s="784"/>
      <c r="J75" s="784"/>
      <c r="K75" s="784"/>
      <c r="L75" s="784"/>
      <c r="M75" s="784"/>
      <c r="N75" s="784"/>
      <c r="O75" s="784"/>
      <c r="P75" s="784"/>
      <c r="Q75" s="784"/>
      <c r="R75" s="784"/>
      <c r="S75" s="784"/>
      <c r="T75" s="784"/>
      <c r="U75" s="784"/>
      <c r="V75" s="784"/>
      <c r="W75" s="784"/>
      <c r="X75" s="784"/>
      <c r="Y75" s="784"/>
      <c r="Z75" s="784"/>
      <c r="AA75" s="784"/>
      <c r="AB75" s="784"/>
      <c r="AC75" s="784"/>
      <c r="AD75" s="784"/>
      <c r="AE75" s="784"/>
      <c r="AF75" s="784"/>
      <c r="AG75" s="784"/>
      <c r="AH75" s="785"/>
    </row>
    <row r="76" spans="1:34" ht="11.25" hidden="1" customHeight="1">
      <c r="A76" s="783"/>
      <c r="B76" s="784"/>
      <c r="C76" s="784"/>
      <c r="D76" s="784"/>
      <c r="E76" s="784"/>
      <c r="F76" s="784"/>
      <c r="G76" s="784"/>
      <c r="H76" s="784"/>
      <c r="I76" s="784"/>
      <c r="J76" s="784"/>
      <c r="K76" s="784"/>
      <c r="L76" s="784"/>
      <c r="M76" s="784"/>
      <c r="N76" s="784"/>
      <c r="O76" s="784"/>
      <c r="P76" s="784"/>
      <c r="Q76" s="784"/>
      <c r="R76" s="784"/>
      <c r="S76" s="784"/>
      <c r="T76" s="784"/>
      <c r="U76" s="784"/>
      <c r="V76" s="784"/>
      <c r="W76" s="784"/>
      <c r="X76" s="784"/>
      <c r="Y76" s="784"/>
      <c r="Z76" s="784"/>
      <c r="AA76" s="784"/>
      <c r="AB76" s="784"/>
      <c r="AC76" s="784"/>
      <c r="AD76" s="784"/>
      <c r="AE76" s="784"/>
      <c r="AF76" s="784"/>
      <c r="AG76" s="784"/>
      <c r="AH76" s="785"/>
    </row>
    <row r="77" spans="1:34" ht="11.25" hidden="1" customHeight="1">
      <c r="A77" s="783"/>
      <c r="B77" s="784"/>
      <c r="C77" s="784"/>
      <c r="D77" s="784"/>
      <c r="E77" s="784"/>
      <c r="F77" s="784"/>
      <c r="G77" s="784"/>
      <c r="H77" s="784"/>
      <c r="I77" s="784"/>
      <c r="J77" s="784"/>
      <c r="K77" s="784"/>
      <c r="L77" s="784"/>
      <c r="M77" s="784"/>
      <c r="N77" s="784"/>
      <c r="O77" s="784"/>
      <c r="P77" s="784"/>
      <c r="Q77" s="784"/>
      <c r="R77" s="784"/>
      <c r="S77" s="784"/>
      <c r="T77" s="784"/>
      <c r="U77" s="784"/>
      <c r="V77" s="784"/>
      <c r="W77" s="784"/>
      <c r="X77" s="784"/>
      <c r="Y77" s="784"/>
      <c r="Z77" s="784"/>
      <c r="AA77" s="784"/>
      <c r="AB77" s="784"/>
      <c r="AC77" s="784"/>
      <c r="AD77" s="784"/>
      <c r="AE77" s="784"/>
      <c r="AF77" s="784"/>
      <c r="AG77" s="784"/>
      <c r="AH77" s="785"/>
    </row>
    <row r="78" spans="1:34" ht="11.25" hidden="1" customHeight="1">
      <c r="A78" s="783"/>
      <c r="B78" s="784"/>
      <c r="C78" s="784"/>
      <c r="D78" s="784"/>
      <c r="E78" s="784"/>
      <c r="F78" s="784"/>
      <c r="G78" s="784"/>
      <c r="H78" s="784"/>
      <c r="I78" s="784"/>
      <c r="J78" s="784"/>
      <c r="K78" s="784"/>
      <c r="L78" s="784"/>
      <c r="M78" s="784"/>
      <c r="N78" s="784"/>
      <c r="O78" s="784"/>
      <c r="P78" s="784"/>
      <c r="Q78" s="784"/>
      <c r="R78" s="784"/>
      <c r="S78" s="784"/>
      <c r="T78" s="784"/>
      <c r="U78" s="784"/>
      <c r="V78" s="784"/>
      <c r="W78" s="784"/>
      <c r="X78" s="784"/>
      <c r="Y78" s="784"/>
      <c r="Z78" s="784"/>
      <c r="AA78" s="784"/>
      <c r="AB78" s="784"/>
      <c r="AC78" s="784"/>
      <c r="AD78" s="784"/>
      <c r="AE78" s="784"/>
      <c r="AF78" s="784"/>
      <c r="AG78" s="784"/>
      <c r="AH78" s="785"/>
    </row>
    <row r="79" spans="1:34" ht="11.25" hidden="1" customHeight="1">
      <c r="A79" s="783"/>
      <c r="B79" s="784"/>
      <c r="C79" s="784"/>
      <c r="D79" s="784"/>
      <c r="E79" s="784"/>
      <c r="F79" s="784"/>
      <c r="G79" s="784"/>
      <c r="H79" s="784"/>
      <c r="I79" s="784"/>
      <c r="J79" s="784"/>
      <c r="K79" s="784"/>
      <c r="L79" s="784"/>
      <c r="M79" s="784"/>
      <c r="N79" s="784"/>
      <c r="O79" s="784"/>
      <c r="P79" s="784"/>
      <c r="Q79" s="784"/>
      <c r="R79" s="784"/>
      <c r="S79" s="784"/>
      <c r="T79" s="784"/>
      <c r="U79" s="784"/>
      <c r="V79" s="784"/>
      <c r="W79" s="784"/>
      <c r="X79" s="784"/>
      <c r="Y79" s="784"/>
      <c r="Z79" s="784"/>
      <c r="AA79" s="784"/>
      <c r="AB79" s="784"/>
      <c r="AC79" s="784"/>
      <c r="AD79" s="784"/>
      <c r="AE79" s="784"/>
      <c r="AF79" s="784"/>
      <c r="AG79" s="784"/>
      <c r="AH79" s="785"/>
    </row>
    <row r="80" spans="1:34" ht="11.25" hidden="1" customHeight="1">
      <c r="A80" s="783"/>
      <c r="B80" s="784"/>
      <c r="C80" s="784"/>
      <c r="D80" s="784"/>
      <c r="E80" s="784"/>
      <c r="F80" s="784"/>
      <c r="G80" s="784"/>
      <c r="H80" s="784"/>
      <c r="I80" s="784"/>
      <c r="J80" s="784"/>
      <c r="K80" s="784"/>
      <c r="L80" s="784"/>
      <c r="M80" s="784"/>
      <c r="N80" s="784"/>
      <c r="O80" s="784"/>
      <c r="P80" s="784"/>
      <c r="Q80" s="784"/>
      <c r="R80" s="784"/>
      <c r="S80" s="784"/>
      <c r="T80" s="784"/>
      <c r="U80" s="784"/>
      <c r="V80" s="784"/>
      <c r="W80" s="784"/>
      <c r="X80" s="784"/>
      <c r="Y80" s="784"/>
      <c r="Z80" s="784"/>
      <c r="AA80" s="784"/>
      <c r="AB80" s="784"/>
      <c r="AC80" s="784"/>
      <c r="AD80" s="784"/>
      <c r="AE80" s="784"/>
      <c r="AF80" s="784"/>
      <c r="AG80" s="784"/>
      <c r="AH80" s="785"/>
    </row>
    <row r="81" spans="1:34" ht="11.25" hidden="1" customHeight="1">
      <c r="A81" s="786"/>
      <c r="B81" s="787"/>
      <c r="C81" s="787"/>
      <c r="D81" s="787"/>
      <c r="E81" s="787"/>
      <c r="F81" s="787"/>
      <c r="G81" s="787"/>
      <c r="H81" s="787"/>
      <c r="I81" s="787"/>
      <c r="J81" s="787"/>
      <c r="K81" s="787"/>
      <c r="L81" s="787"/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7"/>
      <c r="AC81" s="787"/>
      <c r="AD81" s="787"/>
      <c r="AE81" s="787"/>
      <c r="AF81" s="787"/>
      <c r="AG81" s="787"/>
      <c r="AH81" s="788"/>
    </row>
    <row r="82" spans="1:34" hidden="1"/>
  </sheetData>
  <mergeCells count="408">
    <mergeCell ref="A1:P1"/>
    <mergeCell ref="W1:AB1"/>
    <mergeCell ref="AC1:AH1"/>
    <mergeCell ref="B2:N3"/>
    <mergeCell ref="W2:AB3"/>
    <mergeCell ref="AC2:AH3"/>
    <mergeCell ref="O3:P3"/>
    <mergeCell ref="A4:AH4"/>
    <mergeCell ref="I5:J5"/>
    <mergeCell ref="K5:N5"/>
    <mergeCell ref="O5:T5"/>
    <mergeCell ref="U5:V5"/>
    <mergeCell ref="AB7:AE7"/>
    <mergeCell ref="AF7:AH8"/>
    <mergeCell ref="T8:U8"/>
    <mergeCell ref="V8:Z8"/>
    <mergeCell ref="AB8:AE8"/>
    <mergeCell ref="A8:E8"/>
    <mergeCell ref="F8:J8"/>
    <mergeCell ref="K8:N8"/>
    <mergeCell ref="O8:S8"/>
    <mergeCell ref="A7:E7"/>
    <mergeCell ref="F7:J7"/>
    <mergeCell ref="K7:N7"/>
    <mergeCell ref="O7:S7"/>
    <mergeCell ref="T7:U7"/>
    <mergeCell ref="V7:Z7"/>
    <mergeCell ref="O9:P9"/>
    <mergeCell ref="Q9:T9"/>
    <mergeCell ref="Z11:AH11"/>
    <mergeCell ref="A11:I11"/>
    <mergeCell ref="A12:I12"/>
    <mergeCell ref="O12:P12"/>
    <mergeCell ref="Q12:T12"/>
    <mergeCell ref="U12:V12"/>
    <mergeCell ref="U13:V13"/>
    <mergeCell ref="AG13:AH13"/>
    <mergeCell ref="W9:Y15"/>
    <mergeCell ref="J9:N15"/>
    <mergeCell ref="O14:P14"/>
    <mergeCell ref="Q14:T14"/>
    <mergeCell ref="U14:V14"/>
    <mergeCell ref="O15:P15"/>
    <mergeCell ref="Q15:T15"/>
    <mergeCell ref="U15:V15"/>
    <mergeCell ref="U9:V9"/>
    <mergeCell ref="Z12:AH12"/>
    <mergeCell ref="O11:P11"/>
    <mergeCell ref="Q11:T11"/>
    <mergeCell ref="U11:V11"/>
    <mergeCell ref="G13:H13"/>
    <mergeCell ref="J16:N16"/>
    <mergeCell ref="O16:P16"/>
    <mergeCell ref="Q16:T16"/>
    <mergeCell ref="U16:V16"/>
    <mergeCell ref="W16:Y16"/>
    <mergeCell ref="AA13:AB13"/>
    <mergeCell ref="R17:R18"/>
    <mergeCell ref="S17:S18"/>
    <mergeCell ref="A17:A18"/>
    <mergeCell ref="B17:C18"/>
    <mergeCell ref="D17:H17"/>
    <mergeCell ref="I17:I18"/>
    <mergeCell ref="O13:P13"/>
    <mergeCell ref="Q13:T13"/>
    <mergeCell ref="AF17:AG18"/>
    <mergeCell ref="AH17:AH18"/>
    <mergeCell ref="J19:P19"/>
    <mergeCell ref="U19:Y19"/>
    <mergeCell ref="T17:T18"/>
    <mergeCell ref="U17:Y18"/>
    <mergeCell ref="Z17:Z18"/>
    <mergeCell ref="AA17:AE17"/>
    <mergeCell ref="J17:P18"/>
    <mergeCell ref="Q17:Q18"/>
    <mergeCell ref="J20:P20"/>
    <mergeCell ref="U20:Y20"/>
    <mergeCell ref="J21:P21"/>
    <mergeCell ref="U21:Y21"/>
    <mergeCell ref="J22:P22"/>
    <mergeCell ref="U22:Y22"/>
    <mergeCell ref="J23:P23"/>
    <mergeCell ref="U23:Y23"/>
    <mergeCell ref="J24:P24"/>
    <mergeCell ref="U24:Y24"/>
    <mergeCell ref="J25:P25"/>
    <mergeCell ref="U25:Y25"/>
    <mergeCell ref="J26:P26"/>
    <mergeCell ref="U26:Y26"/>
    <mergeCell ref="J27:P27"/>
    <mergeCell ref="U27:Y27"/>
    <mergeCell ref="J28:P28"/>
    <mergeCell ref="U28:Y28"/>
    <mergeCell ref="J29:P29"/>
    <mergeCell ref="U29:Y29"/>
    <mergeCell ref="J30:P30"/>
    <mergeCell ref="U30:Y30"/>
    <mergeCell ref="J31:P31"/>
    <mergeCell ref="U31:Y31"/>
    <mergeCell ref="J32:P32"/>
    <mergeCell ref="U32:Y32"/>
    <mergeCell ref="J33:P33"/>
    <mergeCell ref="U33:Y33"/>
    <mergeCell ref="J34:P34"/>
    <mergeCell ref="U34:Y34"/>
    <mergeCell ref="J35:P35"/>
    <mergeCell ref="U35:Y35"/>
    <mergeCell ref="J36:P36"/>
    <mergeCell ref="U36:Y36"/>
    <mergeCell ref="A37:B37"/>
    <mergeCell ref="C37:F37"/>
    <mergeCell ref="G37:J37"/>
    <mergeCell ref="K37:R37"/>
    <mergeCell ref="S37:X37"/>
    <mergeCell ref="Y37:Z37"/>
    <mergeCell ref="AE37:AH37"/>
    <mergeCell ref="A38:B38"/>
    <mergeCell ref="D38:F38"/>
    <mergeCell ref="H38:J38"/>
    <mergeCell ref="K38:R38"/>
    <mergeCell ref="S38:X38"/>
    <mergeCell ref="Y38:Z38"/>
    <mergeCell ref="AB38:AD38"/>
    <mergeCell ref="AF38:AH38"/>
    <mergeCell ref="AA37:AD37"/>
    <mergeCell ref="Y41:Z41"/>
    <mergeCell ref="AB41:AD41"/>
    <mergeCell ref="AF41:AH41"/>
    <mergeCell ref="Q39:T40"/>
    <mergeCell ref="Y39:Z39"/>
    <mergeCell ref="W39:W40"/>
    <mergeCell ref="M39:N40"/>
    <mergeCell ref="AB39:AD39"/>
    <mergeCell ref="AF39:AH39"/>
    <mergeCell ref="Y40:Z40"/>
    <mergeCell ref="AB40:AD40"/>
    <mergeCell ref="AF40:AH40"/>
    <mergeCell ref="U39:U40"/>
    <mergeCell ref="X39:X40"/>
    <mergeCell ref="O39:O40"/>
    <mergeCell ref="P39:P40"/>
    <mergeCell ref="V39:V40"/>
    <mergeCell ref="A40:B40"/>
    <mergeCell ref="D40:F40"/>
    <mergeCell ref="H40:J40"/>
    <mergeCell ref="A39:B39"/>
    <mergeCell ref="R43:S43"/>
    <mergeCell ref="K43:L43"/>
    <mergeCell ref="K44:L44"/>
    <mergeCell ref="M43:N43"/>
    <mergeCell ref="M44:N44"/>
    <mergeCell ref="D39:F39"/>
    <mergeCell ref="H39:J39"/>
    <mergeCell ref="K39:L40"/>
    <mergeCell ref="A42:B42"/>
    <mergeCell ref="D42:F42"/>
    <mergeCell ref="H42:J42"/>
    <mergeCell ref="R42:S42"/>
    <mergeCell ref="A41:B41"/>
    <mergeCell ref="D41:F41"/>
    <mergeCell ref="H41:J41"/>
    <mergeCell ref="R41:S41"/>
    <mergeCell ref="K41:L41"/>
    <mergeCell ref="M41:N41"/>
    <mergeCell ref="R45:S45"/>
    <mergeCell ref="Y47:Z47"/>
    <mergeCell ref="AB47:AD47"/>
    <mergeCell ref="A47:B47"/>
    <mergeCell ref="D47:F47"/>
    <mergeCell ref="H47:J47"/>
    <mergeCell ref="Y42:Z42"/>
    <mergeCell ref="AB42:AD42"/>
    <mergeCell ref="AF42:AH42"/>
    <mergeCell ref="AF43:AH43"/>
    <mergeCell ref="A44:B44"/>
    <mergeCell ref="D44:F44"/>
    <mergeCell ref="H44:J44"/>
    <mergeCell ref="R44:S44"/>
    <mergeCell ref="Y44:Z44"/>
    <mergeCell ref="AB44:AD44"/>
    <mergeCell ref="AF44:AH44"/>
    <mergeCell ref="A43:B43"/>
    <mergeCell ref="D43:F43"/>
    <mergeCell ref="M42:N42"/>
    <mergeCell ref="K42:L42"/>
    <mergeCell ref="Y43:Z43"/>
    <mergeCell ref="AB43:AD43"/>
    <mergeCell ref="H43:J43"/>
    <mergeCell ref="AG49:AH49"/>
    <mergeCell ref="A48:B48"/>
    <mergeCell ref="C48:E48"/>
    <mergeCell ref="G48:J48"/>
    <mergeCell ref="K48:N48"/>
    <mergeCell ref="O48:AH48"/>
    <mergeCell ref="AF45:AH45"/>
    <mergeCell ref="A46:B46"/>
    <mergeCell ref="D46:F46"/>
    <mergeCell ref="H46:J46"/>
    <mergeCell ref="R46:S46"/>
    <mergeCell ref="Y46:Z46"/>
    <mergeCell ref="AB46:AD46"/>
    <mergeCell ref="AF46:AH46"/>
    <mergeCell ref="AF47:AH47"/>
    <mergeCell ref="K45:L45"/>
    <mergeCell ref="K46:L46"/>
    <mergeCell ref="M45:N45"/>
    <mergeCell ref="M46:N46"/>
    <mergeCell ref="A45:B45"/>
    <mergeCell ref="D45:F45"/>
    <mergeCell ref="Y45:Z45"/>
    <mergeCell ref="AB45:AD45"/>
    <mergeCell ref="H45:J45"/>
    <mergeCell ref="R47:S47"/>
    <mergeCell ref="K47:L47"/>
    <mergeCell ref="AG50:AH50"/>
    <mergeCell ref="A51:B51"/>
    <mergeCell ref="C51:E51"/>
    <mergeCell ref="G51:J51"/>
    <mergeCell ref="O51:P51"/>
    <mergeCell ref="Q51:R51"/>
    <mergeCell ref="S51:T51"/>
    <mergeCell ref="U51:V51"/>
    <mergeCell ref="W50:X50"/>
    <mergeCell ref="AG51:AH51"/>
    <mergeCell ref="W51:X51"/>
    <mergeCell ref="Y51:Z51"/>
    <mergeCell ref="A50:B50"/>
    <mergeCell ref="C50:E50"/>
    <mergeCell ref="G50:J50"/>
    <mergeCell ref="O50:P50"/>
    <mergeCell ref="Q50:R50"/>
    <mergeCell ref="S50:T50"/>
    <mergeCell ref="U50:V50"/>
    <mergeCell ref="Y50:Z50"/>
    <mergeCell ref="L49:M49"/>
    <mergeCell ref="O49:P49"/>
    <mergeCell ref="O52:P52"/>
    <mergeCell ref="AE51:AF51"/>
    <mergeCell ref="AA51:AB51"/>
    <mergeCell ref="AC51:AD51"/>
    <mergeCell ref="AE52:AF52"/>
    <mergeCell ref="AC52:AD52"/>
    <mergeCell ref="AA50:AB50"/>
    <mergeCell ref="AC50:AD50"/>
    <mergeCell ref="AE49:AF49"/>
    <mergeCell ref="AA49:AB49"/>
    <mergeCell ref="AC49:AD49"/>
    <mergeCell ref="AE50:AF50"/>
    <mergeCell ref="W49:X49"/>
    <mergeCell ref="Y49:Z49"/>
    <mergeCell ref="Q49:R49"/>
    <mergeCell ref="S49:T49"/>
    <mergeCell ref="U49:V49"/>
    <mergeCell ref="Q52:R52"/>
    <mergeCell ref="AG52:AH52"/>
    <mergeCell ref="Q53:R53"/>
    <mergeCell ref="W52:X52"/>
    <mergeCell ref="U52:V52"/>
    <mergeCell ref="S52:T52"/>
    <mergeCell ref="Y52:Z52"/>
    <mergeCell ref="AA52:AB52"/>
    <mergeCell ref="AC54:AD54"/>
    <mergeCell ref="AE53:AF53"/>
    <mergeCell ref="AA53:AB53"/>
    <mergeCell ref="AC53:AD53"/>
    <mergeCell ref="AE54:AF54"/>
    <mergeCell ref="S54:T54"/>
    <mergeCell ref="W54:X54"/>
    <mergeCell ref="O54:P54"/>
    <mergeCell ref="L54:M54"/>
    <mergeCell ref="Q54:R54"/>
    <mergeCell ref="A53:B53"/>
    <mergeCell ref="C53:E53"/>
    <mergeCell ref="G53:J53"/>
    <mergeCell ref="O53:P53"/>
    <mergeCell ref="L53:M53"/>
    <mergeCell ref="AG54:AH54"/>
    <mergeCell ref="U54:V54"/>
    <mergeCell ref="Y54:Z54"/>
    <mergeCell ref="AA54:AB54"/>
    <mergeCell ref="S53:T53"/>
    <mergeCell ref="U53:V53"/>
    <mergeCell ref="AG53:AH53"/>
    <mergeCell ref="W53:X53"/>
    <mergeCell ref="Y53:Z53"/>
    <mergeCell ref="U55:V55"/>
    <mergeCell ref="C55:E55"/>
    <mergeCell ref="G55:J55"/>
    <mergeCell ref="O55:P55"/>
    <mergeCell ref="AG55:AH55"/>
    <mergeCell ref="A56:B56"/>
    <mergeCell ref="C56:E56"/>
    <mergeCell ref="G56:J56"/>
    <mergeCell ref="O56:P56"/>
    <mergeCell ref="Q56:R56"/>
    <mergeCell ref="S56:T56"/>
    <mergeCell ref="U56:V56"/>
    <mergeCell ref="A55:B55"/>
    <mergeCell ref="AE55:AF55"/>
    <mergeCell ref="AA55:AB55"/>
    <mergeCell ref="AC55:AD55"/>
    <mergeCell ref="AE56:AF56"/>
    <mergeCell ref="Y55:Z55"/>
    <mergeCell ref="Y56:Z56"/>
    <mergeCell ref="AA56:AB56"/>
    <mergeCell ref="AG56:AH56"/>
    <mergeCell ref="Q55:R55"/>
    <mergeCell ref="S55:T55"/>
    <mergeCell ref="W55:X55"/>
    <mergeCell ref="AG58:AH58"/>
    <mergeCell ref="Q58:R58"/>
    <mergeCell ref="U58:V58"/>
    <mergeCell ref="S58:T58"/>
    <mergeCell ref="W57:X57"/>
    <mergeCell ref="Q57:R57"/>
    <mergeCell ref="S57:T57"/>
    <mergeCell ref="U57:V57"/>
    <mergeCell ref="AC56:AD56"/>
    <mergeCell ref="AG57:AH57"/>
    <mergeCell ref="Y57:Z57"/>
    <mergeCell ref="W58:X58"/>
    <mergeCell ref="W56:X56"/>
    <mergeCell ref="O58:P58"/>
    <mergeCell ref="AE57:AF57"/>
    <mergeCell ref="AA57:AB57"/>
    <mergeCell ref="AC57:AD57"/>
    <mergeCell ref="AE58:AF58"/>
    <mergeCell ref="AC58:AD58"/>
    <mergeCell ref="Y58:Z58"/>
    <mergeCell ref="AA58:AB58"/>
    <mergeCell ref="O57:P57"/>
    <mergeCell ref="Q60:R60"/>
    <mergeCell ref="S60:T60"/>
    <mergeCell ref="W59:X59"/>
    <mergeCell ref="A60:D60"/>
    <mergeCell ref="E60:F60"/>
    <mergeCell ref="G60:H60"/>
    <mergeCell ref="I60:J60"/>
    <mergeCell ref="K60:N60"/>
    <mergeCell ref="Y60:Z60"/>
    <mergeCell ref="U60:V60"/>
    <mergeCell ref="W60:X60"/>
    <mergeCell ref="O60:P60"/>
    <mergeCell ref="A59:B59"/>
    <mergeCell ref="C59:E59"/>
    <mergeCell ref="G59:J59"/>
    <mergeCell ref="O59:P59"/>
    <mergeCell ref="Q59:R59"/>
    <mergeCell ref="S59:T59"/>
    <mergeCell ref="U59:V59"/>
    <mergeCell ref="L59:M59"/>
    <mergeCell ref="AA60:AB60"/>
    <mergeCell ref="AE59:AF59"/>
    <mergeCell ref="AG59:AH59"/>
    <mergeCell ref="Y59:Z59"/>
    <mergeCell ref="AA59:AB59"/>
    <mergeCell ref="AC59:AD59"/>
    <mergeCell ref="AC60:AD60"/>
    <mergeCell ref="AE60:AF60"/>
    <mergeCell ref="AG60:AH60"/>
    <mergeCell ref="A70:AH81"/>
    <mergeCell ref="A62:C62"/>
    <mergeCell ref="E63:AH63"/>
    <mergeCell ref="C64:AH64"/>
    <mergeCell ref="A66:AH66"/>
    <mergeCell ref="A67:AH67"/>
    <mergeCell ref="A69:C69"/>
    <mergeCell ref="K62:L62"/>
    <mergeCell ref="M62:N62"/>
    <mergeCell ref="M47:N47"/>
    <mergeCell ref="L50:M50"/>
    <mergeCell ref="L51:M51"/>
    <mergeCell ref="C57:E57"/>
    <mergeCell ref="G57:J57"/>
    <mergeCell ref="L52:M52"/>
    <mergeCell ref="A52:B52"/>
    <mergeCell ref="C52:E52"/>
    <mergeCell ref="G52:J52"/>
    <mergeCell ref="A49:B49"/>
    <mergeCell ref="C49:E49"/>
    <mergeCell ref="G49:J49"/>
    <mergeCell ref="A54:B54"/>
    <mergeCell ref="C54:E54"/>
    <mergeCell ref="G54:J54"/>
    <mergeCell ref="A61:C61"/>
    <mergeCell ref="A58:B58"/>
    <mergeCell ref="C58:E58"/>
    <mergeCell ref="G58:J58"/>
    <mergeCell ref="A57:B57"/>
    <mergeCell ref="K61:L61"/>
    <mergeCell ref="M61:N61"/>
    <mergeCell ref="L55:M55"/>
    <mergeCell ref="L56:M56"/>
    <mergeCell ref="L57:M57"/>
    <mergeCell ref="L58:M58"/>
    <mergeCell ref="W6:Z6"/>
    <mergeCell ref="A5:C5"/>
    <mergeCell ref="D5:H5"/>
    <mergeCell ref="A6:C6"/>
    <mergeCell ref="D6:J6"/>
    <mergeCell ref="K6:N6"/>
    <mergeCell ref="O6:P6"/>
    <mergeCell ref="Q6:R6"/>
    <mergeCell ref="S6:T6"/>
    <mergeCell ref="U6:V6"/>
    <mergeCell ref="W5:AH5"/>
    <mergeCell ref="AA6:AE6"/>
    <mergeCell ref="AF6:AH6"/>
  </mergeCells>
  <phoneticPr fontId="3"/>
  <dataValidations count="1">
    <dataValidation type="list" allowBlank="1" showInputMessage="1" showErrorMessage="1" sqref="C49:E59 A61:C61">
      <formula1>$A$10:$B$10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6" orientation="portrait" horizontalDpi="4294967293" verticalDpi="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データ!$J$2:$J$21</xm:f>
          </x14:formula1>
          <xm:sqref>D6</xm:sqref>
        </x14:dataValidation>
        <x14:dataValidation type="list" allowBlank="1" showInputMessage="1" showErrorMessage="1">
          <x14:formula1>
            <xm:f>データ!$L$2:$L$21</xm:f>
          </x14:formula1>
          <xm:sqref>S6</xm:sqref>
        </x14:dataValidation>
        <x14:dataValidation type="list" allowBlank="1" showInputMessage="1" showErrorMessage="1">
          <x14:formula1>
            <xm:f>データ!$H$2:$H$21</xm:f>
          </x14:formula1>
          <xm:sqref>AB8:AE8</xm:sqref>
        </x14:dataValidation>
        <x14:dataValidation type="list" allowBlank="1" showInputMessage="1" showErrorMessage="1">
          <x14:formula1>
            <xm:f>データ!$G$2:$G$21</xm:f>
          </x14:formula1>
          <xm:sqref>AB7:AE7</xm:sqref>
        </x14:dataValidation>
        <x14:dataValidation type="list" allowBlank="1" showInputMessage="1" showErrorMessage="1">
          <x14:formula1>
            <xm:f>データ!$P$2:$P$21</xm:f>
          </x14:formula1>
          <xm:sqref>W6</xm:sqref>
        </x14:dataValidation>
        <x14:dataValidation type="list" allowBlank="1" showInputMessage="1" showErrorMessage="1">
          <x14:formula1>
            <xm:f>データ!$N$2:$N$67</xm:f>
          </x14:formula1>
          <xm:sqref>O6</xm:sqref>
        </x14:dataValidation>
        <x14:dataValidation type="list" allowBlank="1" showInputMessage="1" showErrorMessage="1">
          <x14:formula1>
            <xm:f>データ!$E$2:$E$21</xm:f>
          </x14:formula1>
          <xm:sqref>V8:Z8</xm:sqref>
        </x14:dataValidation>
        <x14:dataValidation type="list" allowBlank="1" showInputMessage="1" showErrorMessage="1">
          <x14:formula1>
            <xm:f>データ!$C$2:$C$21</xm:f>
          </x14:formula1>
          <xm:sqref>F7:J7</xm:sqref>
        </x14:dataValidation>
        <x14:dataValidation type="list" allowBlank="1" showInputMessage="1" showErrorMessage="1">
          <x14:formula1>
            <xm:f>データ!$A$2:$A$21</xm:f>
          </x14:formula1>
          <xm:sqref>F8:J8 O7:S8 V7:Z7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selection activeCell="E26" sqref="E26"/>
    </sheetView>
  </sheetViews>
  <sheetFormatPr defaultRowHeight="13.5"/>
  <cols>
    <col min="1" max="1" width="12.5" style="125" customWidth="1"/>
    <col min="2" max="2" width="3.125" style="125" customWidth="1"/>
    <col min="3" max="3" width="12.5" style="125" customWidth="1"/>
    <col min="4" max="4" width="3.125" style="125" customWidth="1"/>
    <col min="5" max="5" width="12.5" style="125" customWidth="1"/>
    <col min="6" max="6" width="3.125" style="125" customWidth="1"/>
    <col min="7" max="8" width="12.5" style="125" customWidth="1"/>
    <col min="9" max="9" width="3.125" style="125" customWidth="1"/>
    <col min="10" max="10" width="12.5" style="130" customWidth="1"/>
    <col min="11" max="11" width="3.125" style="130" customWidth="1"/>
    <col min="12" max="12" width="12.5" style="130" customWidth="1"/>
    <col min="13" max="13" width="3.125" style="130" customWidth="1"/>
    <col min="14" max="14" width="12.5" style="130" customWidth="1"/>
    <col min="15" max="15" width="3.125" style="130" customWidth="1"/>
    <col min="16" max="16" width="12.5" style="130" customWidth="1"/>
    <col min="17" max="17" width="9" style="130"/>
    <col min="18" max="16384" width="9" style="125"/>
  </cols>
  <sheetData>
    <row r="1" spans="1:16" ht="14.25" thickBot="1">
      <c r="A1" s="125" t="s">
        <v>233</v>
      </c>
      <c r="C1" s="125" t="s">
        <v>234</v>
      </c>
      <c r="E1" s="125" t="s">
        <v>262</v>
      </c>
      <c r="G1" s="125" t="s">
        <v>271</v>
      </c>
      <c r="J1" s="129" t="s">
        <v>272</v>
      </c>
      <c r="K1" s="129"/>
      <c r="L1" s="129" t="s">
        <v>273</v>
      </c>
      <c r="M1" s="129"/>
      <c r="N1" s="129" t="s">
        <v>274</v>
      </c>
      <c r="O1" s="129"/>
      <c r="P1" s="129" t="s">
        <v>275</v>
      </c>
    </row>
    <row r="2" spans="1:16" ht="14.25" thickTop="1">
      <c r="A2" s="126" t="s">
        <v>251</v>
      </c>
      <c r="C2" s="126" t="s">
        <v>259</v>
      </c>
      <c r="E2" s="126" t="s">
        <v>266</v>
      </c>
      <c r="G2" s="131" t="s">
        <v>288</v>
      </c>
      <c r="H2" s="126" t="s">
        <v>278</v>
      </c>
      <c r="J2" s="134" t="s">
        <v>276</v>
      </c>
      <c r="K2" s="129"/>
      <c r="L2" s="134">
        <v>5</v>
      </c>
      <c r="M2" s="129"/>
      <c r="N2" s="134">
        <v>45</v>
      </c>
      <c r="O2" s="129"/>
      <c r="P2" s="134" t="s">
        <v>277</v>
      </c>
    </row>
    <row r="3" spans="1:16">
      <c r="A3" s="127" t="s">
        <v>250</v>
      </c>
      <c r="C3" s="127" t="s">
        <v>258</v>
      </c>
      <c r="E3" s="127" t="s">
        <v>263</v>
      </c>
      <c r="G3" s="132" t="s">
        <v>281</v>
      </c>
      <c r="H3" s="127" t="s">
        <v>289</v>
      </c>
      <c r="J3" s="135" t="s">
        <v>279</v>
      </c>
      <c r="K3" s="129"/>
      <c r="L3" s="135">
        <v>10</v>
      </c>
      <c r="M3" s="129"/>
      <c r="N3" s="135">
        <v>44</v>
      </c>
      <c r="O3" s="129"/>
      <c r="P3" s="135" t="s">
        <v>280</v>
      </c>
    </row>
    <row r="4" spans="1:16">
      <c r="A4" s="127" t="s">
        <v>241</v>
      </c>
      <c r="C4" s="127" t="s">
        <v>253</v>
      </c>
      <c r="E4" s="127" t="s">
        <v>267</v>
      </c>
      <c r="G4" s="132" t="s">
        <v>444</v>
      </c>
      <c r="H4" s="127"/>
      <c r="J4" s="135" t="s">
        <v>282</v>
      </c>
      <c r="K4" s="129"/>
      <c r="L4" s="135">
        <v>15</v>
      </c>
      <c r="M4" s="129"/>
      <c r="N4" s="135">
        <v>43</v>
      </c>
      <c r="O4" s="129"/>
      <c r="P4" s="135" t="s">
        <v>283</v>
      </c>
    </row>
    <row r="5" spans="1:16">
      <c r="A5" s="127" t="s">
        <v>256</v>
      </c>
      <c r="C5" s="127" t="s">
        <v>243</v>
      </c>
      <c r="E5" s="127" t="s">
        <v>269</v>
      </c>
      <c r="G5" s="132"/>
      <c r="H5" s="127"/>
      <c r="J5" s="135" t="s">
        <v>284</v>
      </c>
      <c r="K5" s="129"/>
      <c r="L5" s="135">
        <v>20</v>
      </c>
      <c r="M5" s="129"/>
      <c r="N5" s="135">
        <v>42</v>
      </c>
      <c r="O5" s="129"/>
      <c r="P5" s="135" t="s">
        <v>285</v>
      </c>
    </row>
    <row r="6" spans="1:16">
      <c r="A6" s="127" t="s">
        <v>257</v>
      </c>
      <c r="C6" s="127" t="s">
        <v>240</v>
      </c>
      <c r="E6" s="127" t="s">
        <v>265</v>
      </c>
      <c r="G6" s="132"/>
      <c r="H6" s="127"/>
      <c r="J6" s="135" t="s">
        <v>286</v>
      </c>
      <c r="K6" s="129"/>
      <c r="L6" s="135">
        <v>25</v>
      </c>
      <c r="M6" s="129"/>
      <c r="N6" s="135">
        <v>41</v>
      </c>
      <c r="O6" s="129"/>
      <c r="P6" s="135"/>
    </row>
    <row r="7" spans="1:16">
      <c r="A7" s="127" t="s">
        <v>246</v>
      </c>
      <c r="C7" s="127" t="s">
        <v>235</v>
      </c>
      <c r="E7" s="127" t="s">
        <v>268</v>
      </c>
      <c r="G7" s="132"/>
      <c r="H7" s="127"/>
      <c r="J7" s="135" t="s">
        <v>287</v>
      </c>
      <c r="K7" s="129"/>
      <c r="L7" s="135">
        <v>30</v>
      </c>
      <c r="M7" s="129"/>
      <c r="N7" s="135">
        <v>40</v>
      </c>
      <c r="O7" s="129"/>
      <c r="P7" s="135"/>
    </row>
    <row r="8" spans="1:16">
      <c r="A8" s="127" t="s">
        <v>242</v>
      </c>
      <c r="C8" s="127" t="s">
        <v>248</v>
      </c>
      <c r="E8" s="127" t="s">
        <v>264</v>
      </c>
      <c r="G8" s="132"/>
      <c r="H8" s="127"/>
      <c r="J8" s="135"/>
      <c r="K8" s="129"/>
      <c r="L8" s="135">
        <v>35</v>
      </c>
      <c r="M8" s="129"/>
      <c r="N8" s="135">
        <v>39</v>
      </c>
      <c r="O8" s="129"/>
      <c r="P8" s="135"/>
    </row>
    <row r="9" spans="1:16">
      <c r="A9" s="127" t="s">
        <v>236</v>
      </c>
      <c r="C9" s="127" t="s">
        <v>247</v>
      </c>
      <c r="E9" s="127"/>
      <c r="G9" s="132"/>
      <c r="H9" s="127"/>
      <c r="J9" s="135"/>
      <c r="K9" s="129"/>
      <c r="L9" s="135">
        <v>40</v>
      </c>
      <c r="M9" s="129"/>
      <c r="N9" s="135">
        <v>38</v>
      </c>
      <c r="O9" s="129"/>
      <c r="P9" s="135"/>
    </row>
    <row r="10" spans="1:16">
      <c r="A10" s="127" t="s">
        <v>249</v>
      </c>
      <c r="C10" s="127"/>
      <c r="E10" s="127"/>
      <c r="G10" s="132"/>
      <c r="H10" s="127"/>
      <c r="J10" s="135"/>
      <c r="K10" s="129"/>
      <c r="L10" s="135">
        <v>45</v>
      </c>
      <c r="M10" s="129"/>
      <c r="N10" s="135">
        <v>37</v>
      </c>
      <c r="O10" s="129"/>
      <c r="P10" s="135"/>
    </row>
    <row r="11" spans="1:16">
      <c r="A11" s="127" t="s">
        <v>254</v>
      </c>
      <c r="C11" s="127"/>
      <c r="E11" s="127"/>
      <c r="G11" s="132"/>
      <c r="H11" s="127"/>
      <c r="J11" s="135"/>
      <c r="K11" s="129"/>
      <c r="L11" s="135">
        <v>50</v>
      </c>
      <c r="M11" s="129"/>
      <c r="N11" s="135">
        <v>36</v>
      </c>
      <c r="O11" s="129"/>
      <c r="P11" s="135"/>
    </row>
    <row r="12" spans="1:16">
      <c r="A12" s="127" t="s">
        <v>238</v>
      </c>
      <c r="C12" s="127"/>
      <c r="E12" s="127"/>
      <c r="G12" s="132"/>
      <c r="H12" s="127"/>
      <c r="J12" s="135"/>
      <c r="K12" s="129"/>
      <c r="L12" s="135">
        <v>55</v>
      </c>
      <c r="M12" s="129"/>
      <c r="N12" s="135">
        <v>35</v>
      </c>
      <c r="O12" s="129"/>
      <c r="P12" s="135"/>
    </row>
    <row r="13" spans="1:16">
      <c r="A13" s="127" t="s">
        <v>245</v>
      </c>
      <c r="C13" s="127"/>
      <c r="E13" s="127"/>
      <c r="G13" s="132"/>
      <c r="H13" s="127"/>
      <c r="J13" s="135"/>
      <c r="K13" s="129"/>
      <c r="L13" s="135">
        <v>60</v>
      </c>
      <c r="M13" s="129"/>
      <c r="N13" s="135">
        <v>34</v>
      </c>
      <c r="O13" s="129"/>
      <c r="P13" s="135"/>
    </row>
    <row r="14" spans="1:16">
      <c r="A14" s="127" t="s">
        <v>239</v>
      </c>
      <c r="C14" s="127"/>
      <c r="E14" s="127"/>
      <c r="G14" s="132"/>
      <c r="H14" s="127"/>
      <c r="J14" s="135"/>
      <c r="K14" s="129"/>
      <c r="L14" s="135">
        <v>65</v>
      </c>
      <c r="M14" s="129"/>
      <c r="N14" s="135">
        <v>33</v>
      </c>
      <c r="O14" s="129"/>
      <c r="P14" s="135"/>
    </row>
    <row r="15" spans="1:16">
      <c r="A15" s="127" t="s">
        <v>252</v>
      </c>
      <c r="C15" s="127"/>
      <c r="E15" s="127"/>
      <c r="G15" s="132"/>
      <c r="H15" s="127"/>
      <c r="J15" s="135"/>
      <c r="K15" s="129"/>
      <c r="L15" s="135">
        <v>70</v>
      </c>
      <c r="M15" s="129"/>
      <c r="N15" s="135">
        <v>32</v>
      </c>
      <c r="O15" s="129"/>
      <c r="P15" s="135"/>
    </row>
    <row r="16" spans="1:16">
      <c r="A16" s="127" t="s">
        <v>237</v>
      </c>
      <c r="C16" s="127"/>
      <c r="E16" s="127"/>
      <c r="G16" s="132"/>
      <c r="H16" s="127"/>
      <c r="J16" s="135"/>
      <c r="K16" s="129"/>
      <c r="L16" s="135">
        <v>75</v>
      </c>
      <c r="M16" s="129"/>
      <c r="N16" s="135">
        <v>31</v>
      </c>
      <c r="O16" s="129"/>
      <c r="P16" s="135"/>
    </row>
    <row r="17" spans="1:16">
      <c r="A17" s="127" t="s">
        <v>244</v>
      </c>
      <c r="C17" s="127"/>
      <c r="E17" s="127"/>
      <c r="G17" s="132"/>
      <c r="H17" s="127"/>
      <c r="J17" s="135"/>
      <c r="K17" s="129"/>
      <c r="L17" s="135">
        <v>80</v>
      </c>
      <c r="M17" s="129"/>
      <c r="N17" s="135">
        <v>30</v>
      </c>
      <c r="O17" s="129"/>
      <c r="P17" s="135"/>
    </row>
    <row r="18" spans="1:16">
      <c r="A18" s="127" t="s">
        <v>255</v>
      </c>
      <c r="C18" s="127"/>
      <c r="E18" s="127"/>
      <c r="G18" s="132"/>
      <c r="H18" s="127"/>
      <c r="J18" s="135"/>
      <c r="K18" s="129"/>
      <c r="L18" s="135">
        <v>85</v>
      </c>
      <c r="M18" s="129"/>
      <c r="N18" s="135">
        <v>29</v>
      </c>
      <c r="O18" s="129"/>
      <c r="P18" s="135"/>
    </row>
    <row r="19" spans="1:16">
      <c r="A19" s="127"/>
      <c r="C19" s="127"/>
      <c r="E19" s="127"/>
      <c r="G19" s="132"/>
      <c r="H19" s="127"/>
      <c r="J19" s="135"/>
      <c r="K19" s="129"/>
      <c r="L19" s="135">
        <v>90</v>
      </c>
      <c r="M19" s="129"/>
      <c r="N19" s="135">
        <v>28</v>
      </c>
      <c r="O19" s="129"/>
      <c r="P19" s="135"/>
    </row>
    <row r="20" spans="1:16">
      <c r="A20" s="127"/>
      <c r="C20" s="127"/>
      <c r="E20" s="127"/>
      <c r="G20" s="132"/>
      <c r="H20" s="127"/>
      <c r="J20" s="135"/>
      <c r="K20" s="129"/>
      <c r="L20" s="135">
        <v>95</v>
      </c>
      <c r="M20" s="129"/>
      <c r="N20" s="135">
        <v>27</v>
      </c>
      <c r="O20" s="129"/>
      <c r="P20" s="135"/>
    </row>
    <row r="21" spans="1:16" ht="14.25" thickBot="1">
      <c r="A21" s="128"/>
      <c r="C21" s="128"/>
      <c r="E21" s="128"/>
      <c r="G21" s="133"/>
      <c r="H21" s="128"/>
      <c r="J21" s="136"/>
      <c r="K21" s="129"/>
      <c r="L21" s="136">
        <v>100</v>
      </c>
      <c r="M21" s="129"/>
      <c r="N21" s="135">
        <v>26</v>
      </c>
      <c r="O21" s="129"/>
      <c r="P21" s="136"/>
    </row>
    <row r="22" spans="1:16" ht="14.25" thickTop="1">
      <c r="J22" s="129"/>
      <c r="K22" s="129"/>
      <c r="L22" s="129"/>
      <c r="M22" s="129"/>
      <c r="N22" s="135">
        <v>25</v>
      </c>
      <c r="O22" s="129"/>
      <c r="P22" s="129"/>
    </row>
    <row r="23" spans="1:16">
      <c r="J23" s="129"/>
      <c r="K23" s="129"/>
      <c r="L23" s="129"/>
      <c r="M23" s="129"/>
      <c r="N23" s="135">
        <v>24</v>
      </c>
      <c r="O23" s="129"/>
      <c r="P23" s="129"/>
    </row>
    <row r="24" spans="1:16">
      <c r="J24" s="129"/>
      <c r="K24" s="129"/>
      <c r="L24" s="129"/>
      <c r="M24" s="129"/>
      <c r="N24" s="135">
        <v>23</v>
      </c>
      <c r="O24" s="129"/>
      <c r="P24" s="129"/>
    </row>
    <row r="25" spans="1:16">
      <c r="J25" s="129"/>
      <c r="K25" s="129"/>
      <c r="L25" s="129"/>
      <c r="M25" s="129"/>
      <c r="N25" s="135">
        <v>22</v>
      </c>
      <c r="O25" s="129"/>
      <c r="P25" s="129"/>
    </row>
    <row r="26" spans="1:16">
      <c r="J26" s="129"/>
      <c r="K26" s="129"/>
      <c r="L26" s="129"/>
      <c r="M26" s="129"/>
      <c r="N26" s="135">
        <v>21</v>
      </c>
      <c r="O26" s="129"/>
      <c r="P26" s="129"/>
    </row>
    <row r="27" spans="1:16">
      <c r="J27" s="129"/>
      <c r="K27" s="129"/>
      <c r="L27" s="129"/>
      <c r="M27" s="129"/>
      <c r="N27" s="135">
        <v>20</v>
      </c>
      <c r="O27" s="129"/>
      <c r="P27" s="129"/>
    </row>
    <row r="28" spans="1:16">
      <c r="J28" s="129"/>
      <c r="K28" s="129"/>
      <c r="L28" s="129"/>
      <c r="M28" s="129"/>
      <c r="N28" s="135">
        <v>19</v>
      </c>
      <c r="O28" s="129"/>
      <c r="P28" s="129"/>
    </row>
    <row r="29" spans="1:16">
      <c r="J29" s="129"/>
      <c r="K29" s="129"/>
      <c r="L29" s="129"/>
      <c r="M29" s="129"/>
      <c r="N29" s="135">
        <v>18</v>
      </c>
      <c r="O29" s="129"/>
      <c r="P29" s="129"/>
    </row>
    <row r="30" spans="1:16">
      <c r="J30" s="129"/>
      <c r="K30" s="129"/>
      <c r="L30" s="129"/>
      <c r="M30" s="129"/>
      <c r="N30" s="135">
        <v>17</v>
      </c>
      <c r="O30" s="129"/>
      <c r="P30" s="129"/>
    </row>
    <row r="31" spans="1:16">
      <c r="J31" s="129"/>
      <c r="K31" s="129"/>
      <c r="L31" s="129"/>
      <c r="M31" s="129"/>
      <c r="N31" s="135">
        <v>16</v>
      </c>
      <c r="O31" s="129"/>
      <c r="P31" s="129"/>
    </row>
    <row r="32" spans="1:16">
      <c r="J32" s="129"/>
      <c r="K32" s="129"/>
      <c r="L32" s="129"/>
      <c r="M32" s="129"/>
      <c r="N32" s="135">
        <v>15</v>
      </c>
      <c r="O32" s="129"/>
      <c r="P32" s="129"/>
    </row>
    <row r="33" spans="10:16">
      <c r="J33" s="129"/>
      <c r="K33" s="129"/>
      <c r="L33" s="129"/>
      <c r="M33" s="129"/>
      <c r="N33" s="135">
        <v>14</v>
      </c>
      <c r="O33" s="129"/>
      <c r="P33" s="129"/>
    </row>
    <row r="34" spans="10:16">
      <c r="J34" s="129"/>
      <c r="K34" s="129"/>
      <c r="L34" s="129"/>
      <c r="M34" s="129"/>
      <c r="N34" s="135">
        <v>13</v>
      </c>
      <c r="O34" s="129"/>
      <c r="P34" s="129"/>
    </row>
    <row r="35" spans="10:16">
      <c r="J35" s="129"/>
      <c r="K35" s="129"/>
      <c r="L35" s="129"/>
      <c r="M35" s="129"/>
      <c r="N35" s="135">
        <v>12</v>
      </c>
      <c r="O35" s="129"/>
      <c r="P35" s="129"/>
    </row>
    <row r="36" spans="10:16">
      <c r="J36" s="129"/>
      <c r="K36" s="129"/>
      <c r="L36" s="129"/>
      <c r="M36" s="129"/>
      <c r="N36" s="135">
        <v>11</v>
      </c>
      <c r="O36" s="129"/>
      <c r="P36" s="129"/>
    </row>
    <row r="37" spans="10:16">
      <c r="J37" s="129"/>
      <c r="K37" s="129"/>
      <c r="L37" s="129"/>
      <c r="M37" s="129"/>
      <c r="N37" s="135">
        <v>10</v>
      </c>
      <c r="O37" s="129"/>
      <c r="P37" s="129"/>
    </row>
    <row r="38" spans="10:16">
      <c r="J38" s="129"/>
      <c r="K38" s="129"/>
      <c r="L38" s="129"/>
      <c r="M38" s="129"/>
      <c r="N38" s="135">
        <v>9</v>
      </c>
      <c r="O38" s="129"/>
      <c r="P38" s="129"/>
    </row>
    <row r="39" spans="10:16">
      <c r="J39" s="129"/>
      <c r="K39" s="129"/>
      <c r="L39" s="129"/>
      <c r="M39" s="129"/>
      <c r="N39" s="135">
        <v>8</v>
      </c>
      <c r="O39" s="129"/>
      <c r="P39" s="129"/>
    </row>
    <row r="40" spans="10:16">
      <c r="J40" s="129"/>
      <c r="K40" s="129"/>
      <c r="L40" s="129"/>
      <c r="M40" s="129"/>
      <c r="N40" s="135">
        <v>7</v>
      </c>
      <c r="O40" s="129"/>
      <c r="P40" s="129"/>
    </row>
    <row r="41" spans="10:16">
      <c r="J41" s="129"/>
      <c r="K41" s="129"/>
      <c r="L41" s="129"/>
      <c r="M41" s="129"/>
      <c r="N41" s="135">
        <v>6</v>
      </c>
      <c r="O41" s="129"/>
      <c r="P41" s="129"/>
    </row>
    <row r="42" spans="10:16">
      <c r="J42" s="129"/>
      <c r="K42" s="129"/>
      <c r="L42" s="129"/>
      <c r="M42" s="129"/>
      <c r="N42" s="135">
        <v>5</v>
      </c>
      <c r="O42" s="129"/>
      <c r="P42" s="129"/>
    </row>
    <row r="43" spans="10:16">
      <c r="J43" s="129"/>
      <c r="K43" s="129"/>
      <c r="L43" s="129"/>
      <c r="M43" s="129"/>
      <c r="N43" s="135">
        <v>4</v>
      </c>
      <c r="O43" s="129"/>
      <c r="P43" s="129"/>
    </row>
    <row r="44" spans="10:16">
      <c r="J44" s="129"/>
      <c r="K44" s="129"/>
      <c r="L44" s="129"/>
      <c r="M44" s="129"/>
      <c r="N44" s="135">
        <v>3</v>
      </c>
      <c r="O44" s="129"/>
      <c r="P44" s="129"/>
    </row>
    <row r="45" spans="10:16">
      <c r="J45" s="129"/>
      <c r="K45" s="129"/>
      <c r="L45" s="129"/>
      <c r="M45" s="129"/>
      <c r="N45" s="135">
        <v>2</v>
      </c>
      <c r="O45" s="129"/>
      <c r="P45" s="129"/>
    </row>
    <row r="46" spans="10:16">
      <c r="J46" s="129"/>
      <c r="K46" s="129"/>
      <c r="L46" s="129"/>
      <c r="M46" s="129"/>
      <c r="N46" s="135">
        <v>1</v>
      </c>
      <c r="O46" s="129"/>
      <c r="P46" s="129"/>
    </row>
    <row r="47" spans="10:16">
      <c r="J47" s="129"/>
      <c r="K47" s="129"/>
      <c r="L47" s="129"/>
      <c r="M47" s="129"/>
      <c r="N47" s="135">
        <v>0</v>
      </c>
      <c r="O47" s="129"/>
      <c r="P47" s="129"/>
    </row>
    <row r="48" spans="10:16">
      <c r="J48" s="129"/>
      <c r="K48" s="129"/>
      <c r="L48" s="129"/>
      <c r="M48" s="129"/>
      <c r="N48" s="135">
        <v>-1</v>
      </c>
      <c r="O48" s="129"/>
      <c r="P48" s="129"/>
    </row>
    <row r="49" spans="10:16">
      <c r="J49" s="129"/>
      <c r="K49" s="129"/>
      <c r="L49" s="129"/>
      <c r="M49" s="129"/>
      <c r="N49" s="135">
        <v>-2</v>
      </c>
      <c r="O49" s="129"/>
      <c r="P49" s="129"/>
    </row>
    <row r="50" spans="10:16">
      <c r="J50" s="129"/>
      <c r="K50" s="129"/>
      <c r="L50" s="129"/>
      <c r="M50" s="129"/>
      <c r="N50" s="135">
        <v>-3</v>
      </c>
      <c r="O50" s="129"/>
      <c r="P50" s="129"/>
    </row>
    <row r="51" spans="10:16">
      <c r="J51" s="129"/>
      <c r="K51" s="129"/>
      <c r="L51" s="129"/>
      <c r="M51" s="129"/>
      <c r="N51" s="135">
        <v>-4</v>
      </c>
      <c r="O51" s="129"/>
      <c r="P51" s="129"/>
    </row>
    <row r="52" spans="10:16">
      <c r="J52" s="129"/>
      <c r="K52" s="129"/>
      <c r="L52" s="129"/>
      <c r="M52" s="129"/>
      <c r="N52" s="135">
        <v>-5</v>
      </c>
      <c r="O52" s="129"/>
      <c r="P52" s="129"/>
    </row>
    <row r="53" spans="10:16">
      <c r="J53" s="129"/>
      <c r="K53" s="129"/>
      <c r="L53" s="129"/>
      <c r="M53" s="129"/>
      <c r="N53" s="135">
        <v>-6</v>
      </c>
      <c r="O53" s="129"/>
      <c r="P53" s="129"/>
    </row>
    <row r="54" spans="10:16">
      <c r="J54" s="129"/>
      <c r="K54" s="129"/>
      <c r="L54" s="129"/>
      <c r="M54" s="129"/>
      <c r="N54" s="135">
        <v>-7</v>
      </c>
      <c r="O54" s="129"/>
      <c r="P54" s="129"/>
    </row>
    <row r="55" spans="10:16">
      <c r="J55" s="129"/>
      <c r="K55" s="129"/>
      <c r="L55" s="129"/>
      <c r="M55" s="129"/>
      <c r="N55" s="135">
        <v>-8</v>
      </c>
      <c r="O55" s="129"/>
      <c r="P55" s="129"/>
    </row>
    <row r="56" spans="10:16">
      <c r="J56" s="129"/>
      <c r="K56" s="129"/>
      <c r="L56" s="129"/>
      <c r="M56" s="129"/>
      <c r="N56" s="135">
        <v>-9</v>
      </c>
      <c r="O56" s="129"/>
      <c r="P56" s="129"/>
    </row>
    <row r="57" spans="10:16">
      <c r="J57" s="129"/>
      <c r="K57" s="129"/>
      <c r="L57" s="129"/>
      <c r="M57" s="129"/>
      <c r="N57" s="135">
        <v>-10</v>
      </c>
      <c r="O57" s="129"/>
      <c r="P57" s="129"/>
    </row>
    <row r="58" spans="10:16">
      <c r="J58" s="129"/>
      <c r="K58" s="129"/>
      <c r="L58" s="129"/>
      <c r="M58" s="129"/>
      <c r="N58" s="135">
        <v>-11</v>
      </c>
      <c r="O58" s="129"/>
      <c r="P58" s="129"/>
    </row>
    <row r="59" spans="10:16">
      <c r="J59" s="129"/>
      <c r="K59" s="129"/>
      <c r="L59" s="129"/>
      <c r="M59" s="129"/>
      <c r="N59" s="135">
        <v>-12</v>
      </c>
      <c r="O59" s="129"/>
      <c r="P59" s="129"/>
    </row>
    <row r="60" spans="10:16">
      <c r="J60" s="129"/>
      <c r="K60" s="129"/>
      <c r="L60" s="129"/>
      <c r="M60" s="129"/>
      <c r="N60" s="135">
        <v>-13</v>
      </c>
      <c r="O60" s="129"/>
      <c r="P60" s="129"/>
    </row>
    <row r="61" spans="10:16">
      <c r="J61" s="129"/>
      <c r="K61" s="129"/>
      <c r="L61" s="129"/>
      <c r="M61" s="129"/>
      <c r="N61" s="135">
        <v>-14</v>
      </c>
      <c r="O61" s="129"/>
      <c r="P61" s="129"/>
    </row>
    <row r="62" spans="10:16">
      <c r="J62" s="129"/>
      <c r="K62" s="129"/>
      <c r="L62" s="129"/>
      <c r="M62" s="129"/>
      <c r="N62" s="135">
        <v>-15</v>
      </c>
      <c r="O62" s="129"/>
      <c r="P62" s="129"/>
    </row>
    <row r="63" spans="10:16">
      <c r="J63" s="129"/>
      <c r="K63" s="129"/>
      <c r="L63" s="129"/>
      <c r="M63" s="129"/>
      <c r="N63" s="135">
        <v>-16</v>
      </c>
      <c r="O63" s="129"/>
      <c r="P63" s="129"/>
    </row>
    <row r="64" spans="10:16">
      <c r="J64" s="129"/>
      <c r="K64" s="129"/>
      <c r="L64" s="129"/>
      <c r="M64" s="129"/>
      <c r="N64" s="135">
        <v>-17</v>
      </c>
      <c r="O64" s="129"/>
      <c r="P64" s="129"/>
    </row>
    <row r="65" spans="10:16">
      <c r="J65" s="129"/>
      <c r="K65" s="129"/>
      <c r="L65" s="129"/>
      <c r="M65" s="129"/>
      <c r="N65" s="135">
        <v>-18</v>
      </c>
      <c r="O65" s="129"/>
      <c r="P65" s="129"/>
    </row>
    <row r="66" spans="10:16">
      <c r="J66" s="129"/>
      <c r="K66" s="129"/>
      <c r="L66" s="129"/>
      <c r="M66" s="129"/>
      <c r="N66" s="135">
        <v>-19</v>
      </c>
      <c r="O66" s="129"/>
      <c r="P66" s="129"/>
    </row>
    <row r="67" spans="10:16" ht="14.25" thickBot="1">
      <c r="J67" s="129"/>
      <c r="K67" s="129"/>
      <c r="L67" s="129"/>
      <c r="M67" s="129"/>
      <c r="N67" s="136">
        <v>-20</v>
      </c>
      <c r="O67" s="129"/>
      <c r="P67" s="129"/>
    </row>
    <row r="68" spans="10:16" ht="14.25" thickTop="1"/>
  </sheetData>
  <sortState ref="E2:E8">
    <sortCondition ref="E2:E8"/>
  </sortState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showGridLines="0" topLeftCell="A16" zoomScale="70" zoomScaleNormal="100" workbookViewId="0">
      <selection activeCell="A37" sqref="A37:XFD37"/>
    </sheetView>
  </sheetViews>
  <sheetFormatPr defaultRowHeight="14.25"/>
  <cols>
    <col min="1" max="2" width="3.75" style="34" customWidth="1"/>
    <col min="3" max="4" width="1.25" style="34" customWidth="1"/>
    <col min="5" max="6" width="3.75" style="34" customWidth="1"/>
    <col min="7" max="8" width="1.25" style="34" customWidth="1"/>
    <col min="9" max="10" width="3.75" style="34" customWidth="1"/>
    <col min="11" max="12" width="1.25" style="34" customWidth="1"/>
    <col min="13" max="14" width="3.75" style="34" customWidth="1"/>
    <col min="15" max="16" width="1.25" style="34" customWidth="1"/>
    <col min="17" max="18" width="3.75" style="34" customWidth="1"/>
    <col min="19" max="20" width="1.25" style="34" customWidth="1"/>
    <col min="21" max="22" width="3.75" style="34" customWidth="1"/>
    <col min="23" max="24" width="1.25" style="34" customWidth="1"/>
    <col min="25" max="26" width="3.75" style="34" customWidth="1"/>
    <col min="27" max="28" width="1.25" style="34" customWidth="1"/>
    <col min="29" max="30" width="3.75" style="34" customWidth="1"/>
    <col min="31" max="32" width="1.25" style="34" customWidth="1"/>
    <col min="33" max="34" width="3.75" style="34" customWidth="1"/>
    <col min="35" max="36" width="1.25" style="34" customWidth="1"/>
    <col min="37" max="38" width="3.75" style="34" customWidth="1"/>
    <col min="39" max="40" width="1.25" style="34" customWidth="1"/>
    <col min="41" max="42" width="3.75" style="34" customWidth="1"/>
    <col min="43" max="44" width="1.25" style="34" customWidth="1"/>
    <col min="45" max="46" width="3.75" style="34" customWidth="1"/>
    <col min="47" max="48" width="1.25" style="34" customWidth="1"/>
    <col min="49" max="50" width="3.75" style="34" customWidth="1"/>
    <col min="51" max="52" width="1.25" style="34" customWidth="1"/>
    <col min="53" max="54" width="3.75" style="34" customWidth="1"/>
    <col min="55" max="56" width="1.25" style="34" customWidth="1"/>
    <col min="57" max="58" width="3.75" style="34" customWidth="1"/>
    <col min="59" max="60" width="1.25" style="34" customWidth="1"/>
    <col min="61" max="62" width="3.75" style="34" customWidth="1"/>
    <col min="63" max="63" width="13.375" style="34" hidden="1" customWidth="1"/>
    <col min="64" max="64" width="1.25" style="34" customWidth="1"/>
    <col min="65" max="65" width="2.25" style="34" customWidth="1"/>
    <col min="66" max="66" width="2.125" style="34" customWidth="1"/>
    <col min="67" max="68" width="9" style="34"/>
    <col min="69" max="69" width="6.375" style="34" bestFit="1" customWidth="1"/>
    <col min="70" max="16384" width="9" style="34"/>
  </cols>
  <sheetData>
    <row r="1" spans="1:62" ht="29.25">
      <c r="A1" s="446" t="str">
        <f ca="1">"第"&amp;くじ引き!A1-1962&amp;"回　福井県中学校夏季総合競技大会　サッカー競技　結果"</f>
        <v>第56回　福井県中学校夏季総合競技大会　サッカー競技　結果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446"/>
      <c r="BJ1" s="446"/>
    </row>
    <row r="2" spans="1:62" s="67" customFormat="1" ht="22.5" customHeight="1">
      <c r="A2" s="458"/>
      <c r="B2" s="458"/>
      <c r="C2" s="458"/>
      <c r="D2" s="458"/>
      <c r="E2" s="458"/>
      <c r="F2" s="458"/>
      <c r="G2" s="458"/>
      <c r="H2" s="458"/>
      <c r="I2" s="456"/>
      <c r="J2" s="456"/>
      <c r="K2" s="456"/>
      <c r="L2" s="456"/>
      <c r="M2" s="456"/>
      <c r="N2" s="79"/>
      <c r="O2" s="79"/>
      <c r="P2" s="79"/>
    </row>
    <row r="3" spans="1:62" s="67" customFormat="1" ht="29.25">
      <c r="F3" s="59"/>
      <c r="P3" s="452" t="str">
        <f>IF(AH5="","",AH5&amp;" 中学校")</f>
        <v/>
      </c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  <c r="AS3" s="452"/>
      <c r="AT3" s="452"/>
      <c r="AU3" s="452"/>
    </row>
    <row r="4" spans="1:62" s="37" customFormat="1" ht="22.5" customHeight="1">
      <c r="AF4" s="39"/>
      <c r="AG4" s="40"/>
    </row>
    <row r="5" spans="1:62" s="37" customFormat="1" ht="22.5" hidden="1" customHeight="1">
      <c r="AD5" s="37">
        <f>SUM(AD7:AD13)</f>
        <v>0</v>
      </c>
      <c r="AF5" s="39"/>
      <c r="AG5" s="37">
        <f>SUM(AG7:AG13)</f>
        <v>0</v>
      </c>
      <c r="AH5" s="37" t="str">
        <f>IF(AD5=AG5,"",IF(AD5&gt;AG5,K7,AW7))</f>
        <v/>
      </c>
    </row>
    <row r="6" spans="1:62" s="42" customFormat="1" ht="22.5" customHeight="1" thickBot="1">
      <c r="N6" s="70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 t="str">
        <f>IF(AD7="","",SUM(AD7:AD12))</f>
        <v/>
      </c>
      <c r="AE6" s="44"/>
      <c r="AF6" s="46"/>
      <c r="AG6" s="47" t="str">
        <f>IF(AG7="","",SUM(AG7:AG12))</f>
        <v/>
      </c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W6" s="43"/>
    </row>
    <row r="7" spans="1:62" s="37" customFormat="1" ht="22.5" customHeight="1" thickTop="1">
      <c r="K7" s="460" t="str">
        <f>IF(N14=Q14,"",IF(N14&gt;Q14,D16,Y16))</f>
        <v/>
      </c>
      <c r="L7" s="460"/>
      <c r="M7" s="460"/>
      <c r="N7" s="460"/>
      <c r="P7" s="39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/>
      <c r="AE7" s="441" t="s">
        <v>209</v>
      </c>
      <c r="AF7" s="441"/>
      <c r="AG7" s="51"/>
      <c r="AV7" s="39"/>
      <c r="AW7" s="447" t="str">
        <f>IF(AT14=AW14,"",IF(AT14&gt;AW14,AL16,BE16))</f>
        <v/>
      </c>
      <c r="AX7" s="40"/>
    </row>
    <row r="8" spans="1:62" s="37" customFormat="1" ht="22.5" customHeight="1">
      <c r="K8" s="460"/>
      <c r="L8" s="460"/>
      <c r="M8" s="460"/>
      <c r="N8" s="460"/>
      <c r="P8" s="39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1"/>
      <c r="AE8" s="441" t="s">
        <v>209</v>
      </c>
      <c r="AF8" s="441"/>
      <c r="AG8" s="51"/>
      <c r="AV8" s="39"/>
      <c r="AW8" s="447"/>
      <c r="AX8" s="40"/>
    </row>
    <row r="9" spans="1:62" s="37" customFormat="1" ht="22.5" customHeight="1">
      <c r="K9" s="460"/>
      <c r="L9" s="460"/>
      <c r="M9" s="460"/>
      <c r="N9" s="460"/>
      <c r="P9" s="39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1"/>
      <c r="AE9" s="441" t="str">
        <f>IF(AD9="","","－")</f>
        <v/>
      </c>
      <c r="AF9" s="441"/>
      <c r="AG9" s="51"/>
      <c r="AV9" s="39"/>
      <c r="AW9" s="443"/>
      <c r="AX9" s="40"/>
    </row>
    <row r="10" spans="1:62" s="37" customFormat="1" ht="22.5" customHeight="1">
      <c r="K10" s="460"/>
      <c r="L10" s="460"/>
      <c r="M10" s="460"/>
      <c r="N10" s="460"/>
      <c r="P10" s="39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1"/>
      <c r="AE10" s="441" t="str">
        <f>IF(AD10="","","－")</f>
        <v/>
      </c>
      <c r="AF10" s="441"/>
      <c r="AG10" s="51"/>
      <c r="AV10" s="39"/>
      <c r="AW10" s="38"/>
      <c r="AX10" s="40"/>
    </row>
    <row r="11" spans="1:62" s="37" customFormat="1" ht="22.5" customHeight="1">
      <c r="K11" s="460"/>
      <c r="L11" s="460"/>
      <c r="M11" s="460"/>
      <c r="N11" s="460"/>
      <c r="P11" s="39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1"/>
      <c r="AE11" s="441" t="str">
        <f>IF(AD11="","","－")</f>
        <v/>
      </c>
      <c r="AF11" s="441"/>
      <c r="AG11" s="51"/>
      <c r="AV11" s="39"/>
      <c r="AW11" s="38"/>
      <c r="AX11" s="40"/>
    </row>
    <row r="12" spans="1:62" s="37" customFormat="1" ht="22.5" customHeight="1">
      <c r="N12" s="38"/>
      <c r="P12" s="39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1"/>
      <c r="AE12" s="441" t="str">
        <f>IF(AD12="","","－")</f>
        <v/>
      </c>
      <c r="AF12" s="441"/>
      <c r="AG12" s="51"/>
      <c r="AV12" s="39"/>
      <c r="AW12" s="38"/>
      <c r="AX12" s="40"/>
    </row>
    <row r="13" spans="1:62" s="37" customFormat="1" ht="22.5" customHeight="1">
      <c r="N13" s="38"/>
      <c r="P13" s="39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1"/>
      <c r="AE13" s="441" t="str">
        <f>IF(AD13="","","－")</f>
        <v/>
      </c>
      <c r="AF13" s="441"/>
      <c r="AG13" s="51"/>
      <c r="AV13" s="39"/>
      <c r="AW13" s="38"/>
      <c r="AX13" s="40"/>
    </row>
    <row r="14" spans="1:62" s="37" customFormat="1" ht="22.5" hidden="1" customHeight="1">
      <c r="N14" s="37">
        <f>SUM(N16:N20)</f>
        <v>0</v>
      </c>
      <c r="P14" s="39"/>
      <c r="Q14" s="37">
        <f>SUM(Q16:Q20)</f>
        <v>0</v>
      </c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 t="s">
        <v>148</v>
      </c>
      <c r="AE14" s="40"/>
      <c r="AF14" s="40"/>
      <c r="AT14" s="37">
        <f>SUM(AT16:AT20)</f>
        <v>0</v>
      </c>
      <c r="AV14" s="39"/>
      <c r="AW14" s="37">
        <f>SUM(AW16:AW20)</f>
        <v>0</v>
      </c>
      <c r="AX14" s="40"/>
      <c r="AY14" s="40"/>
      <c r="AZ14" s="40"/>
    </row>
    <row r="15" spans="1:62" s="42" customFormat="1" ht="22.5" customHeight="1" thickBot="1">
      <c r="F15" s="43"/>
      <c r="H15" s="44"/>
      <c r="I15" s="44"/>
      <c r="J15" s="44"/>
      <c r="K15" s="44"/>
      <c r="L15" s="44"/>
      <c r="M15" s="44"/>
      <c r="N15" s="45" t="str">
        <f>IF(N16="","",SUM(N16:N19))</f>
        <v/>
      </c>
      <c r="O15" s="44"/>
      <c r="P15" s="46"/>
      <c r="Q15" s="47" t="str">
        <f>IF(Q16="","",SUM(Q16:Q19))</f>
        <v/>
      </c>
      <c r="R15" s="44"/>
      <c r="S15" s="44"/>
      <c r="T15" s="44"/>
      <c r="U15" s="44"/>
      <c r="V15" s="44"/>
      <c r="W15" s="44"/>
      <c r="X15" s="48"/>
      <c r="Y15" s="49"/>
      <c r="Z15" s="48"/>
      <c r="AA15" s="48"/>
      <c r="AB15" s="48"/>
      <c r="AC15" s="48"/>
      <c r="AD15" s="444"/>
      <c r="AE15" s="444"/>
      <c r="AF15" s="444"/>
      <c r="AG15" s="444"/>
      <c r="AL15" s="43"/>
      <c r="AN15" s="44"/>
      <c r="AO15" s="44"/>
      <c r="AP15" s="44"/>
      <c r="AQ15" s="44"/>
      <c r="AR15" s="44"/>
      <c r="AS15" s="44"/>
      <c r="AT15" s="45" t="str">
        <f>IF(AT16="","",SUM(AT16:AT19))</f>
        <v/>
      </c>
      <c r="AU15" s="44"/>
      <c r="AV15" s="46"/>
      <c r="AW15" s="47" t="str">
        <f>IF(AW16="","",SUM(AW16:AW19))</f>
        <v/>
      </c>
      <c r="AX15" s="44"/>
      <c r="AY15" s="44"/>
      <c r="AZ15" s="44"/>
      <c r="BA15" s="44"/>
      <c r="BB15" s="44"/>
      <c r="BC15" s="44"/>
      <c r="BD15" s="48"/>
      <c r="BE15" s="49"/>
      <c r="BF15" s="48"/>
      <c r="BG15" s="48"/>
      <c r="BH15" s="48"/>
      <c r="BI15" s="48"/>
      <c r="BJ15" s="48"/>
    </row>
    <row r="16" spans="1:62" s="37" customFormat="1" ht="22.5" customHeight="1" thickTop="1">
      <c r="A16" s="40"/>
      <c r="B16" s="40"/>
      <c r="C16" s="40"/>
      <c r="D16" s="459" t="str">
        <f>IF(F21=I21,"",IF(F21&gt;I21,B23,M23))</f>
        <v/>
      </c>
      <c r="E16" s="459"/>
      <c r="F16" s="459"/>
      <c r="G16" s="40"/>
      <c r="H16" s="39"/>
      <c r="I16" s="40"/>
      <c r="J16" s="40"/>
      <c r="K16" s="40"/>
      <c r="L16" s="40"/>
      <c r="M16" s="40"/>
      <c r="N16" s="41"/>
      <c r="O16" s="441" t="s">
        <v>209</v>
      </c>
      <c r="P16" s="441"/>
      <c r="Q16" s="51"/>
      <c r="R16" s="40"/>
      <c r="S16" s="40"/>
      <c r="T16" s="40"/>
      <c r="U16" s="40"/>
      <c r="V16" s="40"/>
      <c r="W16" s="52"/>
      <c r="X16" s="40"/>
      <c r="Y16" s="457" t="str">
        <f>IF(V21=Y21,"",IF(V21&gt;Y21,R23,AC23))</f>
        <v/>
      </c>
      <c r="Z16" s="457"/>
      <c r="AA16" s="457"/>
      <c r="AB16" s="457"/>
      <c r="AC16" s="40"/>
      <c r="AD16" s="40"/>
      <c r="AE16" s="40"/>
      <c r="AF16" s="40"/>
      <c r="AG16" s="40"/>
      <c r="AH16" s="40"/>
      <c r="AI16" s="40"/>
      <c r="AJ16" s="40"/>
      <c r="AK16" s="40"/>
      <c r="AL16" s="447" t="str">
        <f>IF(AL21=AO21,"",IF(AL21&gt;AO21,AH23,AS23))</f>
        <v/>
      </c>
      <c r="AN16" s="39"/>
      <c r="AO16" s="40"/>
      <c r="AP16" s="40"/>
      <c r="AQ16" s="40"/>
      <c r="AR16" s="40"/>
      <c r="AS16" s="40"/>
      <c r="AT16" s="41"/>
      <c r="AU16" s="441" t="s">
        <v>209</v>
      </c>
      <c r="AV16" s="441"/>
      <c r="AW16" s="51"/>
      <c r="AX16" s="40"/>
      <c r="AY16" s="40"/>
      <c r="AZ16" s="40"/>
      <c r="BA16" s="40"/>
      <c r="BB16" s="40"/>
      <c r="BC16" s="52"/>
      <c r="BE16" s="447" t="str">
        <f>IF(BB21=BE21,"",IF(BB21&gt;BE21,AX23,BI23))</f>
        <v/>
      </c>
    </row>
    <row r="17" spans="1:62" s="37" customFormat="1" ht="22.5" customHeight="1">
      <c r="A17" s="40"/>
      <c r="B17" s="40"/>
      <c r="C17" s="40"/>
      <c r="D17" s="459"/>
      <c r="E17" s="459"/>
      <c r="F17" s="459"/>
      <c r="G17" s="40"/>
      <c r="H17" s="39"/>
      <c r="I17" s="40"/>
      <c r="J17" s="40"/>
      <c r="K17" s="40"/>
      <c r="L17" s="40"/>
      <c r="M17" s="40"/>
      <c r="N17" s="41"/>
      <c r="O17" s="441" t="s">
        <v>209</v>
      </c>
      <c r="P17" s="441"/>
      <c r="Q17" s="53"/>
      <c r="R17" s="40"/>
      <c r="S17" s="40"/>
      <c r="T17" s="40"/>
      <c r="U17" s="40"/>
      <c r="V17" s="40"/>
      <c r="W17" s="40"/>
      <c r="X17" s="39"/>
      <c r="Y17" s="457"/>
      <c r="Z17" s="457"/>
      <c r="AA17" s="457"/>
      <c r="AB17" s="457"/>
      <c r="AC17" s="40"/>
      <c r="AD17" s="40"/>
      <c r="AE17" s="40"/>
      <c r="AF17" s="40"/>
      <c r="AG17" s="40"/>
      <c r="AH17" s="40"/>
      <c r="AI17" s="40"/>
      <c r="AJ17" s="40"/>
      <c r="AK17" s="40"/>
      <c r="AL17" s="447"/>
      <c r="AN17" s="39"/>
      <c r="AO17" s="40"/>
      <c r="AP17" s="40"/>
      <c r="AQ17" s="40"/>
      <c r="AR17" s="40"/>
      <c r="AS17" s="40"/>
      <c r="AT17" s="41"/>
      <c r="AU17" s="441" t="s">
        <v>209</v>
      </c>
      <c r="AV17" s="441"/>
      <c r="AW17" s="53"/>
      <c r="BD17" s="39"/>
      <c r="BE17" s="447"/>
      <c r="BF17" s="40"/>
      <c r="BG17" s="40"/>
      <c r="BH17" s="40"/>
      <c r="BI17" s="40"/>
      <c r="BJ17" s="40"/>
    </row>
    <row r="18" spans="1:62" s="37" customFormat="1" ht="22.5" customHeight="1">
      <c r="A18" s="40"/>
      <c r="B18" s="40"/>
      <c r="C18" s="40"/>
      <c r="D18" s="459"/>
      <c r="E18" s="459"/>
      <c r="F18" s="459"/>
      <c r="G18" s="40"/>
      <c r="H18" s="39"/>
      <c r="I18" s="40"/>
      <c r="J18" s="40"/>
      <c r="K18" s="40"/>
      <c r="L18" s="40"/>
      <c r="M18" s="40"/>
      <c r="N18" s="41"/>
      <c r="O18" s="441" t="str">
        <f>IF(N18="","","－")</f>
        <v/>
      </c>
      <c r="P18" s="441"/>
      <c r="Q18" s="53"/>
      <c r="R18" s="40"/>
      <c r="S18" s="40"/>
      <c r="T18" s="40"/>
      <c r="U18" s="40"/>
      <c r="V18" s="40"/>
      <c r="W18" s="40"/>
      <c r="X18" s="39"/>
      <c r="Y18" s="457"/>
      <c r="Z18" s="457"/>
      <c r="AA18" s="457"/>
      <c r="AB18" s="457"/>
      <c r="AC18" s="40"/>
      <c r="AD18" s="40"/>
      <c r="AE18" s="40"/>
      <c r="AF18" s="40"/>
      <c r="AG18" s="40"/>
      <c r="AH18" s="40"/>
      <c r="AI18" s="40"/>
      <c r="AJ18" s="40"/>
      <c r="AK18" s="40"/>
      <c r="AL18" s="443"/>
      <c r="AN18" s="39"/>
      <c r="AO18" s="40"/>
      <c r="AP18" s="40"/>
      <c r="AQ18" s="40"/>
      <c r="AR18" s="40"/>
      <c r="AS18" s="40"/>
      <c r="AT18" s="41"/>
      <c r="AU18" s="441" t="str">
        <f>IF(AT18="","","－")</f>
        <v/>
      </c>
      <c r="AV18" s="441"/>
      <c r="AW18" s="53"/>
      <c r="BD18" s="39"/>
      <c r="BE18" s="443"/>
      <c r="BF18" s="40"/>
      <c r="BG18" s="40"/>
      <c r="BH18" s="40"/>
      <c r="BI18" s="40"/>
      <c r="BJ18" s="40"/>
    </row>
    <row r="19" spans="1:62" s="37" customFormat="1" ht="22.5" customHeight="1">
      <c r="A19" s="40"/>
      <c r="B19" s="40"/>
      <c r="C19" s="40"/>
      <c r="D19" s="459"/>
      <c r="E19" s="459"/>
      <c r="F19" s="459"/>
      <c r="G19" s="40"/>
      <c r="H19" s="39"/>
      <c r="I19" s="40"/>
      <c r="J19" s="40"/>
      <c r="K19" s="40"/>
      <c r="L19" s="40"/>
      <c r="M19" s="40"/>
      <c r="N19" s="55"/>
      <c r="O19" s="441" t="str">
        <f>IF(N19="","","－")</f>
        <v/>
      </c>
      <c r="P19" s="441"/>
      <c r="Q19" s="53"/>
      <c r="R19" s="40"/>
      <c r="S19" s="40"/>
      <c r="T19" s="40"/>
      <c r="U19" s="40"/>
      <c r="V19" s="40"/>
      <c r="W19" s="40"/>
      <c r="X19" s="39"/>
      <c r="Y19" s="457"/>
      <c r="Z19" s="457"/>
      <c r="AA19" s="457"/>
      <c r="AB19" s="457"/>
      <c r="AC19" s="40"/>
      <c r="AD19" s="56"/>
      <c r="AE19" s="40"/>
      <c r="AF19" s="40"/>
      <c r="AG19" s="40"/>
      <c r="AH19" s="40"/>
      <c r="AI19" s="40"/>
      <c r="AJ19" s="40"/>
      <c r="AK19" s="40"/>
      <c r="AL19" s="38"/>
      <c r="AN19" s="39"/>
      <c r="AO19" s="40"/>
      <c r="AP19" s="40"/>
      <c r="AQ19" s="40"/>
      <c r="AR19" s="40"/>
      <c r="AS19" s="40"/>
      <c r="AT19" s="41"/>
      <c r="AU19" s="441" t="str">
        <f>IF(AT19="","","－")</f>
        <v/>
      </c>
      <c r="AV19" s="441"/>
      <c r="AW19" s="53"/>
      <c r="BD19" s="39"/>
      <c r="BE19" s="38"/>
      <c r="BF19" s="40"/>
      <c r="BG19" s="40"/>
      <c r="BH19" s="40"/>
      <c r="BI19" s="40"/>
      <c r="BJ19" s="56"/>
    </row>
    <row r="20" spans="1:62" s="37" customFormat="1" ht="22.5" customHeight="1">
      <c r="A20" s="40"/>
      <c r="B20" s="40"/>
      <c r="C20" s="40"/>
      <c r="D20" s="459"/>
      <c r="E20" s="459"/>
      <c r="F20" s="459"/>
      <c r="G20" s="40"/>
      <c r="H20" s="39"/>
      <c r="I20" s="40"/>
      <c r="J20" s="40"/>
      <c r="K20" s="40"/>
      <c r="L20" s="40"/>
      <c r="M20" s="40"/>
      <c r="N20" s="55"/>
      <c r="O20" s="441" t="str">
        <f>IF(N20="","","PK")</f>
        <v/>
      </c>
      <c r="P20" s="441"/>
      <c r="Q20" s="51"/>
      <c r="R20" s="40"/>
      <c r="S20" s="40"/>
      <c r="T20" s="40"/>
      <c r="U20" s="40"/>
      <c r="V20" s="40"/>
      <c r="W20" s="40"/>
      <c r="X20" s="39"/>
      <c r="Y20" s="457"/>
      <c r="Z20" s="457"/>
      <c r="AA20" s="457"/>
      <c r="AB20" s="457"/>
      <c r="AC20" s="40"/>
      <c r="AD20" s="56"/>
      <c r="AE20" s="40"/>
      <c r="AF20" s="40"/>
      <c r="AG20" s="40"/>
      <c r="AH20" s="40"/>
      <c r="AI20" s="40"/>
      <c r="AJ20" s="40"/>
      <c r="AK20" s="40"/>
      <c r="AL20" s="54"/>
      <c r="AM20" s="40"/>
      <c r="AN20" s="39"/>
      <c r="AO20" s="40"/>
      <c r="AP20" s="40"/>
      <c r="AQ20" s="40"/>
      <c r="AR20" s="40"/>
      <c r="AS20" s="40"/>
      <c r="AT20" s="41"/>
      <c r="AU20" s="441" t="str">
        <f>IF(AT20="","","PK")</f>
        <v/>
      </c>
      <c r="AV20" s="441"/>
      <c r="AW20" s="51"/>
      <c r="AX20" s="40"/>
      <c r="AY20" s="40"/>
      <c r="AZ20" s="40"/>
      <c r="BA20" s="40"/>
      <c r="BB20" s="40"/>
      <c r="BC20" s="40"/>
      <c r="BD20" s="39"/>
      <c r="BE20" s="54"/>
      <c r="BF20" s="40"/>
      <c r="BG20" s="40"/>
      <c r="BH20" s="40"/>
      <c r="BI20" s="40"/>
      <c r="BJ20" s="56"/>
    </row>
    <row r="21" spans="1:62" s="37" customFormat="1" ht="22.5" hidden="1" customHeight="1">
      <c r="A21" s="40"/>
      <c r="B21" s="40"/>
      <c r="C21" s="40"/>
      <c r="D21" s="40"/>
      <c r="E21" s="40"/>
      <c r="F21" s="40">
        <f>SUM(F23:F27)</f>
        <v>0</v>
      </c>
      <c r="G21" s="40"/>
      <c r="H21" s="39"/>
      <c r="I21" s="40">
        <f>SUM(I23:I27)</f>
        <v>0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>
        <f>SUM(V23:V27)</f>
        <v>0</v>
      </c>
      <c r="W21" s="40"/>
      <c r="X21" s="39"/>
      <c r="Y21" s="40">
        <f>SUM(Y23:Y27)</f>
        <v>0</v>
      </c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>
        <f>SUM(AL23:AL27)</f>
        <v>0</v>
      </c>
      <c r="AM21" s="40"/>
      <c r="AN21" s="39"/>
      <c r="AO21" s="40">
        <f>SUM(AO23:AO27)</f>
        <v>0</v>
      </c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>
        <f>SUM(BB23:BB27)</f>
        <v>0</v>
      </c>
      <c r="BC21" s="40"/>
      <c r="BD21" s="39"/>
      <c r="BE21" s="40">
        <f>SUM(BE23:BE27)</f>
        <v>0</v>
      </c>
      <c r="BF21" s="40"/>
      <c r="BG21" s="40"/>
      <c r="BH21" s="40"/>
      <c r="BI21" s="40"/>
      <c r="BJ21" s="40"/>
    </row>
    <row r="22" spans="1:62" s="42" customFormat="1" ht="22.5" customHeight="1" thickBot="1">
      <c r="A22" s="48"/>
      <c r="B22" s="57"/>
      <c r="C22" s="48"/>
      <c r="D22" s="44"/>
      <c r="E22" s="44"/>
      <c r="F22" s="45" t="str">
        <f>IF(F23="","",SUM(F23:F26))</f>
        <v/>
      </c>
      <c r="G22" s="44"/>
      <c r="H22" s="46"/>
      <c r="I22" s="47" t="str">
        <f>IF(I23="","",SUM(I23:I26))</f>
        <v/>
      </c>
      <c r="J22" s="44"/>
      <c r="K22" s="44"/>
      <c r="L22" s="48"/>
      <c r="M22" s="49"/>
      <c r="N22" s="50"/>
      <c r="O22" s="61"/>
      <c r="P22" s="50"/>
      <c r="Q22" s="50"/>
      <c r="R22" s="49"/>
      <c r="S22" s="48"/>
      <c r="T22" s="44"/>
      <c r="U22" s="44"/>
      <c r="V22" s="45" t="str">
        <f>IF(V23="","",SUM(V23:V26))</f>
        <v/>
      </c>
      <c r="W22" s="44"/>
      <c r="X22" s="46"/>
      <c r="Y22" s="47" t="str">
        <f>IF(Y23="","",SUM(Y23:Y26))</f>
        <v/>
      </c>
      <c r="Z22" s="44"/>
      <c r="AA22" s="44"/>
      <c r="AB22" s="48"/>
      <c r="AC22" s="49"/>
      <c r="AD22" s="48"/>
      <c r="AE22" s="48"/>
      <c r="AF22" s="48"/>
      <c r="AG22" s="48"/>
      <c r="AH22" s="49"/>
      <c r="AI22" s="48"/>
      <c r="AJ22" s="44"/>
      <c r="AK22" s="44"/>
      <c r="AL22" s="45" t="str">
        <f>IF(AL23="","",SUM(AL23:AL26))</f>
        <v/>
      </c>
      <c r="AM22" s="44"/>
      <c r="AN22" s="46"/>
      <c r="AO22" s="47" t="str">
        <f>IF(AO23="","",SUM(AO23:AO26))</f>
        <v/>
      </c>
      <c r="AP22" s="44"/>
      <c r="AQ22" s="44"/>
      <c r="AR22" s="48"/>
      <c r="AS22" s="49"/>
      <c r="AT22" s="50"/>
      <c r="AU22" s="61"/>
      <c r="AV22" s="50"/>
      <c r="AW22" s="50"/>
      <c r="AX22" s="49"/>
      <c r="AY22" s="48"/>
      <c r="AZ22" s="44"/>
      <c r="BA22" s="44"/>
      <c r="BB22" s="45" t="str">
        <f>IF(BB23="","",SUM(BB23:BB26))</f>
        <v/>
      </c>
      <c r="BC22" s="44"/>
      <c r="BD22" s="46"/>
      <c r="BE22" s="47" t="str">
        <f>IF(BE23="","",SUM(BE23:BE26))</f>
        <v/>
      </c>
      <c r="BF22" s="44"/>
      <c r="BG22" s="44"/>
      <c r="BH22" s="48"/>
      <c r="BI22" s="49"/>
      <c r="BJ22" s="48"/>
    </row>
    <row r="23" spans="1:62" s="37" customFormat="1" ht="22.5" customHeight="1" thickTop="1">
      <c r="A23" s="40"/>
      <c r="B23" s="442" t="str">
        <f>IF(B28=E28,"",IF(B28&gt;E28,A37,E37))</f>
        <v/>
      </c>
      <c r="C23" s="40"/>
      <c r="D23" s="39"/>
      <c r="E23" s="40"/>
      <c r="F23" s="41"/>
      <c r="G23" s="441" t="s">
        <v>209</v>
      </c>
      <c r="H23" s="441"/>
      <c r="I23" s="51"/>
      <c r="J23" s="40"/>
      <c r="K23" s="52"/>
      <c r="L23" s="40"/>
      <c r="M23" s="457" t="str">
        <f>IF(J28=M28,"",IF(J28&gt;M28,I37,M37))</f>
        <v/>
      </c>
      <c r="N23" s="457"/>
      <c r="O23" s="457"/>
      <c r="P23" s="40"/>
      <c r="Q23" s="40"/>
      <c r="R23" s="442" t="str">
        <f>IF(R28=U28,"",IF(R28&gt;U28,Q37,U37))</f>
        <v/>
      </c>
      <c r="S23" s="40"/>
      <c r="T23" s="39"/>
      <c r="U23" s="40"/>
      <c r="V23" s="41"/>
      <c r="W23" s="441" t="s">
        <v>209</v>
      </c>
      <c r="X23" s="441"/>
      <c r="Y23" s="51"/>
      <c r="Z23" s="40"/>
      <c r="AA23" s="52"/>
      <c r="AB23" s="40"/>
      <c r="AC23" s="457" t="str">
        <f>IF(Z28=AC28,"",IF(Z28&gt;AC28,Y37,AC37))</f>
        <v/>
      </c>
      <c r="AD23" s="457"/>
      <c r="AE23" s="457"/>
      <c r="AF23" s="457"/>
      <c r="AG23" s="40"/>
      <c r="AH23" s="442" t="str">
        <f>IF(AH28=AK28,"",IF(AH28&gt;AK28,AG37,AK37))</f>
        <v/>
      </c>
      <c r="AI23" s="40"/>
      <c r="AJ23" s="39"/>
      <c r="AK23" s="40"/>
      <c r="AL23" s="41"/>
      <c r="AM23" s="441" t="s">
        <v>209</v>
      </c>
      <c r="AN23" s="441"/>
      <c r="AO23" s="51"/>
      <c r="AP23" s="40"/>
      <c r="AQ23" s="52"/>
      <c r="AR23" s="40"/>
      <c r="AS23" s="442" t="str">
        <f>IF(AP28=AS28,"",IF(AP28&gt;AS28,AO37,AS37))</f>
        <v/>
      </c>
      <c r="AT23" s="40"/>
      <c r="AU23" s="40"/>
      <c r="AV23" s="40"/>
      <c r="AW23" s="40"/>
      <c r="AX23" s="442" t="str">
        <f>IF(AX28=BA28,"",IF(AX28&gt;BA28,AW37,BA37))</f>
        <v/>
      </c>
      <c r="AY23" s="40"/>
      <c r="AZ23" s="39"/>
      <c r="BA23" s="40"/>
      <c r="BB23" s="41"/>
      <c r="BC23" s="441" t="s">
        <v>209</v>
      </c>
      <c r="BD23" s="441"/>
      <c r="BE23" s="51"/>
      <c r="BF23" s="40"/>
      <c r="BG23" s="52"/>
      <c r="BH23" s="40"/>
      <c r="BI23" s="442" t="str">
        <f>IF(BF28=BI28,"",IF(BF28&gt;BI28,BE37,BI37))</f>
        <v/>
      </c>
      <c r="BJ23" s="40"/>
    </row>
    <row r="24" spans="1:62" s="37" customFormat="1" ht="22.5" customHeight="1">
      <c r="A24" s="40"/>
      <c r="B24" s="442"/>
      <c r="C24" s="40"/>
      <c r="D24" s="39"/>
      <c r="E24" s="40"/>
      <c r="F24" s="41"/>
      <c r="G24" s="441" t="s">
        <v>209</v>
      </c>
      <c r="H24" s="441"/>
      <c r="I24" s="51"/>
      <c r="J24" s="40"/>
      <c r="K24" s="40"/>
      <c r="L24" s="39"/>
      <c r="M24" s="457"/>
      <c r="N24" s="457"/>
      <c r="O24" s="457"/>
      <c r="P24" s="40"/>
      <c r="Q24" s="40"/>
      <c r="R24" s="442"/>
      <c r="S24" s="40"/>
      <c r="T24" s="39"/>
      <c r="U24" s="40"/>
      <c r="V24" s="41"/>
      <c r="W24" s="441" t="s">
        <v>209</v>
      </c>
      <c r="X24" s="441"/>
      <c r="Y24" s="51"/>
      <c r="Z24" s="40"/>
      <c r="AA24" s="40"/>
      <c r="AB24" s="39"/>
      <c r="AC24" s="457"/>
      <c r="AD24" s="457"/>
      <c r="AE24" s="457"/>
      <c r="AF24" s="457"/>
      <c r="AG24" s="40"/>
      <c r="AH24" s="442"/>
      <c r="AI24" s="40"/>
      <c r="AJ24" s="39"/>
      <c r="AK24" s="40"/>
      <c r="AL24" s="41"/>
      <c r="AM24" s="441" t="s">
        <v>209</v>
      </c>
      <c r="AN24" s="441"/>
      <c r="AO24" s="51"/>
      <c r="AP24" s="40"/>
      <c r="AQ24" s="40"/>
      <c r="AR24" s="39"/>
      <c r="AS24" s="442"/>
      <c r="AT24" s="58"/>
      <c r="AU24" s="40"/>
      <c r="AV24" s="40"/>
      <c r="AW24" s="40"/>
      <c r="AX24" s="442"/>
      <c r="AY24" s="40"/>
      <c r="AZ24" s="39"/>
      <c r="BA24" s="40"/>
      <c r="BB24" s="41"/>
      <c r="BC24" s="441" t="s">
        <v>209</v>
      </c>
      <c r="BD24" s="441"/>
      <c r="BE24" s="51"/>
      <c r="BF24" s="40"/>
      <c r="BG24" s="40"/>
      <c r="BH24" s="39"/>
      <c r="BI24" s="442"/>
      <c r="BJ24" s="58"/>
    </row>
    <row r="25" spans="1:62" s="37" customFormat="1" ht="22.5" customHeight="1">
      <c r="A25" s="40"/>
      <c r="B25" s="442"/>
      <c r="C25" s="40"/>
      <c r="D25" s="39"/>
      <c r="E25" s="40"/>
      <c r="F25" s="41"/>
      <c r="G25" s="441" t="str">
        <f>IF(F25="","","－")</f>
        <v/>
      </c>
      <c r="H25" s="441"/>
      <c r="I25" s="51"/>
      <c r="J25" s="40"/>
      <c r="K25" s="40"/>
      <c r="L25" s="39"/>
      <c r="M25" s="457"/>
      <c r="N25" s="457"/>
      <c r="O25" s="457"/>
      <c r="P25" s="40"/>
      <c r="Q25" s="40"/>
      <c r="R25" s="443"/>
      <c r="S25" s="40"/>
      <c r="T25" s="39"/>
      <c r="U25" s="40"/>
      <c r="V25" s="41"/>
      <c r="W25" s="441" t="str">
        <f>IF(V25="","","－")</f>
        <v/>
      </c>
      <c r="X25" s="441"/>
      <c r="Y25" s="51"/>
      <c r="Z25" s="40"/>
      <c r="AA25" s="40"/>
      <c r="AB25" s="39"/>
      <c r="AC25" s="457"/>
      <c r="AD25" s="457"/>
      <c r="AE25" s="457"/>
      <c r="AF25" s="457"/>
      <c r="AG25" s="40"/>
      <c r="AH25" s="442"/>
      <c r="AI25" s="40"/>
      <c r="AJ25" s="39"/>
      <c r="AK25" s="40"/>
      <c r="AL25" s="41"/>
      <c r="AM25" s="441" t="str">
        <f>IF(AL25="","","－")</f>
        <v/>
      </c>
      <c r="AN25" s="441"/>
      <c r="AO25" s="51"/>
      <c r="AP25" s="40"/>
      <c r="AQ25" s="40"/>
      <c r="AR25" s="39"/>
      <c r="AS25" s="443"/>
      <c r="AT25" s="58"/>
      <c r="AU25" s="40"/>
      <c r="AV25" s="40"/>
      <c r="AW25" s="40"/>
      <c r="AX25" s="443"/>
      <c r="AY25" s="40"/>
      <c r="AZ25" s="39"/>
      <c r="BA25" s="40"/>
      <c r="BB25" s="41"/>
      <c r="BC25" s="441" t="str">
        <f>IF(BB25="","","－")</f>
        <v/>
      </c>
      <c r="BD25" s="441"/>
      <c r="BE25" s="51"/>
      <c r="BF25" s="40"/>
      <c r="BG25" s="40"/>
      <c r="BH25" s="39"/>
      <c r="BI25" s="443"/>
      <c r="BJ25" s="58"/>
    </row>
    <row r="26" spans="1:62" s="37" customFormat="1" ht="22.5" customHeight="1">
      <c r="A26" s="40"/>
      <c r="B26" s="442"/>
      <c r="C26" s="40"/>
      <c r="D26" s="39"/>
      <c r="E26" s="40"/>
      <c r="F26" s="41"/>
      <c r="G26" s="441" t="str">
        <f>IF(F26="","","－")</f>
        <v/>
      </c>
      <c r="H26" s="441"/>
      <c r="I26" s="51"/>
      <c r="J26" s="40"/>
      <c r="K26" s="40"/>
      <c r="L26" s="39"/>
      <c r="M26" s="457"/>
      <c r="N26" s="457"/>
      <c r="O26" s="457"/>
      <c r="P26" s="40"/>
      <c r="Q26" s="40"/>
      <c r="R26" s="54"/>
      <c r="S26" s="40"/>
      <c r="T26" s="39"/>
      <c r="U26" s="40"/>
      <c r="V26" s="41"/>
      <c r="W26" s="441" t="str">
        <f>IF(V26="","","－")</f>
        <v/>
      </c>
      <c r="X26" s="441"/>
      <c r="Y26" s="51"/>
      <c r="Z26" s="40"/>
      <c r="AA26" s="40"/>
      <c r="AB26" s="39"/>
      <c r="AC26" s="457"/>
      <c r="AD26" s="457"/>
      <c r="AE26" s="457"/>
      <c r="AF26" s="457"/>
      <c r="AG26" s="40"/>
      <c r="AH26" s="442"/>
      <c r="AI26" s="40"/>
      <c r="AJ26" s="39"/>
      <c r="AK26" s="40"/>
      <c r="AL26" s="41"/>
      <c r="AM26" s="441" t="str">
        <f>IF(AL26="","","－")</f>
        <v/>
      </c>
      <c r="AN26" s="441"/>
      <c r="AO26" s="51"/>
      <c r="AP26" s="40"/>
      <c r="AQ26" s="40"/>
      <c r="AR26" s="39"/>
      <c r="AS26" s="54"/>
      <c r="AT26" s="58"/>
      <c r="AU26" s="40"/>
      <c r="AV26" s="40"/>
      <c r="AW26" s="40"/>
      <c r="AX26" s="54"/>
      <c r="AY26" s="40"/>
      <c r="AZ26" s="39"/>
      <c r="BA26" s="40"/>
      <c r="BB26" s="41"/>
      <c r="BC26" s="441" t="str">
        <f>IF(BB26="","","－")</f>
        <v/>
      </c>
      <c r="BD26" s="441"/>
      <c r="BE26" s="51"/>
      <c r="BF26" s="40"/>
      <c r="BG26" s="40"/>
      <c r="BH26" s="39"/>
      <c r="BI26" s="54"/>
      <c r="BJ26" s="58"/>
    </row>
    <row r="27" spans="1:62" s="37" customFormat="1" ht="22.5" customHeight="1">
      <c r="A27" s="40"/>
      <c r="B27" s="54"/>
      <c r="C27" s="40"/>
      <c r="D27" s="39"/>
      <c r="E27" s="40"/>
      <c r="F27" s="41"/>
      <c r="G27" s="441" t="str">
        <f>IF(F27="","","－")</f>
        <v/>
      </c>
      <c r="H27" s="441"/>
      <c r="I27" s="51"/>
      <c r="J27" s="40"/>
      <c r="K27" s="40"/>
      <c r="L27" s="39"/>
      <c r="M27" s="457"/>
      <c r="N27" s="457"/>
      <c r="O27" s="457"/>
      <c r="P27" s="40"/>
      <c r="Q27" s="40"/>
      <c r="R27" s="54"/>
      <c r="S27" s="40"/>
      <c r="T27" s="39"/>
      <c r="U27" s="40"/>
      <c r="V27" s="41"/>
      <c r="W27" s="441" t="str">
        <f>IF(V27="","","PK")</f>
        <v/>
      </c>
      <c r="X27" s="441"/>
      <c r="Y27" s="51"/>
      <c r="Z27" s="40"/>
      <c r="AA27" s="40"/>
      <c r="AB27" s="39"/>
      <c r="AC27" s="457"/>
      <c r="AD27" s="457"/>
      <c r="AE27" s="457"/>
      <c r="AF27" s="457"/>
      <c r="AG27" s="40"/>
      <c r="AH27" s="54"/>
      <c r="AI27" s="40"/>
      <c r="AJ27" s="39"/>
      <c r="AK27" s="40"/>
      <c r="AL27" s="41"/>
      <c r="AM27" s="441" t="str">
        <f>IF(AL27="","","PK")</f>
        <v/>
      </c>
      <c r="AN27" s="441"/>
      <c r="AO27" s="51"/>
      <c r="AP27" s="40"/>
      <c r="AQ27" s="40"/>
      <c r="AR27" s="39"/>
      <c r="AS27" s="54"/>
      <c r="AT27" s="58"/>
      <c r="AU27" s="40"/>
      <c r="AV27" s="40"/>
      <c r="AW27" s="40"/>
      <c r="AX27" s="54"/>
      <c r="AY27" s="40"/>
      <c r="AZ27" s="39"/>
      <c r="BA27" s="40"/>
      <c r="BB27" s="41"/>
      <c r="BC27" s="441" t="str">
        <f>IF(BB27="","","PK")</f>
        <v/>
      </c>
      <c r="BD27" s="441"/>
      <c r="BE27" s="51"/>
      <c r="BF27" s="40"/>
      <c r="BG27" s="40"/>
      <c r="BH27" s="39"/>
      <c r="BI27" s="54"/>
      <c r="BJ27" s="58"/>
    </row>
    <row r="28" spans="1:62" s="37" customFormat="1" ht="22.5" hidden="1" customHeight="1">
      <c r="B28" s="37">
        <f>SUM(B30:B34)</f>
        <v>0</v>
      </c>
      <c r="D28" s="39"/>
      <c r="E28" s="37">
        <f>SUM(E30:E34)</f>
        <v>0</v>
      </c>
      <c r="F28" s="59"/>
      <c r="G28" s="60"/>
      <c r="H28" s="60"/>
      <c r="J28" s="37">
        <f>SUM(J30:J34)</f>
        <v>0</v>
      </c>
      <c r="L28" s="39"/>
      <c r="M28" s="37">
        <f>SUM(M30:M34)</f>
        <v>0</v>
      </c>
      <c r="N28" s="59"/>
      <c r="R28" s="37">
        <f>SUM(R30:R34)</f>
        <v>0</v>
      </c>
      <c r="T28" s="39"/>
      <c r="U28" s="37">
        <f>SUM(U30:U34)</f>
        <v>0</v>
      </c>
      <c r="V28" s="59"/>
      <c r="W28" s="60"/>
      <c r="X28" s="60"/>
      <c r="Z28" s="37">
        <f>SUM(Z30:Z34)</f>
        <v>0</v>
      </c>
      <c r="AB28" s="39"/>
      <c r="AC28" s="37">
        <f>SUM(AC30:AC34)</f>
        <v>0</v>
      </c>
      <c r="AD28" s="59"/>
      <c r="AH28" s="37">
        <f>SUM(AH30:AH34)</f>
        <v>0</v>
      </c>
      <c r="AJ28" s="39"/>
      <c r="AK28" s="37">
        <f>SUM(AK30:AK34)</f>
        <v>0</v>
      </c>
      <c r="AL28" s="59"/>
      <c r="AM28" s="60"/>
      <c r="AN28" s="60"/>
      <c r="AP28" s="37">
        <f>SUM(AP30:AP34)</f>
        <v>0</v>
      </c>
      <c r="AR28" s="39"/>
      <c r="AS28" s="37">
        <f>SUM(AS30:AS34)</f>
        <v>0</v>
      </c>
      <c r="AT28" s="59"/>
      <c r="AX28" s="37">
        <f>SUM(AX30:AX34)</f>
        <v>0</v>
      </c>
      <c r="AZ28" s="39"/>
      <c r="BA28" s="37">
        <f>SUM(BA30:BA34)</f>
        <v>0</v>
      </c>
      <c r="BB28" s="59"/>
      <c r="BC28" s="60"/>
      <c r="BD28" s="60"/>
      <c r="BF28" s="37">
        <f>SUM(BF30:BF34)</f>
        <v>0</v>
      </c>
      <c r="BH28" s="39"/>
      <c r="BI28" s="37">
        <f>SUM(BI30:BI34)</f>
        <v>0</v>
      </c>
      <c r="BJ28" s="59"/>
    </row>
    <row r="29" spans="1:62" s="42" customFormat="1" ht="22.5" customHeight="1" thickBot="1">
      <c r="B29" s="45" t="str">
        <f>IF(B30="","",SUM(B30:B33))</f>
        <v/>
      </c>
      <c r="C29" s="44"/>
      <c r="D29" s="46"/>
      <c r="E29" s="47" t="str">
        <f>IF(E30="","",SUM(E30:E33))</f>
        <v/>
      </c>
      <c r="F29" s="444"/>
      <c r="G29" s="444"/>
      <c r="H29" s="444"/>
      <c r="I29" s="444"/>
      <c r="J29" s="45" t="str">
        <f>IF(J30="","",SUM(J30:J33))</f>
        <v/>
      </c>
      <c r="K29" s="44"/>
      <c r="L29" s="46"/>
      <c r="M29" s="47" t="str">
        <f>IF(M30="","",SUM(M30:M33))</f>
        <v/>
      </c>
      <c r="R29" s="45" t="str">
        <f>IF(R30="","",SUM(R30:R33))</f>
        <v/>
      </c>
      <c r="S29" s="44"/>
      <c r="T29" s="46"/>
      <c r="U29" s="47" t="str">
        <f>IF(U30="","",SUM(U30:U33))</f>
        <v/>
      </c>
      <c r="V29" s="50"/>
      <c r="W29" s="61"/>
      <c r="X29" s="62"/>
      <c r="Y29" s="62"/>
      <c r="Z29" s="45" t="str">
        <f>IF(Z30="","",SUM(Z30:Z33))</f>
        <v/>
      </c>
      <c r="AA29" s="44"/>
      <c r="AB29" s="46"/>
      <c r="AC29" s="47" t="str">
        <f>IF(AC30="","",SUM(AC30:AC33))</f>
        <v/>
      </c>
      <c r="AE29" s="48"/>
      <c r="AF29" s="48"/>
      <c r="AH29" s="45" t="str">
        <f>IF(AH30="","",SUM(AH30:AH33))</f>
        <v/>
      </c>
      <c r="AI29" s="44"/>
      <c r="AJ29" s="46"/>
      <c r="AK29" s="47" t="str">
        <f>IF(AK30="","",SUM(AK30:AK33))</f>
        <v/>
      </c>
      <c r="AL29" s="50"/>
      <c r="AM29" s="61"/>
      <c r="AN29" s="62"/>
      <c r="AO29" s="62"/>
      <c r="AP29" s="45" t="str">
        <f>IF(AP30="","",SUM(AP30:AP33))</f>
        <v/>
      </c>
      <c r="AQ29" s="44"/>
      <c r="AR29" s="46"/>
      <c r="AS29" s="47" t="str">
        <f>IF(AS30="","",SUM(AS30:AS33))</f>
        <v/>
      </c>
      <c r="AX29" s="45" t="str">
        <f>IF(AX30="","",SUM(AX30:AX33))</f>
        <v/>
      </c>
      <c r="AY29" s="44"/>
      <c r="AZ29" s="46"/>
      <c r="BA29" s="47" t="str">
        <f>IF(BA30="","",SUM(BA30:BA33))</f>
        <v/>
      </c>
      <c r="BB29" s="50"/>
      <c r="BC29" s="61"/>
      <c r="BD29" s="61"/>
      <c r="BE29" s="62"/>
      <c r="BF29" s="45" t="str">
        <f>IF(BF30="","",SUM(BF30:BF33))</f>
        <v/>
      </c>
      <c r="BG29" s="44"/>
      <c r="BH29" s="46"/>
      <c r="BI29" s="47" t="str">
        <f>IF(BI30="","",SUM(BI30:BI33))</f>
        <v/>
      </c>
    </row>
    <row r="30" spans="1:62" s="37" customFormat="1" ht="22.5" customHeight="1" thickTop="1">
      <c r="B30" s="63"/>
      <c r="C30" s="441" t="s">
        <v>209</v>
      </c>
      <c r="D30" s="441"/>
      <c r="E30" s="64"/>
      <c r="J30" s="63"/>
      <c r="K30" s="441" t="s">
        <v>209</v>
      </c>
      <c r="L30" s="441"/>
      <c r="M30" s="64"/>
      <c r="R30" s="63"/>
      <c r="S30" s="441" t="s">
        <v>209</v>
      </c>
      <c r="T30" s="441"/>
      <c r="U30" s="64"/>
      <c r="Z30" s="63"/>
      <c r="AA30" s="441" t="s">
        <v>209</v>
      </c>
      <c r="AB30" s="441"/>
      <c r="AC30" s="64"/>
      <c r="AE30" s="40"/>
      <c r="AF30" s="40"/>
      <c r="AH30" s="63"/>
      <c r="AI30" s="441" t="s">
        <v>209</v>
      </c>
      <c r="AJ30" s="441"/>
      <c r="AK30" s="64"/>
      <c r="AP30" s="63"/>
      <c r="AQ30" s="441" t="s">
        <v>209</v>
      </c>
      <c r="AR30" s="441"/>
      <c r="AS30" s="64"/>
      <c r="AX30" s="63"/>
      <c r="AY30" s="441" t="s">
        <v>209</v>
      </c>
      <c r="AZ30" s="441"/>
      <c r="BA30" s="64"/>
      <c r="BF30" s="63"/>
      <c r="BG30" s="441" t="s">
        <v>209</v>
      </c>
      <c r="BH30" s="441"/>
      <c r="BI30" s="64"/>
    </row>
    <row r="31" spans="1:62" s="37" customFormat="1" ht="22.5" customHeight="1">
      <c r="B31" s="63"/>
      <c r="C31" s="441" t="s">
        <v>209</v>
      </c>
      <c r="D31" s="441"/>
      <c r="E31" s="64"/>
      <c r="J31" s="63"/>
      <c r="K31" s="441" t="s">
        <v>209</v>
      </c>
      <c r="L31" s="441"/>
      <c r="M31" s="64"/>
      <c r="R31" s="63"/>
      <c r="S31" s="441" t="s">
        <v>209</v>
      </c>
      <c r="T31" s="441"/>
      <c r="U31" s="64"/>
      <c r="Z31" s="63"/>
      <c r="AA31" s="441" t="s">
        <v>209</v>
      </c>
      <c r="AB31" s="441"/>
      <c r="AC31" s="64"/>
      <c r="AE31" s="40"/>
      <c r="AF31" s="40"/>
      <c r="AH31" s="63"/>
      <c r="AI31" s="441" t="s">
        <v>209</v>
      </c>
      <c r="AJ31" s="441"/>
      <c r="AK31" s="64"/>
      <c r="AP31" s="63"/>
      <c r="AQ31" s="441" t="s">
        <v>209</v>
      </c>
      <c r="AR31" s="441"/>
      <c r="AS31" s="64"/>
      <c r="AX31" s="63"/>
      <c r="AY31" s="441" t="s">
        <v>209</v>
      </c>
      <c r="AZ31" s="441"/>
      <c r="BA31" s="64"/>
      <c r="BF31" s="63"/>
      <c r="BG31" s="441" t="s">
        <v>209</v>
      </c>
      <c r="BH31" s="441"/>
      <c r="BI31" s="64"/>
    </row>
    <row r="32" spans="1:62" s="37" customFormat="1" ht="22.5" customHeight="1">
      <c r="B32" s="63"/>
      <c r="C32" s="441" t="str">
        <f>IF(B32="","","－")</f>
        <v/>
      </c>
      <c r="D32" s="441"/>
      <c r="E32" s="64"/>
      <c r="J32" s="63"/>
      <c r="K32" s="441" t="str">
        <f>IF(J32="","","－")</f>
        <v/>
      </c>
      <c r="L32" s="441"/>
      <c r="M32" s="64"/>
      <c r="R32" s="63"/>
      <c r="S32" s="441" t="str">
        <f>IF(R32="","","－")</f>
        <v/>
      </c>
      <c r="T32" s="441"/>
      <c r="U32" s="64"/>
      <c r="Z32" s="63"/>
      <c r="AA32" s="441" t="str">
        <f>IF(Z32="","","－")</f>
        <v/>
      </c>
      <c r="AB32" s="441"/>
      <c r="AC32" s="64"/>
      <c r="AE32" s="40"/>
      <c r="AF32" s="40"/>
      <c r="AH32" s="63"/>
      <c r="AI32" s="441" t="str">
        <f>IF(AH32="","","－")</f>
        <v/>
      </c>
      <c r="AJ32" s="441"/>
      <c r="AK32" s="64"/>
      <c r="AP32" s="63"/>
      <c r="AQ32" s="441" t="str">
        <f>IF(AP32="","","－")</f>
        <v/>
      </c>
      <c r="AR32" s="441"/>
      <c r="AS32" s="64"/>
      <c r="AX32" s="63"/>
      <c r="AY32" s="441" t="str">
        <f>IF(AX32="","","－")</f>
        <v/>
      </c>
      <c r="AZ32" s="441"/>
      <c r="BA32" s="64"/>
      <c r="BF32" s="63"/>
      <c r="BG32" s="441" t="str">
        <f>IF(BF32="","","－")</f>
        <v/>
      </c>
      <c r="BH32" s="441"/>
      <c r="BI32" s="64"/>
    </row>
    <row r="33" spans="1:70" s="37" customFormat="1" ht="22.5" customHeight="1">
      <c r="B33" s="63"/>
      <c r="C33" s="441" t="str">
        <f>IF(B33="","","－")</f>
        <v/>
      </c>
      <c r="D33" s="441"/>
      <c r="E33" s="64"/>
      <c r="J33" s="63"/>
      <c r="K33" s="441" t="str">
        <f>IF(J33="","","－")</f>
        <v/>
      </c>
      <c r="L33" s="441"/>
      <c r="M33" s="64"/>
      <c r="R33" s="63"/>
      <c r="S33" s="441" t="str">
        <f>IF(R33="","","－")</f>
        <v/>
      </c>
      <c r="T33" s="441"/>
      <c r="U33" s="64"/>
      <c r="Z33" s="63"/>
      <c r="AA33" s="441" t="str">
        <f>IF(Z33="","","－")</f>
        <v/>
      </c>
      <c r="AB33" s="441"/>
      <c r="AC33" s="64"/>
      <c r="AE33" s="40"/>
      <c r="AF33" s="40"/>
      <c r="AH33" s="63"/>
      <c r="AI33" s="441" t="str">
        <f>IF(AH33="","","－")</f>
        <v/>
      </c>
      <c r="AJ33" s="441"/>
      <c r="AK33" s="64"/>
      <c r="AP33" s="63"/>
      <c r="AQ33" s="441" t="str">
        <f>IF(AP33="","","－")</f>
        <v/>
      </c>
      <c r="AR33" s="441"/>
      <c r="AS33" s="64"/>
      <c r="AX33" s="63"/>
      <c r="AY33" s="441" t="str">
        <f>IF(AX33="","","－")</f>
        <v/>
      </c>
      <c r="AZ33" s="441"/>
      <c r="BA33" s="64"/>
      <c r="BF33" s="63"/>
      <c r="BG33" s="441" t="str">
        <f>IF(BF33="","","－")</f>
        <v/>
      </c>
      <c r="BH33" s="441"/>
      <c r="BI33" s="64"/>
    </row>
    <row r="34" spans="1:70" s="37" customFormat="1" ht="22.5" customHeight="1">
      <c r="B34" s="63"/>
      <c r="C34" s="441" t="str">
        <f>IF(B34="","","PK")</f>
        <v/>
      </c>
      <c r="D34" s="441"/>
      <c r="E34" s="64"/>
      <c r="J34" s="63"/>
      <c r="K34" s="441" t="str">
        <f>IF(J34="","","PK")</f>
        <v/>
      </c>
      <c r="L34" s="441"/>
      <c r="M34" s="64"/>
      <c r="R34" s="63"/>
      <c r="S34" s="441" t="str">
        <f>IF(R34="","","PK")</f>
        <v/>
      </c>
      <c r="T34" s="441"/>
      <c r="U34" s="64"/>
      <c r="Z34" s="63"/>
      <c r="AA34" s="441" t="str">
        <f>IF(Z34="","","PK")</f>
        <v/>
      </c>
      <c r="AB34" s="441"/>
      <c r="AC34" s="64"/>
      <c r="AE34" s="40"/>
      <c r="AF34" s="40"/>
      <c r="AH34" s="63"/>
      <c r="AI34" s="441" t="str">
        <f>IF(AH34="","","PK")</f>
        <v/>
      </c>
      <c r="AJ34" s="441"/>
      <c r="AK34" s="64"/>
      <c r="AP34" s="63"/>
      <c r="AQ34" s="441" t="str">
        <f>IF(AP34="","","PK")</f>
        <v/>
      </c>
      <c r="AR34" s="441"/>
      <c r="AS34" s="64"/>
      <c r="AX34" s="63"/>
      <c r="AY34" s="441" t="str">
        <f>IF(AX34="","","PK")</f>
        <v/>
      </c>
      <c r="AZ34" s="441"/>
      <c r="BA34" s="64"/>
      <c r="BF34" s="63"/>
      <c r="BG34" s="441" t="str">
        <f>IF(BF34="","","PK")</f>
        <v/>
      </c>
      <c r="BH34" s="441"/>
      <c r="BI34" s="64"/>
    </row>
    <row r="35" spans="1:70" s="37" customFormat="1" ht="22.5" customHeight="1">
      <c r="B35" s="39"/>
      <c r="C35" s="72"/>
      <c r="D35" s="72"/>
      <c r="E35" s="52"/>
      <c r="J35" s="39"/>
      <c r="K35" s="72"/>
      <c r="L35" s="72"/>
      <c r="M35" s="52"/>
      <c r="R35" s="39"/>
      <c r="S35" s="72"/>
      <c r="T35" s="72"/>
      <c r="U35" s="52"/>
      <c r="Z35" s="39"/>
      <c r="AA35" s="72"/>
      <c r="AB35" s="72"/>
      <c r="AC35" s="52"/>
      <c r="AE35" s="40"/>
      <c r="AF35" s="40"/>
      <c r="AH35" s="39"/>
      <c r="AI35" s="72"/>
      <c r="AJ35" s="72"/>
      <c r="AK35" s="52"/>
      <c r="AP35" s="39"/>
      <c r="AQ35" s="72"/>
      <c r="AR35" s="72"/>
      <c r="AS35" s="52"/>
      <c r="AX35" s="39"/>
      <c r="AY35" s="72"/>
      <c r="AZ35" s="72"/>
      <c r="BA35" s="52"/>
      <c r="BF35" s="39"/>
      <c r="BG35" s="72"/>
      <c r="BH35" s="72"/>
      <c r="BI35" s="52"/>
    </row>
    <row r="36" spans="1:70" s="80" customFormat="1" ht="7.5" customHeight="1"/>
    <row r="37" spans="1:70" s="66" customFormat="1" ht="96.75" customHeight="1">
      <c r="A37" s="445"/>
      <c r="B37" s="445"/>
      <c r="C37" s="98"/>
      <c r="D37" s="98"/>
      <c r="E37" s="445"/>
      <c r="F37" s="445"/>
      <c r="G37" s="98"/>
      <c r="H37" s="98"/>
      <c r="I37" s="445"/>
      <c r="J37" s="445"/>
      <c r="K37" s="98"/>
      <c r="L37" s="98"/>
      <c r="M37" s="445"/>
      <c r="N37" s="445"/>
      <c r="O37" s="98"/>
      <c r="P37" s="98"/>
      <c r="Q37" s="445"/>
      <c r="R37" s="445"/>
      <c r="S37" s="98"/>
      <c r="T37" s="98"/>
      <c r="U37" s="445"/>
      <c r="V37" s="445"/>
      <c r="W37" s="98"/>
      <c r="X37" s="98"/>
      <c r="Y37" s="445"/>
      <c r="Z37" s="445"/>
      <c r="AA37" s="98"/>
      <c r="AB37" s="98"/>
      <c r="AC37" s="445"/>
      <c r="AD37" s="445"/>
      <c r="AE37" s="98"/>
      <c r="AF37" s="98"/>
      <c r="AG37" s="445"/>
      <c r="AH37" s="445"/>
      <c r="AI37" s="98"/>
      <c r="AJ37" s="98"/>
      <c r="AK37" s="445"/>
      <c r="AL37" s="445"/>
      <c r="AM37" s="98"/>
      <c r="AN37" s="98"/>
      <c r="AO37" s="455"/>
      <c r="AP37" s="445"/>
      <c r="AQ37" s="98"/>
      <c r="AR37" s="98"/>
      <c r="AS37" s="445"/>
      <c r="AT37" s="445"/>
      <c r="AU37" s="98"/>
      <c r="AV37" s="98"/>
      <c r="AW37" s="445"/>
      <c r="AX37" s="445"/>
      <c r="AY37" s="98"/>
      <c r="AZ37" s="98"/>
      <c r="BA37" s="445"/>
      <c r="BB37" s="445"/>
      <c r="BC37" s="98"/>
      <c r="BD37" s="98"/>
      <c r="BE37" s="445"/>
      <c r="BF37" s="445"/>
      <c r="BG37" s="98"/>
      <c r="BH37" s="98"/>
      <c r="BI37" s="445"/>
      <c r="BJ37" s="445"/>
    </row>
    <row r="38" spans="1:70">
      <c r="AC38" s="99"/>
      <c r="AD38" s="99"/>
    </row>
    <row r="39" spans="1:70">
      <c r="AC39" s="99"/>
      <c r="AD39" s="99"/>
    </row>
    <row r="41" spans="1:70">
      <c r="BQ41" s="100"/>
      <c r="BR41" s="100"/>
    </row>
  </sheetData>
  <sheetProtection selectLockedCells="1"/>
  <mergeCells count="113">
    <mergeCell ref="BI23:BI25"/>
    <mergeCell ref="AA31:AB31"/>
    <mergeCell ref="G24:H24"/>
    <mergeCell ref="AS23:AS25"/>
    <mergeCell ref="AM25:AN25"/>
    <mergeCell ref="AM23:AN23"/>
    <mergeCell ref="AM24:AN24"/>
    <mergeCell ref="BC23:BD23"/>
    <mergeCell ref="BG30:BH30"/>
    <mergeCell ref="BC25:BD25"/>
    <mergeCell ref="BC26:BD26"/>
    <mergeCell ref="BC27:BD27"/>
    <mergeCell ref="AY30:AZ30"/>
    <mergeCell ref="A1:BJ1"/>
    <mergeCell ref="AU20:AV20"/>
    <mergeCell ref="AE7:AF7"/>
    <mergeCell ref="AE8:AF8"/>
    <mergeCell ref="AE9:AF9"/>
    <mergeCell ref="AE10:AF10"/>
    <mergeCell ref="AE13:AF13"/>
    <mergeCell ref="O20:P20"/>
    <mergeCell ref="O19:P19"/>
    <mergeCell ref="AW7:AW9"/>
    <mergeCell ref="AL16:AL18"/>
    <mergeCell ref="AU16:AV16"/>
    <mergeCell ref="AU17:AV17"/>
    <mergeCell ref="AU18:AV18"/>
    <mergeCell ref="AU19:AV19"/>
    <mergeCell ref="A2:H2"/>
    <mergeCell ref="AE11:AF11"/>
    <mergeCell ref="O16:P16"/>
    <mergeCell ref="D16:F20"/>
    <mergeCell ref="K7:N11"/>
    <mergeCell ref="P3:AU3"/>
    <mergeCell ref="Y16:AB20"/>
    <mergeCell ref="BE16:BE18"/>
    <mergeCell ref="O17:P17"/>
    <mergeCell ref="AE12:AF12"/>
    <mergeCell ref="W24:X24"/>
    <mergeCell ref="I2:M2"/>
    <mergeCell ref="AD15:AG15"/>
    <mergeCell ref="AI32:AJ32"/>
    <mergeCell ref="AM26:AN26"/>
    <mergeCell ref="AQ32:AR32"/>
    <mergeCell ref="AM27:AN27"/>
    <mergeCell ref="BG31:BH31"/>
    <mergeCell ref="AI30:AJ30"/>
    <mergeCell ref="AI31:AJ31"/>
    <mergeCell ref="BG32:BH32"/>
    <mergeCell ref="AH23:AH26"/>
    <mergeCell ref="AQ30:AR30"/>
    <mergeCell ref="AX23:AX25"/>
    <mergeCell ref="AY31:AZ31"/>
    <mergeCell ref="AY32:AZ32"/>
    <mergeCell ref="BC24:BD24"/>
    <mergeCell ref="AQ31:AR31"/>
    <mergeCell ref="M23:O27"/>
    <mergeCell ref="AC23:AF27"/>
    <mergeCell ref="O18:P18"/>
    <mergeCell ref="BI37:BJ37"/>
    <mergeCell ref="AK37:AL37"/>
    <mergeCell ref="AO37:AP37"/>
    <mergeCell ref="AS37:AT37"/>
    <mergeCell ref="BA37:BB37"/>
    <mergeCell ref="AW37:AX37"/>
    <mergeCell ref="BE37:BF37"/>
    <mergeCell ref="AI34:AJ34"/>
    <mergeCell ref="BG33:BH33"/>
    <mergeCell ref="AY34:AZ34"/>
    <mergeCell ref="BG34:BH34"/>
    <mergeCell ref="AI33:AJ33"/>
    <mergeCell ref="AQ34:AR34"/>
    <mergeCell ref="AQ33:AR33"/>
    <mergeCell ref="AY33:AZ33"/>
    <mergeCell ref="W25:X25"/>
    <mergeCell ref="A37:B37"/>
    <mergeCell ref="E37:F37"/>
    <mergeCell ref="I37:J37"/>
    <mergeCell ref="M37:N37"/>
    <mergeCell ref="W23:X23"/>
    <mergeCell ref="C34:D34"/>
    <mergeCell ref="C33:D33"/>
    <mergeCell ref="G25:H25"/>
    <mergeCell ref="C32:D32"/>
    <mergeCell ref="R23:R25"/>
    <mergeCell ref="G23:H23"/>
    <mergeCell ref="S31:T31"/>
    <mergeCell ref="S32:T32"/>
    <mergeCell ref="S33:T33"/>
    <mergeCell ref="B23:B26"/>
    <mergeCell ref="C30:D30"/>
    <mergeCell ref="C31:D31"/>
    <mergeCell ref="AC37:AD37"/>
    <mergeCell ref="AG37:AH37"/>
    <mergeCell ref="G27:H27"/>
    <mergeCell ref="G26:H26"/>
    <mergeCell ref="W26:X26"/>
    <mergeCell ref="W27:X27"/>
    <mergeCell ref="Y37:Z37"/>
    <mergeCell ref="K31:L31"/>
    <mergeCell ref="K32:L32"/>
    <mergeCell ref="K33:L33"/>
    <mergeCell ref="Q37:R37"/>
    <mergeCell ref="U37:V37"/>
    <mergeCell ref="K34:L34"/>
    <mergeCell ref="K30:L30"/>
    <mergeCell ref="AA34:AB34"/>
    <mergeCell ref="S30:T30"/>
    <mergeCell ref="S34:T34"/>
    <mergeCell ref="F29:I29"/>
    <mergeCell ref="AA30:AB30"/>
    <mergeCell ref="AA32:AB32"/>
    <mergeCell ref="AA33:AB33"/>
  </mergeCells>
  <phoneticPr fontId="3"/>
  <conditionalFormatting sqref="P9 AV9 H16 AN16 D23 T23 AJ23 AZ23">
    <cfRule type="expression" dxfId="289" priority="1" stopIfTrue="1">
      <formula>B14=E14</formula>
    </cfRule>
  </conditionalFormatting>
  <conditionalFormatting sqref="P10 AV10 H17 X17 AN17 BD17 D24 L24 AB24 T24 AJ24 AR24 BH24 AZ24">
    <cfRule type="expression" dxfId="288" priority="2" stopIfTrue="1">
      <formula>B14=E14</formula>
    </cfRule>
  </conditionalFormatting>
  <conditionalFormatting sqref="P11 AV11 BD18 H18 X18 AN18 D25 L25 AB25 T25 AJ25 AR25 BH25 AZ25">
    <cfRule type="expression" dxfId="287" priority="3" stopIfTrue="1">
      <formula>B14=E14</formula>
    </cfRule>
  </conditionalFormatting>
  <conditionalFormatting sqref="P12 AV12 H19 X19 AN19 BD19 D26 L26 AB26 T26 AJ26 AR26 BH26 AZ26">
    <cfRule type="expression" dxfId="286" priority="4" stopIfTrue="1">
      <formula>B14=E14</formula>
    </cfRule>
  </conditionalFormatting>
  <conditionalFormatting sqref="P13 AV13 AF4 X20 AN20 BD20 H20 D27 T27 L27 AB27 AJ27 AZ27 AR27 BH27">
    <cfRule type="expression" dxfId="285" priority="5" stopIfTrue="1">
      <formula>B5=E5</formula>
    </cfRule>
  </conditionalFormatting>
  <conditionalFormatting sqref="AB28 P14 D28 L28 X21 AF5 T28 BH28 AV14 AJ28 AR28 BD21 AN21 AZ28 H21">
    <cfRule type="expression" dxfId="284" priority="6" stopIfTrue="1">
      <formula>B5=E5</formula>
    </cfRule>
  </conditionalFormatting>
  <conditionalFormatting sqref="B30 AH30 AP30 AX30 J30 R30 Z30 BF30">
    <cfRule type="expression" dxfId="283" priority="7" stopIfTrue="1">
      <formula>B28&lt;=E28</formula>
    </cfRule>
  </conditionalFormatting>
  <conditionalFormatting sqref="B31 AH31 AP31 AX31 J31 R31 Z31 BF31">
    <cfRule type="expression" dxfId="282" priority="8" stopIfTrue="1">
      <formula>B28&lt;=E28</formula>
    </cfRule>
  </conditionalFormatting>
  <conditionalFormatting sqref="B32 AH32 AP32 AX32 J32 R32 Z32 BF32">
    <cfRule type="expression" dxfId="281" priority="9" stopIfTrue="1">
      <formula>B28&lt;=E28</formula>
    </cfRule>
  </conditionalFormatting>
  <conditionalFormatting sqref="B33 AH33 AP33 AX33 J33 R33 Z33 BF33">
    <cfRule type="expression" dxfId="280" priority="10" stopIfTrue="1">
      <formula>B28&lt;=E28</formula>
    </cfRule>
  </conditionalFormatting>
  <conditionalFormatting sqref="B34 Z34 AH34 AP34 AX34 J34 R34 BF34">
    <cfRule type="expression" dxfId="279" priority="11" stopIfTrue="1">
      <formula>B28&lt;=E28</formula>
    </cfRule>
  </conditionalFormatting>
  <conditionalFormatting sqref="B35 J35 R35 Z35 AH35 AP35 AX35 BF35">
    <cfRule type="expression" dxfId="278" priority="12" stopIfTrue="1">
      <formula>B28&lt;=E28</formula>
    </cfRule>
  </conditionalFormatting>
  <conditionalFormatting sqref="AR29 D29 BD22 AF6 AZ29 H22 AN22 L29 T29 AB29 X22 AJ29 P15 BH29 AV15">
    <cfRule type="expression" dxfId="277" priority="13" stopIfTrue="1">
      <formula>B5=E5</formula>
    </cfRule>
    <cfRule type="expression" dxfId="276" priority="14" stopIfTrue="1">
      <formula>B5&gt;E5</formula>
    </cfRule>
  </conditionalFormatting>
  <conditionalFormatting sqref="E30 AK30 AS30 BA30 M30 U30 AC30 BI30">
    <cfRule type="expression" dxfId="275" priority="15" stopIfTrue="1">
      <formula>B28&gt;=E28</formula>
    </cfRule>
  </conditionalFormatting>
  <conditionalFormatting sqref="E32 AK32 AS32 BA32 M32 U32 AC32 BI32">
    <cfRule type="expression" dxfId="274" priority="16" stopIfTrue="1">
      <formula>B28&gt;=E28</formula>
    </cfRule>
  </conditionalFormatting>
  <conditionalFormatting sqref="E33 AK33 AS33 BA33 M33 U33 AC33 BI33">
    <cfRule type="expression" dxfId="273" priority="17" stopIfTrue="1">
      <formula>B28&gt;=E28</formula>
    </cfRule>
  </conditionalFormatting>
  <conditionalFormatting sqref="E34 AC34 AK34 AS34 BA34 M34 U34 BI34">
    <cfRule type="expression" dxfId="272" priority="18" stopIfTrue="1">
      <formula>B28&gt;=E28</formula>
    </cfRule>
  </conditionalFormatting>
  <conditionalFormatting sqref="E35 M35 U35 AC35 AK35 AS35 BA35 BI35">
    <cfRule type="expression" dxfId="271" priority="19" stopIfTrue="1">
      <formula>B28&gt;=E28</formula>
    </cfRule>
  </conditionalFormatting>
  <conditionalFormatting sqref="J22 AP22 Z22 BF22">
    <cfRule type="expression" dxfId="270" priority="20" stopIfTrue="1">
      <formula>F$21&gt;=I$21</formula>
    </cfRule>
  </conditionalFormatting>
  <conditionalFormatting sqref="AA22 K22 AQ22 BG22">
    <cfRule type="expression" dxfId="269" priority="21" stopIfTrue="1">
      <formula>F$21&gt;=I$21</formula>
    </cfRule>
  </conditionalFormatting>
  <conditionalFormatting sqref="AA23 K23 BG23 AQ23 W16 BC16">
    <cfRule type="expression" dxfId="268" priority="22" stopIfTrue="1">
      <formula>J21=M21</formula>
    </cfRule>
  </conditionalFormatting>
  <conditionalFormatting sqref="T22 D22 AJ22 AZ22">
    <cfRule type="expression" dxfId="267" priority="23" stopIfTrue="1">
      <formula>F$21&lt;=I$21</formula>
    </cfRule>
  </conditionalFormatting>
  <conditionalFormatting sqref="U22 E22 AK22 BA22">
    <cfRule type="expression" dxfId="266" priority="24" stopIfTrue="1">
      <formula>F$21&lt;=I$21</formula>
    </cfRule>
  </conditionalFormatting>
  <conditionalFormatting sqref="H15 AN15">
    <cfRule type="expression" dxfId="265" priority="25" stopIfTrue="1">
      <formula>N$14&lt;=Q$14</formula>
    </cfRule>
  </conditionalFormatting>
  <conditionalFormatting sqref="M15 AS15">
    <cfRule type="expression" dxfId="264" priority="26" stopIfTrue="1">
      <formula>N$14&lt;=Q$14</formula>
    </cfRule>
  </conditionalFormatting>
  <conditionalFormatting sqref="L15 AR15">
    <cfRule type="expression" dxfId="263" priority="27" stopIfTrue="1">
      <formula>N$14&lt;=Q$14</formula>
    </cfRule>
  </conditionalFormatting>
  <conditionalFormatting sqref="K15 AQ15">
    <cfRule type="expression" dxfId="262" priority="28" stopIfTrue="1">
      <formula>N$14&lt;=Q$14</formula>
    </cfRule>
  </conditionalFormatting>
  <conditionalFormatting sqref="J15 AP15">
    <cfRule type="expression" dxfId="261" priority="29" stopIfTrue="1">
      <formula>N$14&lt;=Q$14</formula>
    </cfRule>
  </conditionalFormatting>
  <conditionalFormatting sqref="I15 AO15">
    <cfRule type="expression" dxfId="260" priority="30" stopIfTrue="1">
      <formula>N$14&lt;=Q$14</formula>
    </cfRule>
  </conditionalFormatting>
  <conditionalFormatting sqref="R15 AX15">
    <cfRule type="expression" dxfId="259" priority="31" stopIfTrue="1">
      <formula>N$14&gt;=Q$14</formula>
    </cfRule>
  </conditionalFormatting>
  <conditionalFormatting sqref="S15 AY15">
    <cfRule type="expression" dxfId="258" priority="32" stopIfTrue="1">
      <formula>N$14&gt;=Q$14</formula>
    </cfRule>
  </conditionalFormatting>
  <conditionalFormatting sqref="T15 AZ15">
    <cfRule type="expression" dxfId="257" priority="33" stopIfTrue="1">
      <formula>N$14&gt;=Q$14</formula>
    </cfRule>
  </conditionalFormatting>
  <conditionalFormatting sqref="U15 BA15">
    <cfRule type="expression" dxfId="256" priority="34" stopIfTrue="1">
      <formula>N$14&gt;=Q$14</formula>
    </cfRule>
  </conditionalFormatting>
  <conditionalFormatting sqref="V15 BB15">
    <cfRule type="expression" dxfId="255" priority="35" stopIfTrue="1">
      <formula>N$14&gt;=Q$14</formula>
    </cfRule>
  </conditionalFormatting>
  <conditionalFormatting sqref="W15 BC15">
    <cfRule type="expression" dxfId="254" priority="36" stopIfTrue="1">
      <formula>N$14&gt;=Q$14</formula>
    </cfRule>
  </conditionalFormatting>
  <conditionalFormatting sqref="AD6">
    <cfRule type="expression" dxfId="253" priority="37" stopIfTrue="1">
      <formula>AD$5&lt;=AG$5</formula>
    </cfRule>
  </conditionalFormatting>
  <conditionalFormatting sqref="AE6">
    <cfRule type="expression" dxfId="252" priority="38" stopIfTrue="1">
      <formula>AD$5&lt;=AG$5</formula>
    </cfRule>
  </conditionalFormatting>
  <conditionalFormatting sqref="AG6">
    <cfRule type="expression" dxfId="251" priority="39" stopIfTrue="1">
      <formula>AD$5&gt;=AG$5</formula>
    </cfRule>
  </conditionalFormatting>
  <conditionalFormatting sqref="O15 AU15">
    <cfRule type="expression" dxfId="250" priority="40" stopIfTrue="1">
      <formula>N$14&lt;=Q$14</formula>
    </cfRule>
  </conditionalFormatting>
  <conditionalFormatting sqref="N15 AT15">
    <cfRule type="expression" dxfId="249" priority="41" stopIfTrue="1">
      <formula>N$14&lt;=Q$14</formula>
    </cfRule>
  </conditionalFormatting>
  <conditionalFormatting sqref="Q15 AW15">
    <cfRule type="expression" dxfId="248" priority="42" stopIfTrue="1">
      <formula>N$14&gt;=Q$14</formula>
    </cfRule>
  </conditionalFormatting>
  <conditionalFormatting sqref="E31 AS31 BA31 M31 U31 AC31 AK31 BI31">
    <cfRule type="expression" dxfId="247" priority="43" stopIfTrue="1">
      <formula>B28&gt;=E28</formula>
    </cfRule>
  </conditionalFormatting>
  <conditionalFormatting sqref="B29 AX29 J29 R29 Z29 AH29 AP29 BF29">
    <cfRule type="expression" dxfId="246" priority="44" stopIfTrue="1">
      <formula>B$28&lt;=E$28</formula>
    </cfRule>
  </conditionalFormatting>
  <conditionalFormatting sqref="BG29 AY29 K29 S29 AA29 AI29 AQ29 C29">
    <cfRule type="expression" dxfId="245" priority="45" stopIfTrue="1">
      <formula>B$28&lt;=E$28</formula>
    </cfRule>
  </conditionalFormatting>
  <conditionalFormatting sqref="E29 BA29 M29 U29 AC29 AK29 AS29 BI29">
    <cfRule type="expression" dxfId="244" priority="46" stopIfTrue="1">
      <formula>B$28&gt;=E$28</formula>
    </cfRule>
  </conditionalFormatting>
  <conditionalFormatting sqref="F22 AL22 V22 BB22">
    <cfRule type="expression" dxfId="243" priority="47" stopIfTrue="1">
      <formula>F$21&lt;=I$21</formula>
    </cfRule>
  </conditionalFormatting>
  <conditionalFormatting sqref="G22 AM22 W22 BC22">
    <cfRule type="expression" dxfId="242" priority="48" stopIfTrue="1">
      <formula>F$21&lt;=I$21</formula>
    </cfRule>
  </conditionalFormatting>
  <conditionalFormatting sqref="I22 AO22 Y22 BE22">
    <cfRule type="expression" dxfId="241" priority="49" stopIfTrue="1">
      <formula>F$21&gt;=I$21</formula>
    </cfRule>
  </conditionalFormatting>
  <conditionalFormatting sqref="P7 AV7">
    <cfRule type="expression" dxfId="240" priority="50" stopIfTrue="1">
      <formula>N14=Q14</formula>
    </cfRule>
  </conditionalFormatting>
  <conditionalFormatting sqref="P8 AV8">
    <cfRule type="expression" dxfId="239" priority="51" stopIfTrue="1">
      <formula>N14=Q14</formula>
    </cfRule>
  </conditionalFormatting>
  <conditionalFormatting sqref="P6:AC6">
    <cfRule type="expression" dxfId="238" priority="52" stopIfTrue="1">
      <formula>$AD$5&lt;=$AG$5</formula>
    </cfRule>
  </conditionalFormatting>
  <conditionalFormatting sqref="AH6:AU6">
    <cfRule type="expression" dxfId="237" priority="53" stopIfTrue="1">
      <formula>$AD$5&gt;=$AG$5</formula>
    </cfRule>
  </conditionalFormatting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8"/>
  <sheetViews>
    <sheetView showGridLines="0" tabSelected="1" zoomScale="70" zoomScaleNormal="70" workbookViewId="0">
      <selection activeCell="AR16" sqref="AR16"/>
    </sheetView>
  </sheetViews>
  <sheetFormatPr defaultRowHeight="14.25"/>
  <cols>
    <col min="1" max="3" width="5" style="350" customWidth="1"/>
    <col min="4" max="13" width="2.5" style="350" customWidth="1"/>
    <col min="14" max="16" width="5" style="350" customWidth="1"/>
    <col min="17" max="18" width="2.5" style="350" customWidth="1"/>
    <col min="19" max="20" width="5" style="350" customWidth="1"/>
    <col min="21" max="22" width="2.5" style="350" customWidth="1"/>
    <col min="23" max="24" width="5" style="350" customWidth="1"/>
    <col min="25" max="26" width="2.5" style="350" customWidth="1"/>
    <col min="27" max="29" width="5" style="350" customWidth="1"/>
    <col min="30" max="39" width="2.5" style="350" customWidth="1"/>
    <col min="40" max="42" width="5" style="350" customWidth="1"/>
    <col min="43" max="16384" width="9" style="350"/>
  </cols>
  <sheetData>
    <row r="1" spans="1:42" ht="27.75" customHeight="1">
      <c r="A1" s="446" t="str">
        <f ca="1">"第"&amp;くじ引き!A1-1962&amp;"回　富山県中学校サッカー選手権大会　結果"</f>
        <v>第56回　富山県中学校サッカー選手権大会　結果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</row>
    <row r="2" spans="1:42" ht="24.75" customHeight="1">
      <c r="A2" s="343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343"/>
      <c r="AK2" s="343"/>
      <c r="AL2" s="343"/>
      <c r="AM2" s="343"/>
      <c r="AN2" s="343"/>
      <c r="AO2" s="343"/>
      <c r="AP2" s="343"/>
    </row>
    <row r="3" spans="1:42" ht="24.75" customHeight="1">
      <c r="A3" s="343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</row>
    <row r="4" spans="1:42" ht="24.75" customHeight="1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477" t="str">
        <f>IF(X6="","",X6&amp;" 中学校")</f>
        <v/>
      </c>
      <c r="S4" s="477"/>
      <c r="T4" s="477"/>
      <c r="U4" s="477"/>
      <c r="V4" s="477"/>
      <c r="W4" s="477"/>
      <c r="X4" s="477"/>
      <c r="Y4" s="477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3"/>
      <c r="AO4" s="343"/>
      <c r="AP4" s="343"/>
    </row>
    <row r="5" spans="1:42" ht="22.5" customHeight="1">
      <c r="A5" s="343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985"/>
      <c r="V5" s="365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</row>
    <row r="6" spans="1:42" ht="22.5" hidden="1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68">
        <f>SUM(T8:T14)</f>
        <v>0</v>
      </c>
      <c r="U6" s="985"/>
      <c r="V6" s="366"/>
      <c r="W6" s="35">
        <f>SUM(W8:W14)</f>
        <v>0</v>
      </c>
      <c r="X6" s="35" t="str">
        <f>IF(T6=W6,"",IF(T6&gt;W6,J8,AF8))</f>
        <v/>
      </c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</row>
    <row r="7" spans="1:42" s="351" customFormat="1" ht="22.5" customHeight="1" thickBot="1">
      <c r="A7" s="349"/>
      <c r="B7" s="349"/>
      <c r="C7" s="349"/>
      <c r="H7" s="349"/>
      <c r="L7" s="990"/>
      <c r="M7" s="970" t="str">
        <f>IF(T8="","",SUM(T8:T11))</f>
        <v/>
      </c>
      <c r="N7" s="970"/>
      <c r="O7" s="970"/>
      <c r="P7" s="970"/>
      <c r="Q7" s="970"/>
      <c r="R7" s="970"/>
      <c r="S7" s="970"/>
      <c r="T7" s="970"/>
      <c r="U7" s="986"/>
      <c r="V7" s="367"/>
      <c r="W7" s="971" t="str">
        <f>IF(W8="","",SUM(W8:W11))</f>
        <v/>
      </c>
      <c r="X7" s="971"/>
      <c r="Y7" s="971"/>
      <c r="Z7" s="971"/>
      <c r="AA7" s="971"/>
      <c r="AB7" s="971"/>
      <c r="AC7" s="971"/>
      <c r="AD7" s="971"/>
      <c r="AH7" s="349"/>
    </row>
    <row r="8" spans="1:42" s="48" customFormat="1" ht="22.5" customHeight="1" thickTop="1">
      <c r="J8" s="473" t="str">
        <f>IF(K15=N15,"",IF(K15&gt;N15,C17,S17))</f>
        <v/>
      </c>
      <c r="K8" s="473"/>
      <c r="L8" s="991"/>
      <c r="M8" s="356"/>
      <c r="N8" s="357"/>
      <c r="O8" s="357"/>
      <c r="P8" s="357"/>
      <c r="Q8" s="357"/>
      <c r="R8" s="357"/>
      <c r="S8" s="357"/>
      <c r="T8" s="357"/>
      <c r="U8" s="475" t="s">
        <v>464</v>
      </c>
      <c r="V8" s="475"/>
      <c r="W8" s="982"/>
      <c r="X8" s="357"/>
      <c r="Y8" s="357"/>
      <c r="Z8" s="357"/>
      <c r="AA8" s="357"/>
      <c r="AB8" s="357"/>
      <c r="AC8" s="357"/>
      <c r="AD8" s="976"/>
      <c r="AE8" s="471"/>
      <c r="AF8" s="476" t="str">
        <f>IF(AC15=AF15,"",IF(AC15&gt;AF15,X17,AN17))</f>
        <v/>
      </c>
      <c r="AG8" s="476"/>
      <c r="AP8" s="41"/>
    </row>
    <row r="9" spans="1:42" s="48" customFormat="1" ht="22.5" customHeight="1">
      <c r="J9" s="473"/>
      <c r="K9" s="473"/>
      <c r="L9" s="991"/>
      <c r="M9" s="358"/>
      <c r="N9" s="431"/>
      <c r="O9" s="431"/>
      <c r="P9" s="431"/>
      <c r="Q9" s="431"/>
      <c r="R9" s="431"/>
      <c r="S9" s="431"/>
      <c r="T9" s="434"/>
      <c r="U9" s="463" t="s">
        <v>464</v>
      </c>
      <c r="V9" s="463"/>
      <c r="W9" s="435"/>
      <c r="X9" s="431"/>
      <c r="Y9" s="431"/>
      <c r="Z9" s="431"/>
      <c r="AA9" s="431"/>
      <c r="AB9" s="431"/>
      <c r="AC9" s="431"/>
      <c r="AD9" s="361"/>
      <c r="AE9" s="471"/>
      <c r="AF9" s="476"/>
      <c r="AG9" s="476"/>
      <c r="AP9" s="41"/>
    </row>
    <row r="10" spans="1:42" s="48" customFormat="1" ht="22.5" customHeight="1">
      <c r="J10" s="473"/>
      <c r="K10" s="473"/>
      <c r="L10" s="991"/>
      <c r="M10" s="358"/>
      <c r="N10" s="431"/>
      <c r="O10" s="431"/>
      <c r="P10" s="431"/>
      <c r="Q10" s="431"/>
      <c r="R10" s="431"/>
      <c r="S10" s="431"/>
      <c r="T10" s="434"/>
      <c r="U10" s="463" t="str">
        <f>IF(T10="","","-")</f>
        <v/>
      </c>
      <c r="V10" s="463"/>
      <c r="W10" s="435"/>
      <c r="X10" s="431"/>
      <c r="Y10" s="431"/>
      <c r="Z10" s="431"/>
      <c r="AA10" s="431"/>
      <c r="AB10" s="431"/>
      <c r="AC10" s="431"/>
      <c r="AD10" s="361"/>
      <c r="AE10" s="471"/>
      <c r="AF10" s="476"/>
      <c r="AG10" s="476"/>
      <c r="AP10" s="344"/>
    </row>
    <row r="11" spans="1:42" s="48" customFormat="1" ht="22.5" customHeight="1">
      <c r="J11" s="473"/>
      <c r="K11" s="473"/>
      <c r="L11" s="991"/>
      <c r="M11" s="358"/>
      <c r="N11" s="431"/>
      <c r="O11" s="431"/>
      <c r="P11" s="431"/>
      <c r="Q11" s="431"/>
      <c r="R11" s="431"/>
      <c r="S11" s="431"/>
      <c r="T11" s="434"/>
      <c r="U11" s="463" t="str">
        <f t="shared" ref="U11:U14" si="0">IF(T11="","","-")</f>
        <v/>
      </c>
      <c r="V11" s="463"/>
      <c r="W11" s="435"/>
      <c r="X11" s="431"/>
      <c r="Y11" s="431"/>
      <c r="Z11" s="431"/>
      <c r="AA11" s="431"/>
      <c r="AB11" s="431"/>
      <c r="AC11" s="431"/>
      <c r="AD11" s="361"/>
      <c r="AE11" s="471"/>
      <c r="AF11" s="476"/>
      <c r="AG11" s="476"/>
    </row>
    <row r="12" spans="1:42" s="48" customFormat="1" ht="22.5" customHeight="1">
      <c r="J12" s="473"/>
      <c r="K12" s="473"/>
      <c r="L12" s="991"/>
      <c r="M12" s="363"/>
      <c r="N12" s="431"/>
      <c r="O12" s="431"/>
      <c r="P12" s="431"/>
      <c r="Q12" s="431"/>
      <c r="R12" s="431"/>
      <c r="S12" s="431"/>
      <c r="T12" s="434"/>
      <c r="U12" s="463" t="str">
        <f t="shared" si="0"/>
        <v/>
      </c>
      <c r="V12" s="463"/>
      <c r="W12" s="435"/>
      <c r="X12" s="431"/>
      <c r="Y12" s="431"/>
      <c r="Z12" s="431"/>
      <c r="AA12" s="431"/>
      <c r="AB12" s="431"/>
      <c r="AC12" s="431"/>
      <c r="AD12" s="361"/>
      <c r="AE12" s="471"/>
      <c r="AF12" s="476"/>
      <c r="AG12" s="476"/>
    </row>
    <row r="13" spans="1:42" s="48" customFormat="1" ht="22.5" customHeight="1">
      <c r="J13" s="346"/>
      <c r="K13" s="346"/>
      <c r="L13" s="991"/>
      <c r="M13" s="363"/>
      <c r="N13" s="431"/>
      <c r="O13" s="431"/>
      <c r="P13" s="431"/>
      <c r="Q13" s="431"/>
      <c r="R13" s="431"/>
      <c r="S13" s="431"/>
      <c r="T13" s="434"/>
      <c r="U13" s="463" t="str">
        <f>IF(T13="","","-")</f>
        <v/>
      </c>
      <c r="V13" s="463"/>
      <c r="W13" s="435"/>
      <c r="X13" s="431"/>
      <c r="Y13" s="431"/>
      <c r="Z13" s="431"/>
      <c r="AA13" s="431"/>
      <c r="AB13" s="431"/>
      <c r="AC13" s="431"/>
      <c r="AD13" s="361"/>
      <c r="AE13" s="471"/>
      <c r="AF13" s="347"/>
      <c r="AG13" s="347"/>
    </row>
    <row r="14" spans="1:42" s="48" customFormat="1" ht="22.5" customHeight="1">
      <c r="F14" s="354"/>
      <c r="G14" s="354"/>
      <c r="L14" s="991"/>
      <c r="M14" s="363"/>
      <c r="N14" s="431"/>
      <c r="O14" s="431"/>
      <c r="P14" s="431"/>
      <c r="Q14" s="431"/>
      <c r="R14" s="431"/>
      <c r="S14" s="431"/>
      <c r="T14" s="434"/>
      <c r="U14" s="463" t="str">
        <f t="shared" si="0"/>
        <v/>
      </c>
      <c r="V14" s="463"/>
      <c r="W14" s="435"/>
      <c r="X14" s="431"/>
      <c r="Y14" s="431"/>
      <c r="Z14" s="431"/>
      <c r="AA14" s="431"/>
      <c r="AB14" s="431"/>
      <c r="AC14" s="431"/>
      <c r="AD14" s="361"/>
      <c r="AE14" s="471"/>
      <c r="AF14" s="353"/>
      <c r="AG14" s="353"/>
      <c r="AL14" s="354"/>
    </row>
    <row r="15" spans="1:42" s="48" customFormat="1" ht="22.5" hidden="1" customHeight="1">
      <c r="F15" s="345"/>
      <c r="G15" s="345"/>
      <c r="K15" s="48">
        <f>SUM(J17:J20)</f>
        <v>0</v>
      </c>
      <c r="L15" s="991"/>
      <c r="M15" s="363"/>
      <c r="N15" s="431">
        <f>SUM(N17:N20)</f>
        <v>0</v>
      </c>
      <c r="O15" s="431"/>
      <c r="P15" s="431"/>
      <c r="Q15" s="431"/>
      <c r="R15" s="431"/>
      <c r="S15" s="431"/>
      <c r="T15" s="55"/>
      <c r="U15" s="342"/>
      <c r="V15" s="342"/>
      <c r="W15" s="435"/>
      <c r="X15" s="431"/>
      <c r="Y15" s="431"/>
      <c r="Z15" s="431"/>
      <c r="AA15" s="431"/>
      <c r="AB15" s="431"/>
      <c r="AC15" s="431">
        <f>SUM(AC17:AC20)</f>
        <v>0</v>
      </c>
      <c r="AD15" s="361"/>
      <c r="AE15" s="471"/>
      <c r="AF15" s="353">
        <f>SUM(AF17:AF20)</f>
        <v>0</v>
      </c>
      <c r="AG15" s="353"/>
      <c r="AP15" s="352"/>
    </row>
    <row r="16" spans="1:42" s="41" customFormat="1" ht="22.5" customHeight="1" thickBot="1">
      <c r="E16" s="462" t="str">
        <f>IF(J17="","",SUM(J17:J20))</f>
        <v/>
      </c>
      <c r="F16" s="462"/>
      <c r="G16" s="462"/>
      <c r="H16" s="462"/>
      <c r="I16" s="462"/>
      <c r="J16" s="462"/>
      <c r="K16" s="462"/>
      <c r="L16" s="992"/>
      <c r="M16" s="364"/>
      <c r="N16" s="472" t="str">
        <f>IF(N17="","",SUM(N17:N20))</f>
        <v/>
      </c>
      <c r="O16" s="472"/>
      <c r="P16" s="472"/>
      <c r="Q16" s="472"/>
      <c r="R16" s="434"/>
      <c r="S16" s="434"/>
      <c r="T16" s="55"/>
      <c r="U16" s="348"/>
      <c r="V16" s="348"/>
      <c r="W16" s="434"/>
      <c r="X16" s="434"/>
      <c r="Y16" s="434"/>
      <c r="Z16" s="462" t="str">
        <f>IF(AC17="","",SUM(AC17:AC20))</f>
        <v/>
      </c>
      <c r="AA16" s="462"/>
      <c r="AB16" s="462"/>
      <c r="AC16" s="462"/>
      <c r="AD16" s="968"/>
      <c r="AE16" s="987"/>
      <c r="AF16" s="472" t="str">
        <f>IF(AF17="","",SUM(AF17:AF20))</f>
        <v/>
      </c>
      <c r="AG16" s="472"/>
      <c r="AH16" s="472"/>
      <c r="AI16" s="472"/>
      <c r="AJ16" s="472"/>
      <c r="AK16" s="472"/>
      <c r="AL16" s="472"/>
      <c r="AP16" s="55"/>
    </row>
    <row r="17" spans="1:42" s="48" customFormat="1" ht="22.5" customHeight="1" thickTop="1">
      <c r="C17" s="473" t="str">
        <f>IF(C22=F22,"",IF(C22&gt;F22,A38,J24))</f>
        <v/>
      </c>
      <c r="D17" s="988"/>
      <c r="E17" s="356"/>
      <c r="F17" s="436"/>
      <c r="G17" s="436"/>
      <c r="H17" s="357"/>
      <c r="I17" s="357"/>
      <c r="J17" s="973"/>
      <c r="K17" s="973"/>
      <c r="L17" s="475" t="s">
        <v>464</v>
      </c>
      <c r="M17" s="475"/>
      <c r="N17" s="982"/>
      <c r="O17" s="357"/>
      <c r="P17" s="357"/>
      <c r="Q17" s="976"/>
      <c r="R17" s="471"/>
      <c r="S17" s="476" t="str">
        <f>IF(P22=S22,"",IF(P22&gt;S22,O38,S38))</f>
        <v/>
      </c>
      <c r="T17" s="55"/>
      <c r="U17" s="342"/>
      <c r="V17" s="342"/>
      <c r="W17" s="51"/>
      <c r="X17" s="473" t="str">
        <f>IF(X22=AA22,"",IF(X22&gt;AA22,W38,AA38))</f>
        <v/>
      </c>
      <c r="Y17" s="988"/>
      <c r="Z17" s="356"/>
      <c r="AA17" s="357"/>
      <c r="AB17" s="357"/>
      <c r="AC17" s="357"/>
      <c r="AD17" s="475" t="s">
        <v>464</v>
      </c>
      <c r="AE17" s="475"/>
      <c r="AF17" s="975"/>
      <c r="AG17" s="975"/>
      <c r="AH17" s="357"/>
      <c r="AI17" s="357"/>
      <c r="AJ17" s="357"/>
      <c r="AK17" s="357"/>
      <c r="AL17" s="983"/>
      <c r="AM17" s="471"/>
      <c r="AN17" s="476" t="str">
        <f>IF(AK22=AN22,"",IF(AK22&gt;AN22,AF24,AO38))</f>
        <v/>
      </c>
      <c r="AP17" s="352"/>
    </row>
    <row r="18" spans="1:42" s="48" customFormat="1" ht="22.5" customHeight="1">
      <c r="C18" s="473"/>
      <c r="D18" s="988"/>
      <c r="E18" s="358"/>
      <c r="F18" s="432"/>
      <c r="G18" s="432"/>
      <c r="H18" s="431"/>
      <c r="I18" s="431"/>
      <c r="J18" s="464"/>
      <c r="K18" s="464"/>
      <c r="L18" s="463" t="s">
        <v>464</v>
      </c>
      <c r="M18" s="463"/>
      <c r="N18" s="435"/>
      <c r="O18" s="431"/>
      <c r="P18" s="431"/>
      <c r="Q18" s="361"/>
      <c r="R18" s="471"/>
      <c r="S18" s="476"/>
      <c r="T18" s="55"/>
      <c r="U18" s="342"/>
      <c r="V18" s="342"/>
      <c r="W18" s="51"/>
      <c r="X18" s="473"/>
      <c r="Y18" s="988"/>
      <c r="Z18" s="358"/>
      <c r="AA18" s="431"/>
      <c r="AB18" s="431"/>
      <c r="AC18" s="431"/>
      <c r="AD18" s="463" t="s">
        <v>464</v>
      </c>
      <c r="AE18" s="463"/>
      <c r="AF18" s="472"/>
      <c r="AG18" s="472"/>
      <c r="AH18" s="431"/>
      <c r="AI18" s="431"/>
      <c r="AJ18" s="431"/>
      <c r="AK18" s="431"/>
      <c r="AL18" s="984"/>
      <c r="AM18" s="471"/>
      <c r="AN18" s="476"/>
      <c r="AP18" s="352"/>
    </row>
    <row r="19" spans="1:42" s="48" customFormat="1" ht="22.5" customHeight="1">
      <c r="C19" s="473"/>
      <c r="D19" s="988"/>
      <c r="E19" s="358"/>
      <c r="F19" s="431"/>
      <c r="G19" s="431"/>
      <c r="H19" s="431"/>
      <c r="I19" s="431"/>
      <c r="J19" s="463"/>
      <c r="K19" s="463"/>
      <c r="L19" s="463" t="str">
        <f>IF(J19="","","-")</f>
        <v/>
      </c>
      <c r="M19" s="463"/>
      <c r="N19" s="431"/>
      <c r="O19" s="431"/>
      <c r="P19" s="431"/>
      <c r="Q19" s="361"/>
      <c r="R19" s="471"/>
      <c r="S19" s="476"/>
      <c r="U19" s="342"/>
      <c r="V19" s="342"/>
      <c r="X19" s="473"/>
      <c r="Y19" s="988"/>
      <c r="Z19" s="358"/>
      <c r="AA19" s="431"/>
      <c r="AB19" s="431"/>
      <c r="AC19" s="431"/>
      <c r="AD19" s="463" t="str">
        <f>IF(AC19="","","-")</f>
        <v/>
      </c>
      <c r="AE19" s="463"/>
      <c r="AF19" s="463"/>
      <c r="AG19" s="463"/>
      <c r="AH19" s="431"/>
      <c r="AI19" s="431"/>
      <c r="AJ19" s="431"/>
      <c r="AK19" s="431"/>
      <c r="AL19" s="361"/>
      <c r="AM19" s="471"/>
      <c r="AN19" s="476"/>
    </row>
    <row r="20" spans="1:42" s="48" customFormat="1" ht="22.5" customHeight="1">
      <c r="B20" s="41"/>
      <c r="C20" s="473"/>
      <c r="D20" s="988"/>
      <c r="E20" s="358"/>
      <c r="F20" s="434"/>
      <c r="G20" s="434"/>
      <c r="H20" s="431"/>
      <c r="I20" s="431"/>
      <c r="J20" s="463"/>
      <c r="K20" s="463"/>
      <c r="L20" s="463" t="str">
        <f t="shared" ref="L20:L21" si="1">IF(J20="","","-")</f>
        <v/>
      </c>
      <c r="M20" s="463"/>
      <c r="N20" s="431"/>
      <c r="O20" s="435"/>
      <c r="P20" s="431"/>
      <c r="Q20" s="361"/>
      <c r="R20" s="471"/>
      <c r="S20" s="476"/>
      <c r="T20" s="344"/>
      <c r="W20" s="344"/>
      <c r="X20" s="473"/>
      <c r="Y20" s="988"/>
      <c r="Z20" s="358"/>
      <c r="AA20" s="431"/>
      <c r="AB20" s="434"/>
      <c r="AC20" s="431"/>
      <c r="AD20" s="463" t="str">
        <f t="shared" ref="AD20:AD21" si="2">IF(AC20="","","-")</f>
        <v/>
      </c>
      <c r="AE20" s="463"/>
      <c r="AF20" s="463"/>
      <c r="AG20" s="463"/>
      <c r="AH20" s="431"/>
      <c r="AI20" s="431"/>
      <c r="AJ20" s="431"/>
      <c r="AK20" s="431"/>
      <c r="AL20" s="968"/>
      <c r="AM20" s="471"/>
      <c r="AN20" s="476"/>
    </row>
    <row r="21" spans="1:42" s="48" customFormat="1" ht="22.5" customHeight="1">
      <c r="B21" s="354"/>
      <c r="D21" s="988"/>
      <c r="E21" s="358"/>
      <c r="F21" s="434"/>
      <c r="G21" s="434"/>
      <c r="H21" s="431"/>
      <c r="I21" s="431"/>
      <c r="J21" s="431"/>
      <c r="K21" s="431"/>
      <c r="L21" s="463" t="str">
        <f t="shared" si="1"/>
        <v/>
      </c>
      <c r="M21" s="463"/>
      <c r="N21" s="342"/>
      <c r="O21" s="435"/>
      <c r="P21" s="431"/>
      <c r="Q21" s="361"/>
      <c r="R21" s="471"/>
      <c r="S21" s="354"/>
      <c r="T21" s="41"/>
      <c r="W21" s="353"/>
      <c r="X21" s="353"/>
      <c r="Y21" s="988"/>
      <c r="Z21" s="358"/>
      <c r="AA21" s="431"/>
      <c r="AB21" s="434"/>
      <c r="AC21" s="342"/>
      <c r="AD21" s="463" t="str">
        <f t="shared" si="2"/>
        <v/>
      </c>
      <c r="AE21" s="463"/>
      <c r="AF21" s="431"/>
      <c r="AG21" s="431"/>
      <c r="AH21" s="431"/>
      <c r="AI21" s="431"/>
      <c r="AJ21" s="431"/>
      <c r="AK21" s="431"/>
      <c r="AL21" s="968"/>
      <c r="AM21" s="471"/>
      <c r="AO21" s="354"/>
      <c r="AP21" s="41"/>
    </row>
    <row r="22" spans="1:42" s="48" customFormat="1" ht="22.5" hidden="1" customHeight="1">
      <c r="B22" s="345"/>
      <c r="C22" s="48">
        <f>SUM(C24:C28)</f>
        <v>0</v>
      </c>
      <c r="D22" s="988"/>
      <c r="E22" s="358"/>
      <c r="F22" s="434">
        <f>SUM(F24:F28)</f>
        <v>0</v>
      </c>
      <c r="G22" s="434"/>
      <c r="H22" s="431"/>
      <c r="I22" s="431"/>
      <c r="J22" s="431"/>
      <c r="K22" s="431"/>
      <c r="L22" s="434"/>
      <c r="M22" s="342"/>
      <c r="N22" s="342"/>
      <c r="O22" s="435"/>
      <c r="P22" s="431">
        <f>SUM(P24:P28)</f>
        <v>0</v>
      </c>
      <c r="Q22" s="361"/>
      <c r="R22" s="471"/>
      <c r="S22" s="345">
        <f>SUM(S24:S28)</f>
        <v>0</v>
      </c>
      <c r="T22" s="41"/>
      <c r="W22" s="353"/>
      <c r="X22" s="353">
        <f>SUM(X24:X28)</f>
        <v>0</v>
      </c>
      <c r="Y22" s="988"/>
      <c r="Z22" s="358"/>
      <c r="AA22" s="431">
        <f>SUM(AA24:AA28)</f>
        <v>0</v>
      </c>
      <c r="AB22" s="434"/>
      <c r="AC22" s="342"/>
      <c r="AD22" s="342"/>
      <c r="AE22" s="435"/>
      <c r="AF22" s="431"/>
      <c r="AG22" s="431"/>
      <c r="AH22" s="431"/>
      <c r="AI22" s="431"/>
      <c r="AJ22" s="431"/>
      <c r="AK22" s="431">
        <f>SUM(AJ24:AJ28)</f>
        <v>0</v>
      </c>
      <c r="AL22" s="968"/>
      <c r="AM22" s="471"/>
      <c r="AN22" s="48">
        <f>SUM(AN24:AN28)</f>
        <v>0</v>
      </c>
      <c r="AO22" s="345"/>
      <c r="AP22" s="41"/>
    </row>
    <row r="23" spans="1:42" s="41" customFormat="1" ht="22.5" customHeight="1" thickBot="1">
      <c r="B23" s="462" t="str">
        <f>IF(C24="","",SUM(C24:C27))</f>
        <v/>
      </c>
      <c r="C23" s="462"/>
      <c r="D23" s="989"/>
      <c r="E23" s="437"/>
      <c r="F23" s="472" t="str">
        <f>IF(F24="","",SUM(F24:F27))</f>
        <v/>
      </c>
      <c r="G23" s="472"/>
      <c r="H23" s="472"/>
      <c r="I23" s="434"/>
      <c r="J23" s="434"/>
      <c r="K23" s="434"/>
      <c r="L23" s="434"/>
      <c r="M23" s="348"/>
      <c r="N23" s="348"/>
      <c r="O23" s="434"/>
      <c r="P23" s="434" t="str">
        <f>IF(P24="","",SUM(P24:P27))</f>
        <v/>
      </c>
      <c r="Q23" s="968"/>
      <c r="R23" s="987"/>
      <c r="S23" s="51" t="str">
        <f>IF(S24="","",SUM(S24:S27))</f>
        <v/>
      </c>
      <c r="X23" s="967" t="str">
        <f>IF(X24="","",SUM(X24:X27))</f>
        <v/>
      </c>
      <c r="Y23" s="989"/>
      <c r="Z23" s="437"/>
      <c r="AA23" s="435" t="str">
        <f>IF(AA24="","",SUM(AA24:AA27))</f>
        <v/>
      </c>
      <c r="AB23" s="434"/>
      <c r="AC23" s="348"/>
      <c r="AD23" s="348"/>
      <c r="AE23" s="434"/>
      <c r="AF23" s="434"/>
      <c r="AG23" s="434"/>
      <c r="AH23" s="434"/>
      <c r="AI23" s="462" t="str">
        <f>IF(AJ24="","",SUM(AJ24:AJ27))</f>
        <v/>
      </c>
      <c r="AJ23" s="462"/>
      <c r="AK23" s="462"/>
      <c r="AL23" s="968"/>
      <c r="AM23" s="987"/>
      <c r="AN23" s="472" t="str">
        <f>IF(AN24="","",SUM(AN24:AN27))</f>
        <v/>
      </c>
      <c r="AO23" s="472"/>
    </row>
    <row r="24" spans="1:42" s="48" customFormat="1" ht="22.5" customHeight="1" thickTop="1">
      <c r="A24" s="988"/>
      <c r="B24" s="356"/>
      <c r="C24" s="357"/>
      <c r="D24" s="475" t="s">
        <v>464</v>
      </c>
      <c r="E24" s="475"/>
      <c r="F24" s="975"/>
      <c r="G24" s="975"/>
      <c r="H24" s="976"/>
      <c r="I24" s="471"/>
      <c r="J24" s="476" t="str">
        <f>IF(G29=J29,"",IF(G29&gt;J29,E38,K38))</f>
        <v/>
      </c>
      <c r="K24" s="476"/>
      <c r="L24" s="41"/>
      <c r="M24" s="345"/>
      <c r="N24" s="345"/>
      <c r="O24" s="988"/>
      <c r="P24" s="356"/>
      <c r="Q24" s="475" t="s">
        <v>464</v>
      </c>
      <c r="R24" s="475"/>
      <c r="S24" s="979"/>
      <c r="T24" s="471"/>
      <c r="W24" s="988"/>
      <c r="X24" s="356"/>
      <c r="Y24" s="475" t="s">
        <v>464</v>
      </c>
      <c r="Z24" s="475"/>
      <c r="AA24" s="979"/>
      <c r="AB24" s="471"/>
      <c r="AC24" s="345"/>
      <c r="AD24" s="345"/>
      <c r="AF24" s="473" t="str">
        <f>IF(AG29=AJ29,"",IF(AG29&gt;AJ29,AE38,AK38))</f>
        <v/>
      </c>
      <c r="AG24" s="473"/>
      <c r="AH24" s="988"/>
      <c r="AI24" s="356"/>
      <c r="AJ24" s="973"/>
      <c r="AK24" s="973"/>
      <c r="AL24" s="475" t="s">
        <v>464</v>
      </c>
      <c r="AM24" s="475"/>
      <c r="AN24" s="982"/>
      <c r="AO24" s="976"/>
      <c r="AP24" s="471"/>
    </row>
    <row r="25" spans="1:42" s="48" customFormat="1" ht="22.5" customHeight="1">
      <c r="A25" s="988"/>
      <c r="B25" s="437"/>
      <c r="C25" s="431"/>
      <c r="D25" s="463" t="s">
        <v>464</v>
      </c>
      <c r="E25" s="463"/>
      <c r="F25" s="474"/>
      <c r="G25" s="474"/>
      <c r="H25" s="361"/>
      <c r="I25" s="471"/>
      <c r="J25" s="476"/>
      <c r="K25" s="476"/>
      <c r="L25" s="344"/>
      <c r="M25" s="345"/>
      <c r="N25" s="344"/>
      <c r="O25" s="988"/>
      <c r="P25" s="358"/>
      <c r="Q25" s="463" t="s">
        <v>464</v>
      </c>
      <c r="R25" s="463"/>
      <c r="S25" s="64"/>
      <c r="T25" s="471"/>
      <c r="W25" s="988"/>
      <c r="X25" s="358"/>
      <c r="Y25" s="463" t="s">
        <v>464</v>
      </c>
      <c r="Z25" s="463"/>
      <c r="AA25" s="64"/>
      <c r="AB25" s="471"/>
      <c r="AC25" s="345"/>
      <c r="AD25" s="344"/>
      <c r="AE25" s="344"/>
      <c r="AF25" s="473"/>
      <c r="AG25" s="473"/>
      <c r="AH25" s="988"/>
      <c r="AI25" s="358"/>
      <c r="AJ25" s="464"/>
      <c r="AK25" s="464"/>
      <c r="AL25" s="463" t="s">
        <v>464</v>
      </c>
      <c r="AM25" s="463"/>
      <c r="AN25" s="435"/>
      <c r="AO25" s="64"/>
      <c r="AP25" s="471"/>
    </row>
    <row r="26" spans="1:42" s="48" customFormat="1" ht="22.5" customHeight="1">
      <c r="A26" s="988"/>
      <c r="B26" s="437"/>
      <c r="C26" s="342"/>
      <c r="D26" s="463" t="str">
        <f>IF(C26="","","-")</f>
        <v/>
      </c>
      <c r="E26" s="463"/>
      <c r="F26" s="463"/>
      <c r="G26" s="463"/>
      <c r="H26" s="977"/>
      <c r="I26" s="471"/>
      <c r="J26" s="476"/>
      <c r="K26" s="476"/>
      <c r="O26" s="988"/>
      <c r="P26" s="437"/>
      <c r="Q26" s="463" t="str">
        <f>IF(P26="","","-")</f>
        <v/>
      </c>
      <c r="R26" s="463"/>
      <c r="S26" s="64"/>
      <c r="T26" s="471"/>
      <c r="W26" s="988"/>
      <c r="X26" s="437"/>
      <c r="Y26" s="463" t="str">
        <f>IF(X26="","","-")</f>
        <v/>
      </c>
      <c r="Z26" s="463"/>
      <c r="AA26" s="64"/>
      <c r="AB26" s="471"/>
      <c r="AF26" s="473"/>
      <c r="AG26" s="473"/>
      <c r="AH26" s="988"/>
      <c r="AI26" s="359"/>
      <c r="AJ26" s="465"/>
      <c r="AK26" s="465"/>
      <c r="AL26" s="463" t="str">
        <f>IF(AK26="","","-")</f>
        <v/>
      </c>
      <c r="AM26" s="463"/>
      <c r="AN26" s="342"/>
      <c r="AO26" s="64"/>
      <c r="AP26" s="471"/>
    </row>
    <row r="27" spans="1:42" s="48" customFormat="1" ht="22.5" customHeight="1">
      <c r="A27" s="988"/>
      <c r="B27" s="437"/>
      <c r="C27" s="342"/>
      <c r="D27" s="463" t="str">
        <f t="shared" ref="D27:D28" si="3">IF(C27="","","-")</f>
        <v/>
      </c>
      <c r="E27" s="463"/>
      <c r="F27" s="463"/>
      <c r="G27" s="463"/>
      <c r="H27" s="977"/>
      <c r="I27" s="471"/>
      <c r="J27" s="476"/>
      <c r="K27" s="476"/>
      <c r="O27" s="988"/>
      <c r="P27" s="437"/>
      <c r="Q27" s="463" t="str">
        <f t="shared" ref="Q27:Q28" si="4">IF(P27="","","-")</f>
        <v/>
      </c>
      <c r="R27" s="463"/>
      <c r="S27" s="64"/>
      <c r="T27" s="471"/>
      <c r="W27" s="988"/>
      <c r="X27" s="437"/>
      <c r="Y27" s="463" t="str">
        <f t="shared" ref="Y27:Y28" si="5">IF(X27="","","-")</f>
        <v/>
      </c>
      <c r="Z27" s="463"/>
      <c r="AA27" s="64"/>
      <c r="AB27" s="471"/>
      <c r="AF27" s="473"/>
      <c r="AG27" s="473"/>
      <c r="AH27" s="988"/>
      <c r="AI27" s="359"/>
      <c r="AJ27" s="465"/>
      <c r="AK27" s="465"/>
      <c r="AL27" s="463" t="str">
        <f t="shared" ref="AL27:AL28" si="6">IF(AK27="","","-")</f>
        <v/>
      </c>
      <c r="AM27" s="463"/>
      <c r="AN27" s="342"/>
      <c r="AO27" s="64"/>
      <c r="AP27" s="471"/>
    </row>
    <row r="28" spans="1:42" s="48" customFormat="1" ht="22.5" customHeight="1">
      <c r="A28" s="988"/>
      <c r="B28" s="437"/>
      <c r="C28" s="342"/>
      <c r="D28" s="463" t="str">
        <f t="shared" si="3"/>
        <v/>
      </c>
      <c r="E28" s="463"/>
      <c r="F28" s="432"/>
      <c r="G28" s="432"/>
      <c r="H28" s="977"/>
      <c r="I28" s="471"/>
      <c r="J28" s="476"/>
      <c r="K28" s="476"/>
      <c r="O28" s="988"/>
      <c r="P28" s="437"/>
      <c r="Q28" s="463" t="str">
        <f t="shared" si="4"/>
        <v/>
      </c>
      <c r="R28" s="463"/>
      <c r="S28" s="64"/>
      <c r="T28" s="471"/>
      <c r="W28" s="988"/>
      <c r="X28" s="437"/>
      <c r="Y28" s="463" t="str">
        <f t="shared" si="5"/>
        <v/>
      </c>
      <c r="Z28" s="463"/>
      <c r="AA28" s="64"/>
      <c r="AB28" s="471"/>
      <c r="AF28" s="473"/>
      <c r="AG28" s="473"/>
      <c r="AH28" s="988"/>
      <c r="AI28" s="359"/>
      <c r="AJ28" s="433"/>
      <c r="AK28" s="433"/>
      <c r="AL28" s="463" t="str">
        <f t="shared" si="6"/>
        <v/>
      </c>
      <c r="AM28" s="463"/>
      <c r="AN28" s="342"/>
      <c r="AO28" s="64"/>
      <c r="AP28" s="471"/>
    </row>
    <row r="29" spans="1:42" s="48" customFormat="1" ht="22.5" hidden="1" customHeight="1">
      <c r="A29" s="988"/>
      <c r="B29" s="437"/>
      <c r="C29" s="354"/>
      <c r="D29" s="354"/>
      <c r="E29" s="435"/>
      <c r="F29" s="431"/>
      <c r="G29" s="431">
        <f>SUM(F31:F35)</f>
        <v>0</v>
      </c>
      <c r="H29" s="978"/>
      <c r="I29" s="471"/>
      <c r="J29" s="354">
        <f>SUM(J31:J35)</f>
        <v>0</v>
      </c>
      <c r="K29" s="354"/>
      <c r="O29" s="988"/>
      <c r="P29" s="437"/>
      <c r="Q29" s="354"/>
      <c r="R29" s="354"/>
      <c r="S29" s="64"/>
      <c r="T29" s="471"/>
      <c r="W29" s="988"/>
      <c r="X29" s="437"/>
      <c r="Y29" s="354"/>
      <c r="Z29" s="354"/>
      <c r="AA29" s="64"/>
      <c r="AB29" s="471"/>
      <c r="AF29" s="41"/>
      <c r="AG29" s="41">
        <f>SUM(AF31:AF35)</f>
        <v>0</v>
      </c>
      <c r="AH29" s="988"/>
      <c r="AI29" s="360"/>
      <c r="AJ29" s="354">
        <f>SUM(AJ31:AJ35)</f>
        <v>0</v>
      </c>
      <c r="AK29" s="435"/>
      <c r="AL29" s="431"/>
      <c r="AM29" s="354"/>
      <c r="AN29" s="354"/>
      <c r="AO29" s="64"/>
      <c r="AP29" s="471"/>
    </row>
    <row r="30" spans="1:42" s="41" customFormat="1" ht="22.5" customHeight="1" thickBot="1">
      <c r="A30" s="988"/>
      <c r="B30" s="437"/>
      <c r="C30" s="348"/>
      <c r="D30" s="348"/>
      <c r="E30" s="434"/>
      <c r="F30" s="462" t="str">
        <f>IF(F31="","",SUM(F31:F34))</f>
        <v/>
      </c>
      <c r="G30" s="462"/>
      <c r="H30" s="969"/>
      <c r="I30" s="987"/>
      <c r="J30" s="467" t="str">
        <f>IF(J31="","",SUM(J31:J34))</f>
        <v/>
      </c>
      <c r="K30" s="467"/>
      <c r="O30" s="988"/>
      <c r="P30" s="437"/>
      <c r="Q30" s="348"/>
      <c r="R30" s="348"/>
      <c r="S30" s="968"/>
      <c r="T30" s="471"/>
      <c r="W30" s="988"/>
      <c r="X30" s="437"/>
      <c r="Y30" s="348"/>
      <c r="Z30" s="348"/>
      <c r="AA30" s="968"/>
      <c r="AB30" s="471"/>
      <c r="AF30" s="462" t="str">
        <f>IF(AF31="","",SUM(AF31:AF34))</f>
        <v/>
      </c>
      <c r="AG30" s="462"/>
      <c r="AH30" s="989"/>
      <c r="AI30" s="362"/>
      <c r="AJ30" s="467" t="str">
        <f>IF(AJ31="","",SUM(AJ31:AJ34))</f>
        <v/>
      </c>
      <c r="AK30" s="467"/>
      <c r="AL30" s="434"/>
      <c r="AM30" s="348"/>
      <c r="AN30" s="348"/>
      <c r="AO30" s="968"/>
      <c r="AP30" s="471"/>
    </row>
    <row r="31" spans="1:42" s="48" customFormat="1" ht="22.5" customHeight="1" thickTop="1">
      <c r="A31" s="988"/>
      <c r="B31" s="63"/>
      <c r="C31" s="192"/>
      <c r="D31" s="192"/>
      <c r="E31" s="988"/>
      <c r="F31" s="972"/>
      <c r="G31" s="973"/>
      <c r="H31" s="475" t="s">
        <v>464</v>
      </c>
      <c r="I31" s="475"/>
      <c r="J31" s="469"/>
      <c r="K31" s="470"/>
      <c r="L31" s="471"/>
      <c r="O31" s="988"/>
      <c r="P31" s="437"/>
      <c r="Q31" s="433"/>
      <c r="R31" s="433"/>
      <c r="S31" s="64"/>
      <c r="T31" s="471"/>
      <c r="W31" s="988"/>
      <c r="X31" s="437"/>
      <c r="Y31" s="433"/>
      <c r="Z31" s="433"/>
      <c r="AA31" s="64"/>
      <c r="AB31" s="471"/>
      <c r="AE31" s="988"/>
      <c r="AF31" s="980"/>
      <c r="AG31" s="981"/>
      <c r="AH31" s="475" t="s">
        <v>464</v>
      </c>
      <c r="AI31" s="475"/>
      <c r="AJ31" s="469"/>
      <c r="AK31" s="470"/>
      <c r="AL31" s="471"/>
      <c r="AM31" s="192"/>
      <c r="AN31" s="192"/>
      <c r="AO31" s="64"/>
      <c r="AP31" s="471"/>
    </row>
    <row r="32" spans="1:42" s="48" customFormat="1" ht="22.5" customHeight="1">
      <c r="A32" s="988"/>
      <c r="B32" s="63"/>
      <c r="C32" s="192"/>
      <c r="D32" s="192"/>
      <c r="E32" s="988"/>
      <c r="F32" s="974"/>
      <c r="G32" s="464"/>
      <c r="H32" s="463" t="s">
        <v>464</v>
      </c>
      <c r="I32" s="463"/>
      <c r="J32" s="467"/>
      <c r="K32" s="468"/>
      <c r="L32" s="471"/>
      <c r="O32" s="988"/>
      <c r="P32" s="437"/>
      <c r="Q32" s="433"/>
      <c r="R32" s="433"/>
      <c r="S32" s="64"/>
      <c r="T32" s="471"/>
      <c r="W32" s="988"/>
      <c r="X32" s="437"/>
      <c r="Y32" s="433"/>
      <c r="Z32" s="433"/>
      <c r="AA32" s="64"/>
      <c r="AB32" s="471"/>
      <c r="AE32" s="988"/>
      <c r="AF32" s="461"/>
      <c r="AG32" s="462"/>
      <c r="AH32" s="463" t="s">
        <v>464</v>
      </c>
      <c r="AI32" s="463"/>
      <c r="AJ32" s="467"/>
      <c r="AK32" s="468"/>
      <c r="AL32" s="471"/>
      <c r="AM32" s="192"/>
      <c r="AN32" s="192"/>
      <c r="AO32" s="64"/>
      <c r="AP32" s="471"/>
    </row>
    <row r="33" spans="1:42" s="48" customFormat="1" ht="22.5" customHeight="1">
      <c r="A33" s="988"/>
      <c r="B33" s="63"/>
      <c r="C33" s="192"/>
      <c r="D33" s="192"/>
      <c r="E33" s="988"/>
      <c r="F33" s="471"/>
      <c r="G33" s="463"/>
      <c r="H33" s="463" t="str">
        <f>IF(F33="","","-")</f>
        <v/>
      </c>
      <c r="I33" s="463"/>
      <c r="J33" s="465"/>
      <c r="K33" s="466"/>
      <c r="L33" s="471"/>
      <c r="O33" s="988"/>
      <c r="P33" s="437"/>
      <c r="Q33" s="433"/>
      <c r="R33" s="433"/>
      <c r="S33" s="64"/>
      <c r="T33" s="471"/>
      <c r="W33" s="988"/>
      <c r="X33" s="437"/>
      <c r="Y33" s="433"/>
      <c r="Z33" s="433"/>
      <c r="AA33" s="64"/>
      <c r="AB33" s="471"/>
      <c r="AE33" s="988"/>
      <c r="AF33" s="471"/>
      <c r="AG33" s="463"/>
      <c r="AH33" s="463" t="str">
        <f>IF(AF33="","","-")</f>
        <v/>
      </c>
      <c r="AI33" s="463"/>
      <c r="AJ33" s="465"/>
      <c r="AK33" s="466"/>
      <c r="AL33" s="471"/>
      <c r="AM33" s="192"/>
      <c r="AN33" s="192"/>
      <c r="AO33" s="64"/>
      <c r="AP33" s="471"/>
    </row>
    <row r="34" spans="1:42" s="48" customFormat="1" ht="22.5" customHeight="1">
      <c r="A34" s="988"/>
      <c r="B34" s="63"/>
      <c r="C34" s="192"/>
      <c r="D34" s="192"/>
      <c r="E34" s="988"/>
      <c r="F34" s="471"/>
      <c r="G34" s="463"/>
      <c r="H34" s="463" t="str">
        <f t="shared" ref="H34:H35" si="7">IF(F34="","","-")</f>
        <v/>
      </c>
      <c r="I34" s="463"/>
      <c r="J34" s="465"/>
      <c r="K34" s="466"/>
      <c r="L34" s="471"/>
      <c r="O34" s="988"/>
      <c r="P34" s="437"/>
      <c r="Q34" s="433"/>
      <c r="R34" s="433"/>
      <c r="S34" s="64"/>
      <c r="T34" s="471"/>
      <c r="W34" s="988"/>
      <c r="X34" s="437"/>
      <c r="Y34" s="433"/>
      <c r="Z34" s="433"/>
      <c r="AA34" s="64"/>
      <c r="AB34" s="471"/>
      <c r="AE34" s="988"/>
      <c r="AF34" s="471"/>
      <c r="AG34" s="463"/>
      <c r="AH34" s="463" t="str">
        <f t="shared" ref="AH34:AH35" si="8">IF(AF34="","","-")</f>
        <v/>
      </c>
      <c r="AI34" s="463"/>
      <c r="AJ34" s="465"/>
      <c r="AK34" s="466"/>
      <c r="AL34" s="471"/>
      <c r="AM34" s="192"/>
      <c r="AN34" s="192"/>
      <c r="AO34" s="64"/>
      <c r="AP34" s="471"/>
    </row>
    <row r="35" spans="1:42" s="48" customFormat="1" ht="22.5" customHeight="1">
      <c r="A35" s="988"/>
      <c r="B35" s="63"/>
      <c r="C35" s="192"/>
      <c r="D35" s="192"/>
      <c r="E35" s="988"/>
      <c r="F35" s="471"/>
      <c r="G35" s="463"/>
      <c r="H35" s="463" t="str">
        <f t="shared" si="7"/>
        <v/>
      </c>
      <c r="I35" s="463"/>
      <c r="J35" s="465"/>
      <c r="K35" s="466"/>
      <c r="L35" s="471"/>
      <c r="O35" s="988"/>
      <c r="P35" s="437"/>
      <c r="Q35" s="433"/>
      <c r="R35" s="433"/>
      <c r="S35" s="64"/>
      <c r="T35" s="471"/>
      <c r="W35" s="988"/>
      <c r="X35" s="437"/>
      <c r="Y35" s="433"/>
      <c r="Z35" s="433"/>
      <c r="AA35" s="64"/>
      <c r="AB35" s="471"/>
      <c r="AE35" s="988"/>
      <c r="AF35" s="471"/>
      <c r="AG35" s="463"/>
      <c r="AH35" s="463" t="str">
        <f t="shared" si="8"/>
        <v/>
      </c>
      <c r="AI35" s="463"/>
      <c r="AJ35" s="465"/>
      <c r="AK35" s="466"/>
      <c r="AL35" s="471"/>
      <c r="AM35" s="192"/>
      <c r="AN35" s="192"/>
      <c r="AO35" s="64"/>
      <c r="AP35" s="471"/>
    </row>
    <row r="36" spans="1:42" s="48" customFormat="1" ht="22.5" customHeight="1">
      <c r="A36" s="988"/>
      <c r="B36" s="358"/>
      <c r="E36" s="988"/>
      <c r="F36" s="358"/>
      <c r="G36" s="431"/>
      <c r="H36" s="431"/>
      <c r="I36" s="431"/>
      <c r="J36" s="431"/>
      <c r="K36" s="361"/>
      <c r="L36" s="471"/>
      <c r="O36" s="988"/>
      <c r="P36" s="358"/>
      <c r="Q36" s="431"/>
      <c r="R36" s="431"/>
      <c r="S36" s="361"/>
      <c r="T36" s="471"/>
      <c r="W36" s="988"/>
      <c r="X36" s="358"/>
      <c r="Y36" s="431"/>
      <c r="Z36" s="431"/>
      <c r="AA36" s="361"/>
      <c r="AB36" s="471"/>
      <c r="AE36" s="988"/>
      <c r="AF36" s="358"/>
      <c r="AG36" s="431"/>
      <c r="AH36" s="431"/>
      <c r="AI36" s="431"/>
      <c r="AJ36" s="431"/>
      <c r="AK36" s="361"/>
      <c r="AL36" s="471"/>
      <c r="AO36" s="361"/>
      <c r="AP36" s="471"/>
    </row>
    <row r="37" spans="1:42" s="42" customFormat="1" ht="7.5" customHeight="1"/>
    <row r="38" spans="1:42" s="355" customFormat="1" ht="90.75" customHeight="1">
      <c r="A38" s="445" t="s">
        <v>310</v>
      </c>
      <c r="B38" s="445"/>
      <c r="C38" s="430"/>
      <c r="D38" s="430"/>
      <c r="E38" s="445" t="s">
        <v>481</v>
      </c>
      <c r="F38" s="445"/>
      <c r="G38" s="430"/>
      <c r="H38" s="430"/>
      <c r="I38" s="430"/>
      <c r="J38" s="430"/>
      <c r="K38" s="445" t="s">
        <v>482</v>
      </c>
      <c r="L38" s="445"/>
      <c r="M38" s="430"/>
      <c r="N38" s="430"/>
      <c r="O38" s="445" t="s">
        <v>483</v>
      </c>
      <c r="P38" s="445"/>
      <c r="Q38" s="430"/>
      <c r="R38" s="430"/>
      <c r="S38" s="445" t="s">
        <v>484</v>
      </c>
      <c r="T38" s="445"/>
      <c r="U38" s="430"/>
      <c r="V38" s="430"/>
      <c r="W38" s="445" t="s">
        <v>485</v>
      </c>
      <c r="X38" s="445"/>
      <c r="Y38" s="430"/>
      <c r="Z38" s="430"/>
      <c r="AA38" s="445" t="s">
        <v>486</v>
      </c>
      <c r="AB38" s="445"/>
      <c r="AC38" s="430"/>
      <c r="AD38" s="430"/>
      <c r="AE38" s="445" t="s">
        <v>487</v>
      </c>
      <c r="AF38" s="445"/>
      <c r="AG38" s="430"/>
      <c r="AH38" s="430"/>
      <c r="AI38" s="430"/>
      <c r="AJ38" s="430"/>
      <c r="AK38" s="445" t="s">
        <v>488</v>
      </c>
      <c r="AL38" s="445"/>
      <c r="AM38" s="430"/>
      <c r="AN38" s="430"/>
      <c r="AO38" s="445" t="s">
        <v>489</v>
      </c>
      <c r="AP38" s="445"/>
    </row>
  </sheetData>
  <sheetProtection selectLockedCells="1"/>
  <mergeCells count="136">
    <mergeCell ref="A24:A36"/>
    <mergeCell ref="O24:O36"/>
    <mergeCell ref="T24:T36"/>
    <mergeCell ref="W24:W36"/>
    <mergeCell ref="AB24:AB36"/>
    <mergeCell ref="L31:L36"/>
    <mergeCell ref="E31:E36"/>
    <mergeCell ref="I24:I30"/>
    <mergeCell ref="AH24:AH30"/>
    <mergeCell ref="Y17:Y23"/>
    <mergeCell ref="R17:R23"/>
    <mergeCell ref="D17:D23"/>
    <mergeCell ref="U5:U7"/>
    <mergeCell ref="AE8:AE16"/>
    <mergeCell ref="AM17:AM23"/>
    <mergeCell ref="AP24:AP36"/>
    <mergeCell ref="AL31:AL36"/>
    <mergeCell ref="AE31:AE36"/>
    <mergeCell ref="L8:L16"/>
    <mergeCell ref="AD21:AE21"/>
    <mergeCell ref="L19:M19"/>
    <mergeCell ref="L20:M20"/>
    <mergeCell ref="L21:M21"/>
    <mergeCell ref="U10:V10"/>
    <mergeCell ref="U11:V11"/>
    <mergeCell ref="U12:V12"/>
    <mergeCell ref="U13:V13"/>
    <mergeCell ref="U14:V14"/>
    <mergeCell ref="R4:Y4"/>
    <mergeCell ref="AN17:AN20"/>
    <mergeCell ref="X17:X20"/>
    <mergeCell ref="S17:S20"/>
    <mergeCell ref="C17:C20"/>
    <mergeCell ref="W7:AD7"/>
    <mergeCell ref="M7:T7"/>
    <mergeCell ref="AF16:AL16"/>
    <mergeCell ref="Z16:AC16"/>
    <mergeCell ref="E16:K16"/>
    <mergeCell ref="N16:Q16"/>
    <mergeCell ref="AF8:AG12"/>
    <mergeCell ref="J8:K12"/>
    <mergeCell ref="J17:K17"/>
    <mergeCell ref="AF20:AG20"/>
    <mergeCell ref="AF19:AG19"/>
    <mergeCell ref="AN23:AO23"/>
    <mergeCell ref="AI23:AK23"/>
    <mergeCell ref="AJ30:AK30"/>
    <mergeCell ref="AF30:AG30"/>
    <mergeCell ref="AJ27:AK27"/>
    <mergeCell ref="AJ26:AK26"/>
    <mergeCell ref="AJ25:AK25"/>
    <mergeCell ref="AJ24:AK24"/>
    <mergeCell ref="AL25:AM25"/>
    <mergeCell ref="AL24:AM24"/>
    <mergeCell ref="AL26:AM26"/>
    <mergeCell ref="AL27:AM27"/>
    <mergeCell ref="AL28:AM28"/>
    <mergeCell ref="B23:C23"/>
    <mergeCell ref="F23:H23"/>
    <mergeCell ref="F30:G30"/>
    <mergeCell ref="J30:K30"/>
    <mergeCell ref="AF24:AG28"/>
    <mergeCell ref="F24:G24"/>
    <mergeCell ref="F27:G27"/>
    <mergeCell ref="F26:G26"/>
    <mergeCell ref="F25:G25"/>
    <mergeCell ref="D25:E25"/>
    <mergeCell ref="D24:E24"/>
    <mergeCell ref="J24:K28"/>
    <mergeCell ref="D26:E26"/>
    <mergeCell ref="D27:E27"/>
    <mergeCell ref="D28:E28"/>
    <mergeCell ref="Q26:R26"/>
    <mergeCell ref="AF18:AG18"/>
    <mergeCell ref="AF17:AG17"/>
    <mergeCell ref="J20:K20"/>
    <mergeCell ref="J19:K19"/>
    <mergeCell ref="J18:K18"/>
    <mergeCell ref="L17:M17"/>
    <mergeCell ref="L18:M18"/>
    <mergeCell ref="AD17:AE17"/>
    <mergeCell ref="AD19:AE19"/>
    <mergeCell ref="AD20:AE20"/>
    <mergeCell ref="AF35:AG35"/>
    <mergeCell ref="AF34:AG34"/>
    <mergeCell ref="AF33:AG33"/>
    <mergeCell ref="AF32:AG32"/>
    <mergeCell ref="AJ35:AK35"/>
    <mergeCell ref="AJ34:AK34"/>
    <mergeCell ref="AJ33:AK33"/>
    <mergeCell ref="AJ32:AK32"/>
    <mergeCell ref="AH32:AI32"/>
    <mergeCell ref="AH33:AI33"/>
    <mergeCell ref="AH34:AI34"/>
    <mergeCell ref="AH35:AI35"/>
    <mergeCell ref="H32:I32"/>
    <mergeCell ref="H31:I31"/>
    <mergeCell ref="J35:K35"/>
    <mergeCell ref="J34:K34"/>
    <mergeCell ref="J33:K33"/>
    <mergeCell ref="J32:K32"/>
    <mergeCell ref="J31:K31"/>
    <mergeCell ref="H33:I33"/>
    <mergeCell ref="H34:I34"/>
    <mergeCell ref="H35:I35"/>
    <mergeCell ref="F35:G35"/>
    <mergeCell ref="F34:G34"/>
    <mergeCell ref="F33:G33"/>
    <mergeCell ref="F32:G32"/>
    <mergeCell ref="F31:G31"/>
    <mergeCell ref="AH31:AI31"/>
    <mergeCell ref="Y25:Z25"/>
    <mergeCell ref="Y24:Z24"/>
    <mergeCell ref="Q25:R25"/>
    <mergeCell ref="Q24:R24"/>
    <mergeCell ref="Q27:R27"/>
    <mergeCell ref="Q28:R28"/>
    <mergeCell ref="Y26:Z26"/>
    <mergeCell ref="Y27:Z27"/>
    <mergeCell ref="Y28:Z28"/>
    <mergeCell ref="AJ31:AK31"/>
    <mergeCell ref="AF31:AG31"/>
    <mergeCell ref="A1:AP1"/>
    <mergeCell ref="A38:B38"/>
    <mergeCell ref="E38:F38"/>
    <mergeCell ref="O38:P38"/>
    <mergeCell ref="S38:T38"/>
    <mergeCell ref="AE38:AF38"/>
    <mergeCell ref="AK38:AL38"/>
    <mergeCell ref="K38:L38"/>
    <mergeCell ref="AO38:AP38"/>
    <mergeCell ref="W38:X38"/>
    <mergeCell ref="AA38:AB38"/>
    <mergeCell ref="U9:V9"/>
    <mergeCell ref="U8:V8"/>
    <mergeCell ref="AD18:AE18"/>
  </mergeCells>
  <phoneticPr fontId="3"/>
  <conditionalFormatting sqref="E31:E36">
    <cfRule type="expression" dxfId="45" priority="46">
      <formula>$G$29&lt;=$J$29</formula>
    </cfRule>
  </conditionalFormatting>
  <conditionalFormatting sqref="L31:L36">
    <cfRule type="expression" dxfId="44" priority="45">
      <formula>$J$29&lt;=$G$29</formula>
    </cfRule>
  </conditionalFormatting>
  <conditionalFormatting sqref="F30:H30">
    <cfRule type="expression" dxfId="43" priority="44">
      <formula>$G$29&lt;=$J$29</formula>
    </cfRule>
  </conditionalFormatting>
  <conditionalFormatting sqref="J30:K30">
    <cfRule type="expression" dxfId="42" priority="43">
      <formula>$J$29&lt;=$G$29</formula>
    </cfRule>
  </conditionalFormatting>
  <conditionalFormatting sqref="I24:I30">
    <cfRule type="expression" dxfId="41" priority="42">
      <formula>$J$29=$G$29</formula>
    </cfRule>
    <cfRule type="expression" dxfId="40" priority="41">
      <formula>$J$29&lt;$G$29</formula>
    </cfRule>
  </conditionalFormatting>
  <conditionalFormatting sqref="AE31:AE36">
    <cfRule type="expression" dxfId="39" priority="40">
      <formula>$AG$29&lt;=$AJ$29</formula>
    </cfRule>
  </conditionalFormatting>
  <conditionalFormatting sqref="AL31:AL36">
    <cfRule type="expression" dxfId="38" priority="39">
      <formula>$AJ$29&lt;=$AG$29</formula>
    </cfRule>
  </conditionalFormatting>
  <conditionalFormatting sqref="AI30:AK30">
    <cfRule type="expression" dxfId="37" priority="38">
      <formula>$AJ$29&lt;=$AG$29</formula>
    </cfRule>
  </conditionalFormatting>
  <conditionalFormatting sqref="AF30:AG30">
    <cfRule type="expression" dxfId="36" priority="37">
      <formula>$AG$29&lt;=$AJ$29</formula>
    </cfRule>
  </conditionalFormatting>
  <conditionalFormatting sqref="AH24:AH30">
    <cfRule type="expression" dxfId="35" priority="36">
      <formula>$AG$29=$AJ$29</formula>
    </cfRule>
    <cfRule type="expression" dxfId="34" priority="35">
      <formula>$AG$29&lt;$AJ$29</formula>
    </cfRule>
  </conditionalFormatting>
  <conditionalFormatting sqref="A24:A36">
    <cfRule type="expression" dxfId="33" priority="34">
      <formula>$C$22&lt;=$F$22</formula>
    </cfRule>
  </conditionalFormatting>
  <conditionalFormatting sqref="O24:O36">
    <cfRule type="expression" dxfId="32" priority="33">
      <formula>$P$22&lt;=$S$22</formula>
    </cfRule>
  </conditionalFormatting>
  <conditionalFormatting sqref="W24:W36">
    <cfRule type="expression" dxfId="31" priority="32">
      <formula>$X$22&lt;=$AA$22</formula>
    </cfRule>
  </conditionalFormatting>
  <conditionalFormatting sqref="T24:T36">
    <cfRule type="expression" dxfId="30" priority="31">
      <formula>$S$22&lt;=$P$22</formula>
    </cfRule>
  </conditionalFormatting>
  <conditionalFormatting sqref="AB24:AB36">
    <cfRule type="expression" dxfId="29" priority="30">
      <formula>$AA$22&lt;=$X$22</formula>
    </cfRule>
  </conditionalFormatting>
  <conditionalFormatting sqref="AP24:AP36">
    <cfRule type="expression" dxfId="28" priority="29">
      <formula>$AN$22&lt;=$AK$22</formula>
    </cfRule>
  </conditionalFormatting>
  <conditionalFormatting sqref="B23:C23">
    <cfRule type="expression" dxfId="27" priority="28">
      <formula>$C$22&lt;=$F$22</formula>
    </cfRule>
  </conditionalFormatting>
  <conditionalFormatting sqref="E23:H23">
    <cfRule type="expression" dxfId="26" priority="27">
      <formula>$F$22&lt;=$C$22</formula>
    </cfRule>
  </conditionalFormatting>
  <conditionalFormatting sqref="P23:Q23">
    <cfRule type="expression" dxfId="25" priority="26">
      <formula>$P$22&lt;=$S$22</formula>
    </cfRule>
  </conditionalFormatting>
  <conditionalFormatting sqref="S23">
    <cfRule type="expression" dxfId="24" priority="25">
      <formula>$S$22&lt;=$P$22</formula>
    </cfRule>
  </conditionalFormatting>
  <conditionalFormatting sqref="X23">
    <cfRule type="expression" dxfId="23" priority="24">
      <formula>$X$22&lt;=$AA$22</formula>
    </cfRule>
  </conditionalFormatting>
  <conditionalFormatting sqref="Z23:AA23">
    <cfRule type="expression" dxfId="22" priority="23">
      <formula>$AA$22&lt;=$X$22</formula>
    </cfRule>
  </conditionalFormatting>
  <conditionalFormatting sqref="AI23:AL23">
    <cfRule type="expression" dxfId="21" priority="22">
      <formula>$AK$22&lt;=$AN$22</formula>
    </cfRule>
  </conditionalFormatting>
  <conditionalFormatting sqref="AN23:AO23">
    <cfRule type="expression" dxfId="20" priority="21">
      <formula>$AN$22&lt;=$AK$22</formula>
    </cfRule>
  </conditionalFormatting>
  <conditionalFormatting sqref="D17:D23">
    <cfRule type="expression" dxfId="19" priority="20">
      <formula>$C$22&lt;$F$22</formula>
    </cfRule>
    <cfRule type="expression" dxfId="18" priority="19">
      <formula>$C$22=$F$22</formula>
    </cfRule>
  </conditionalFormatting>
  <conditionalFormatting sqref="R17:R23">
    <cfRule type="expression" dxfId="17" priority="18">
      <formula>$S$22&lt;$P$22</formula>
    </cfRule>
    <cfRule type="expression" dxfId="16" priority="17">
      <formula>$S$22=$P$22</formula>
    </cfRule>
  </conditionalFormatting>
  <conditionalFormatting sqref="Y17:Y23">
    <cfRule type="expression" dxfId="15" priority="16">
      <formula>$X$22&lt;$AA$22</formula>
    </cfRule>
    <cfRule type="expression" dxfId="14" priority="15">
      <formula>$X$22=$AA$22</formula>
    </cfRule>
  </conditionalFormatting>
  <conditionalFormatting sqref="AM17:AM23">
    <cfRule type="expression" dxfId="13" priority="14">
      <formula>$AN$22&lt;$AK$22</formula>
    </cfRule>
    <cfRule type="expression" dxfId="12" priority="13">
      <formula>$AN$22=$AK$22</formula>
    </cfRule>
  </conditionalFormatting>
  <conditionalFormatting sqref="E16:K16">
    <cfRule type="expression" dxfId="11" priority="12">
      <formula>$K$15&lt;=$N$15</formula>
    </cfRule>
  </conditionalFormatting>
  <conditionalFormatting sqref="M16:Q16">
    <cfRule type="expression" dxfId="10" priority="11">
      <formula>$N$15&lt;=$K$15</formula>
    </cfRule>
  </conditionalFormatting>
  <conditionalFormatting sqref="Z16:AD16">
    <cfRule type="expression" dxfId="9" priority="10">
      <formula>$AC$15&lt;=$AF$15</formula>
    </cfRule>
  </conditionalFormatting>
  <conditionalFormatting sqref="AF16:AL16">
    <cfRule type="expression" dxfId="8" priority="9">
      <formula>$AF$15&lt;=$AC$15</formula>
    </cfRule>
  </conditionalFormatting>
  <conditionalFormatting sqref="M7:T7">
    <cfRule type="expression" dxfId="7" priority="8">
      <formula>$T$6&lt;=$W$6</formula>
    </cfRule>
  </conditionalFormatting>
  <conditionalFormatting sqref="V7:AD7">
    <cfRule type="expression" dxfId="6" priority="7">
      <formula>$W$6&lt;=$T$6</formula>
    </cfRule>
  </conditionalFormatting>
  <conditionalFormatting sqref="L8:L16">
    <cfRule type="expression" dxfId="5" priority="6">
      <formula>$K$15=$N$15</formula>
    </cfRule>
    <cfRule type="expression" dxfId="4" priority="5">
      <formula>$K$15&lt;$N$15</formula>
    </cfRule>
  </conditionalFormatting>
  <conditionalFormatting sqref="AE8:AE16">
    <cfRule type="expression" dxfId="3" priority="4">
      <formula>$AF$15=$AC$15</formula>
    </cfRule>
    <cfRule type="expression" dxfId="2" priority="3">
      <formula>$AF$15&lt;$AC$15</formula>
    </cfRule>
  </conditionalFormatting>
  <conditionalFormatting sqref="U5:U7">
    <cfRule type="expression" dxfId="1" priority="2">
      <formula>$T$6&lt;$W$6</formula>
    </cfRule>
    <cfRule type="expression" dxfId="0" priority="1">
      <formula>$T$6=$W$6</formula>
    </cfRule>
  </conditionalFormatting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8"/>
  <sheetViews>
    <sheetView showGridLines="0" zoomScale="70" zoomScaleNormal="100" workbookViewId="0">
      <selection activeCell="AG7" sqref="AG7:AG8"/>
    </sheetView>
  </sheetViews>
  <sheetFormatPr defaultRowHeight="14.25"/>
  <cols>
    <col min="1" max="2" width="3.75" style="34" customWidth="1"/>
    <col min="3" max="4" width="1.25" style="34" customWidth="1"/>
    <col min="5" max="6" width="3.75" style="34" customWidth="1"/>
    <col min="7" max="8" width="1.25" style="34" customWidth="1"/>
    <col min="9" max="10" width="3.75" style="34" customWidth="1"/>
    <col min="11" max="12" width="1.25" style="34" customWidth="1"/>
    <col min="13" max="14" width="3.75" style="34" customWidth="1"/>
    <col min="15" max="16" width="1.25" style="34" customWidth="1"/>
    <col min="17" max="18" width="3.75" style="34" customWidth="1"/>
    <col min="19" max="20" width="1.25" style="34" customWidth="1"/>
    <col min="21" max="22" width="3.75" style="34" customWidth="1"/>
    <col min="23" max="24" width="1.25" style="34" customWidth="1"/>
    <col min="25" max="26" width="3.75" style="34" customWidth="1"/>
    <col min="27" max="28" width="1.25" style="34" customWidth="1"/>
    <col min="29" max="30" width="3.75" style="34" customWidth="1"/>
    <col min="31" max="32" width="1.25" style="34" customWidth="1"/>
    <col min="33" max="34" width="3.75" style="34" customWidth="1"/>
    <col min="35" max="36" width="1.25" style="34" customWidth="1"/>
    <col min="37" max="38" width="3.75" style="34" customWidth="1"/>
    <col min="39" max="40" width="1.25" style="34" customWidth="1"/>
    <col min="41" max="42" width="3.75" style="34" customWidth="1"/>
    <col min="43" max="44" width="1.25" style="34" customWidth="1"/>
    <col min="45" max="46" width="3.75" style="34" customWidth="1"/>
    <col min="47" max="48" width="1.25" style="34" customWidth="1"/>
    <col min="49" max="50" width="3.75" style="34" customWidth="1"/>
    <col min="51" max="52" width="1.25" style="34" customWidth="1"/>
    <col min="53" max="54" width="3.75" style="34" customWidth="1"/>
    <col min="55" max="56" width="1.25" style="34" customWidth="1"/>
    <col min="57" max="58" width="3.75" style="34" customWidth="1"/>
    <col min="59" max="60" width="1.25" style="34" customWidth="1"/>
    <col min="61" max="62" width="3.75" style="34" customWidth="1"/>
    <col min="63" max="63" width="13.375" style="34" hidden="1" customWidth="1"/>
    <col min="64" max="64" width="1.25" style="34" customWidth="1"/>
    <col min="65" max="65" width="2.25" style="34" customWidth="1"/>
    <col min="66" max="66" width="2.125" style="34" customWidth="1"/>
    <col min="67" max="16384" width="9" style="34"/>
  </cols>
  <sheetData>
    <row r="1" spans="1:65" ht="29.25">
      <c r="A1" s="446" t="str">
        <f ca="1">"第"&amp;くじ引き!A1-1961&amp;"回　長野県中学校総合体育大会　サッカー競技　結果"</f>
        <v>第57回　長野県中学校総合体育大会　サッカー競技　結果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446"/>
      <c r="BJ1" s="446"/>
    </row>
    <row r="2" spans="1:65" ht="22.5" customHeight="1">
      <c r="A2" s="36"/>
      <c r="B2" s="36"/>
      <c r="C2" s="36"/>
      <c r="F2" s="448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50"/>
      <c r="W2" s="450"/>
      <c r="X2" s="450"/>
      <c r="Y2" s="450"/>
      <c r="Z2" s="451"/>
    </row>
    <row r="3" spans="1:65" ht="29.25">
      <c r="A3" s="67"/>
      <c r="B3" s="67"/>
      <c r="C3" s="67"/>
      <c r="D3" s="67"/>
      <c r="E3" s="67"/>
      <c r="F3" s="59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8"/>
      <c r="V3" s="68"/>
      <c r="W3" s="68"/>
      <c r="X3" s="68"/>
      <c r="Y3" s="452" t="str">
        <f>IF(AH5="","",AH5&amp;" 中学校")</f>
        <v/>
      </c>
      <c r="Z3" s="453"/>
      <c r="AA3" s="453"/>
      <c r="AB3" s="453"/>
      <c r="AC3" s="453"/>
      <c r="AD3" s="453"/>
      <c r="AE3" s="453"/>
      <c r="AF3" s="453"/>
      <c r="AG3" s="453"/>
      <c r="AH3" s="453"/>
      <c r="AI3" s="453"/>
      <c r="AJ3" s="453"/>
      <c r="AK3" s="453"/>
      <c r="AL3" s="453"/>
      <c r="AM3" s="68"/>
      <c r="AN3" s="68"/>
      <c r="AO3" s="68"/>
      <c r="AP3" s="68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</row>
    <row r="4" spans="1:65" s="69" customFormat="1" ht="22.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9"/>
      <c r="AG4" s="40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</row>
    <row r="5" spans="1:65" s="69" customFormat="1" ht="22.5" hidden="1" customHeigh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>
        <f>SUM(AD7:AD13)</f>
        <v>0</v>
      </c>
      <c r="AE5" s="37"/>
      <c r="AF5" s="39"/>
      <c r="AG5" s="37">
        <f>SUM(AG7:AG13)</f>
        <v>0</v>
      </c>
      <c r="AH5" s="37" t="str">
        <f>IF(AD5=AG5,"",IF(AD5&gt;AG5,N7,AW7))</f>
        <v/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</row>
    <row r="6" spans="1:65" s="71" customFormat="1" ht="22.5" customHeight="1" thickBo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70"/>
      <c r="O6" s="42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 t="str">
        <f>IF(AD7="","",SUM(AD7:AD12))</f>
        <v/>
      </c>
      <c r="AE6" s="44"/>
      <c r="AF6" s="46"/>
      <c r="AG6" s="47" t="str">
        <f>IF(AG7="","",SUM(AG7:AG12))</f>
        <v/>
      </c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2"/>
      <c r="AW6" s="43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</row>
    <row r="7" spans="1:65" s="69" customFormat="1" ht="22.5" customHeight="1" thickTop="1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447" t="str">
        <f>IF(N14=Q14,"",IF(N14&gt;Q14,F16,Y16))</f>
        <v/>
      </c>
      <c r="O7" s="37"/>
      <c r="P7" s="39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/>
      <c r="AE7" s="441" t="s">
        <v>209</v>
      </c>
      <c r="AF7" s="441"/>
      <c r="AG7" s="51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9"/>
      <c r="AW7" s="478" t="str">
        <f>IF(AT14=AW14,"",IF(AT14&gt;AW14,AJ16,BE16))</f>
        <v/>
      </c>
      <c r="AX7" s="478"/>
      <c r="AY7" s="478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</row>
    <row r="8" spans="1:65" s="69" customFormat="1" ht="22.5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447"/>
      <c r="O8" s="37"/>
      <c r="P8" s="39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1"/>
      <c r="AE8" s="441" t="s">
        <v>209</v>
      </c>
      <c r="AF8" s="441"/>
      <c r="AG8" s="51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9"/>
      <c r="AW8" s="478"/>
      <c r="AX8" s="478"/>
      <c r="AY8" s="478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</row>
    <row r="9" spans="1:65" s="69" customFormat="1" ht="22.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443"/>
      <c r="O9" s="37"/>
      <c r="P9" s="39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1"/>
      <c r="AE9" s="441" t="str">
        <f>IF(AD9="","","－")</f>
        <v/>
      </c>
      <c r="AF9" s="441"/>
      <c r="AG9" s="51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9"/>
      <c r="AW9" s="478"/>
      <c r="AX9" s="478"/>
      <c r="AY9" s="478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</row>
    <row r="10" spans="1:65" s="69" customFormat="1" ht="22.5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8"/>
      <c r="O10" s="37"/>
      <c r="P10" s="39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1"/>
      <c r="AE10" s="441" t="str">
        <f>IF(AD10="","","－")</f>
        <v/>
      </c>
      <c r="AF10" s="441"/>
      <c r="AG10" s="51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9"/>
      <c r="AW10" s="478"/>
      <c r="AX10" s="478"/>
      <c r="AY10" s="478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</row>
    <row r="11" spans="1:65" s="69" customFormat="1" ht="22.5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  <c r="O11" s="37"/>
      <c r="P11" s="39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1"/>
      <c r="AE11" s="441" t="str">
        <f>IF(AD11="","","－")</f>
        <v/>
      </c>
      <c r="AF11" s="441"/>
      <c r="AG11" s="51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9"/>
      <c r="AW11" s="478"/>
      <c r="AX11" s="478"/>
      <c r="AY11" s="478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</row>
    <row r="12" spans="1:65" s="69" customFormat="1" ht="22.5" hidden="1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37"/>
      <c r="P12" s="39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1"/>
      <c r="AE12" s="441" t="str">
        <f>IF(AD12="","","－")</f>
        <v/>
      </c>
      <c r="AF12" s="441"/>
      <c r="AG12" s="51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9"/>
      <c r="AW12" s="478"/>
      <c r="AX12" s="478"/>
      <c r="AY12" s="478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</row>
    <row r="13" spans="1:65" s="69" customFormat="1" ht="22.5" hidden="1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37"/>
      <c r="P13" s="39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1"/>
      <c r="AE13" s="441" t="str">
        <f>IF(AD13="","","PK")</f>
        <v/>
      </c>
      <c r="AF13" s="441"/>
      <c r="AG13" s="51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9"/>
      <c r="AW13" s="478"/>
      <c r="AX13" s="478"/>
      <c r="AY13" s="478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</row>
    <row r="14" spans="1:65" s="69" customFormat="1" ht="22.5" hidden="1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>
        <f>SUM(N16:N20)</f>
        <v>0</v>
      </c>
      <c r="O14" s="37"/>
      <c r="P14" s="39"/>
      <c r="Q14" s="37">
        <f>SUM(Q16:Q20)</f>
        <v>0</v>
      </c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1" t="s">
        <v>148</v>
      </c>
      <c r="AE14" s="40"/>
      <c r="AF14" s="40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>
        <f>SUM(AT16:AT20)</f>
        <v>0</v>
      </c>
      <c r="AU14" s="37"/>
      <c r="AV14" s="39"/>
      <c r="AW14" s="37">
        <f>SUM(AW16:AW20)</f>
        <v>0</v>
      </c>
      <c r="AX14" s="40"/>
      <c r="AY14" s="40"/>
      <c r="AZ14" s="40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</row>
    <row r="15" spans="1:65" s="71" customFormat="1" ht="22.5" customHeight="1" thickBot="1">
      <c r="A15" s="42"/>
      <c r="B15" s="42"/>
      <c r="C15" s="42"/>
      <c r="D15" s="42"/>
      <c r="E15" s="42"/>
      <c r="F15" s="43"/>
      <c r="G15" s="42"/>
      <c r="H15" s="44"/>
      <c r="I15" s="44"/>
      <c r="J15" s="44"/>
      <c r="K15" s="44"/>
      <c r="L15" s="44"/>
      <c r="M15" s="44"/>
      <c r="N15" s="45" t="str">
        <f>IF(N16="","",SUM(N16:N19))</f>
        <v/>
      </c>
      <c r="O15" s="44"/>
      <c r="P15" s="46"/>
      <c r="Q15" s="47" t="str">
        <f>IF(Q16="","",SUM(Q16:Q19))</f>
        <v/>
      </c>
      <c r="R15" s="44"/>
      <c r="S15" s="44"/>
      <c r="T15" s="44"/>
      <c r="U15" s="44"/>
      <c r="V15" s="44"/>
      <c r="W15" s="44"/>
      <c r="X15" s="48"/>
      <c r="Y15" s="49"/>
      <c r="Z15" s="48"/>
      <c r="AA15" s="48"/>
      <c r="AB15" s="48"/>
      <c r="AC15" s="48"/>
      <c r="AD15" s="50"/>
      <c r="AE15" s="61"/>
      <c r="AF15" s="62"/>
      <c r="AG15" s="62"/>
      <c r="AH15" s="42"/>
      <c r="AI15" s="42"/>
      <c r="AJ15" s="42"/>
      <c r="AK15" s="42"/>
      <c r="AL15" s="43"/>
      <c r="AM15" s="42"/>
      <c r="AN15" s="44"/>
      <c r="AO15" s="44"/>
      <c r="AP15" s="44"/>
      <c r="AQ15" s="44"/>
      <c r="AR15" s="44"/>
      <c r="AS15" s="44"/>
      <c r="AT15" s="45" t="str">
        <f>IF(AT16="","",SUM(AT16:AT19))</f>
        <v/>
      </c>
      <c r="AU15" s="44"/>
      <c r="AV15" s="46"/>
      <c r="AW15" s="47" t="str">
        <f>IF(AW16="","",SUM(AW16:AW19))</f>
        <v/>
      </c>
      <c r="AX15" s="44"/>
      <c r="AY15" s="44"/>
      <c r="AZ15" s="44"/>
      <c r="BA15" s="44"/>
      <c r="BB15" s="44"/>
      <c r="BC15" s="44"/>
      <c r="BD15" s="48"/>
      <c r="BE15" s="49"/>
      <c r="BF15" s="48"/>
      <c r="BG15" s="48"/>
      <c r="BH15" s="48"/>
      <c r="BI15" s="48"/>
      <c r="BJ15" s="48"/>
      <c r="BK15" s="42"/>
      <c r="BL15" s="42"/>
      <c r="BM15" s="42"/>
    </row>
    <row r="16" spans="1:65" s="69" customFormat="1" ht="22.5" customHeight="1" thickTop="1">
      <c r="A16" s="40"/>
      <c r="B16" s="40"/>
      <c r="C16" s="40"/>
      <c r="D16" s="40"/>
      <c r="E16" s="40"/>
      <c r="F16" s="442" t="str">
        <f>IF(F21=I21,"",IF(F21&gt;I21,B23,M23))</f>
        <v/>
      </c>
      <c r="G16" s="40"/>
      <c r="H16" s="39"/>
      <c r="I16" s="40"/>
      <c r="J16" s="40"/>
      <c r="K16" s="40"/>
      <c r="L16" s="40"/>
      <c r="M16" s="40"/>
      <c r="N16" s="41"/>
      <c r="O16" s="441" t="s">
        <v>209</v>
      </c>
      <c r="P16" s="441"/>
      <c r="Q16" s="51"/>
      <c r="R16" s="40"/>
      <c r="S16" s="40"/>
      <c r="T16" s="40"/>
      <c r="U16" s="40"/>
      <c r="V16" s="40"/>
      <c r="W16" s="52"/>
      <c r="X16" s="40"/>
      <c r="Y16" s="442" t="str">
        <f>IF(V21=Y21,"",IF(V21&gt;Y21,R23,AC23))</f>
        <v/>
      </c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79" t="str">
        <f>IF(AL21=AO21,"",IF(AL21&gt;AO21,AF23,AS23))</f>
        <v/>
      </c>
      <c r="AK16" s="479"/>
      <c r="AL16" s="479"/>
      <c r="AM16" s="37"/>
      <c r="AN16" s="39"/>
      <c r="AO16" s="40"/>
      <c r="AP16" s="40"/>
      <c r="AQ16" s="40"/>
      <c r="AR16" s="40"/>
      <c r="AS16" s="40"/>
      <c r="AT16" s="41"/>
      <c r="AU16" s="441" t="s">
        <v>209</v>
      </c>
      <c r="AV16" s="441"/>
      <c r="AW16" s="51"/>
      <c r="AX16" s="40"/>
      <c r="AY16" s="40"/>
      <c r="AZ16" s="40"/>
      <c r="BA16" s="40"/>
      <c r="BB16" s="40"/>
      <c r="BC16" s="52"/>
      <c r="BD16" s="37"/>
      <c r="BE16" s="447" t="str">
        <f>IF(BB21=BE21,"",IF(BB21&gt;BE21,AX23,BI23))</f>
        <v/>
      </c>
      <c r="BF16" s="37"/>
      <c r="BG16" s="37"/>
      <c r="BH16" s="37"/>
      <c r="BI16" s="37"/>
      <c r="BJ16" s="37"/>
      <c r="BK16" s="37"/>
      <c r="BL16" s="37"/>
      <c r="BM16" s="37"/>
    </row>
    <row r="17" spans="1:65" s="69" customFormat="1" ht="22.5" customHeight="1">
      <c r="A17" s="40"/>
      <c r="B17" s="40"/>
      <c r="C17" s="40"/>
      <c r="D17" s="40"/>
      <c r="E17" s="40"/>
      <c r="F17" s="447"/>
      <c r="G17" s="40"/>
      <c r="H17" s="39"/>
      <c r="I17" s="40"/>
      <c r="J17" s="40"/>
      <c r="K17" s="40"/>
      <c r="L17" s="40"/>
      <c r="M17" s="40"/>
      <c r="N17" s="41"/>
      <c r="O17" s="441" t="s">
        <v>209</v>
      </c>
      <c r="P17" s="441"/>
      <c r="Q17" s="53"/>
      <c r="R17" s="40"/>
      <c r="S17" s="40"/>
      <c r="T17" s="40"/>
      <c r="U17" s="40"/>
      <c r="V17" s="40"/>
      <c r="W17" s="40"/>
      <c r="X17" s="39"/>
      <c r="Y17" s="447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79"/>
      <c r="AK17" s="479"/>
      <c r="AL17" s="479"/>
      <c r="AM17" s="37"/>
      <c r="AN17" s="39"/>
      <c r="AO17" s="40"/>
      <c r="AP17" s="40"/>
      <c r="AQ17" s="40"/>
      <c r="AR17" s="40"/>
      <c r="AS17" s="40"/>
      <c r="AT17" s="41"/>
      <c r="AU17" s="441" t="s">
        <v>209</v>
      </c>
      <c r="AV17" s="441"/>
      <c r="AW17" s="53"/>
      <c r="AX17" s="37"/>
      <c r="AY17" s="37"/>
      <c r="AZ17" s="37"/>
      <c r="BA17" s="37"/>
      <c r="BB17" s="37"/>
      <c r="BC17" s="37"/>
      <c r="BD17" s="39"/>
      <c r="BE17" s="447"/>
      <c r="BF17" s="40"/>
      <c r="BG17" s="40"/>
      <c r="BH17" s="40"/>
      <c r="BI17" s="40"/>
      <c r="BJ17" s="40"/>
      <c r="BK17" s="37"/>
      <c r="BL17" s="37"/>
      <c r="BM17" s="37"/>
    </row>
    <row r="18" spans="1:65" s="69" customFormat="1" ht="22.5" customHeight="1">
      <c r="A18" s="40"/>
      <c r="B18" s="40"/>
      <c r="C18" s="40"/>
      <c r="D18" s="40"/>
      <c r="E18" s="40"/>
      <c r="F18" s="443"/>
      <c r="G18" s="40"/>
      <c r="H18" s="39"/>
      <c r="I18" s="40"/>
      <c r="J18" s="40"/>
      <c r="K18" s="40"/>
      <c r="L18" s="40"/>
      <c r="M18" s="40"/>
      <c r="N18" s="41"/>
      <c r="O18" s="441" t="str">
        <f>IF(N18="","","－")</f>
        <v/>
      </c>
      <c r="P18" s="441"/>
      <c r="Q18" s="53"/>
      <c r="R18" s="40"/>
      <c r="S18" s="40"/>
      <c r="T18" s="40"/>
      <c r="U18" s="40"/>
      <c r="V18" s="40"/>
      <c r="W18" s="40"/>
      <c r="X18" s="39"/>
      <c r="Y18" s="443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79"/>
      <c r="AK18" s="479"/>
      <c r="AL18" s="479"/>
      <c r="AM18" s="37"/>
      <c r="AN18" s="39"/>
      <c r="AO18" s="40"/>
      <c r="AP18" s="40"/>
      <c r="AQ18" s="40"/>
      <c r="AR18" s="40"/>
      <c r="AS18" s="40"/>
      <c r="AT18" s="41"/>
      <c r="AU18" s="441" t="str">
        <f>IF(AT18="","","－")</f>
        <v/>
      </c>
      <c r="AV18" s="441"/>
      <c r="AW18" s="53"/>
      <c r="AX18" s="37"/>
      <c r="AY18" s="37"/>
      <c r="AZ18" s="37"/>
      <c r="BA18" s="37"/>
      <c r="BB18" s="37"/>
      <c r="BC18" s="37"/>
      <c r="BD18" s="39"/>
      <c r="BE18" s="447"/>
      <c r="BF18" s="40"/>
      <c r="BG18" s="40"/>
      <c r="BH18" s="40"/>
      <c r="BI18" s="40"/>
      <c r="BJ18" s="40"/>
      <c r="BK18" s="37"/>
      <c r="BL18" s="37"/>
      <c r="BM18" s="37"/>
    </row>
    <row r="19" spans="1:65" s="69" customFormat="1" ht="22.5" customHeight="1">
      <c r="A19" s="40"/>
      <c r="B19" s="40"/>
      <c r="C19" s="40"/>
      <c r="D19" s="40"/>
      <c r="E19" s="40"/>
      <c r="F19" s="54"/>
      <c r="G19" s="40"/>
      <c r="H19" s="39"/>
      <c r="I19" s="40"/>
      <c r="J19" s="40"/>
      <c r="K19" s="40"/>
      <c r="L19" s="40"/>
      <c r="M19" s="40"/>
      <c r="N19" s="55"/>
      <c r="O19" s="441" t="str">
        <f>IF(N19="","","－")</f>
        <v/>
      </c>
      <c r="P19" s="441"/>
      <c r="Q19" s="53"/>
      <c r="R19" s="40"/>
      <c r="S19" s="40"/>
      <c r="T19" s="40"/>
      <c r="U19" s="40"/>
      <c r="V19" s="40"/>
      <c r="W19" s="40"/>
      <c r="X19" s="39"/>
      <c r="Y19" s="54"/>
      <c r="Z19" s="40"/>
      <c r="AA19" s="40"/>
      <c r="AB19" s="40"/>
      <c r="AC19" s="40"/>
      <c r="AD19" s="56"/>
      <c r="AE19" s="40"/>
      <c r="AF19" s="40"/>
      <c r="AG19" s="40"/>
      <c r="AH19" s="40"/>
      <c r="AI19" s="40"/>
      <c r="AJ19" s="479"/>
      <c r="AK19" s="479"/>
      <c r="AL19" s="479"/>
      <c r="AM19" s="37"/>
      <c r="AN19" s="39"/>
      <c r="AO19" s="40"/>
      <c r="AP19" s="40"/>
      <c r="AQ19" s="40"/>
      <c r="AR19" s="40"/>
      <c r="AS19" s="40"/>
      <c r="AT19" s="41"/>
      <c r="AU19" s="441" t="str">
        <f>IF(AT19="","","－")</f>
        <v/>
      </c>
      <c r="AV19" s="441"/>
      <c r="AW19" s="53"/>
      <c r="AX19" s="37"/>
      <c r="AY19" s="37"/>
      <c r="AZ19" s="37"/>
      <c r="BA19" s="37"/>
      <c r="BB19" s="37"/>
      <c r="BC19" s="37"/>
      <c r="BD19" s="39"/>
      <c r="BE19" s="447"/>
      <c r="BF19" s="40"/>
      <c r="BG19" s="40"/>
      <c r="BH19" s="40"/>
      <c r="BI19" s="40"/>
      <c r="BJ19" s="56"/>
      <c r="BK19" s="37"/>
      <c r="BL19" s="37"/>
      <c r="BM19" s="37"/>
    </row>
    <row r="20" spans="1:65" s="69" customFormat="1" ht="22.5" customHeight="1">
      <c r="A20" s="40"/>
      <c r="B20" s="40"/>
      <c r="C20" s="40"/>
      <c r="D20" s="40"/>
      <c r="E20" s="40"/>
      <c r="F20" s="54"/>
      <c r="G20" s="40"/>
      <c r="H20" s="39"/>
      <c r="I20" s="40"/>
      <c r="J20" s="40"/>
      <c r="K20" s="40"/>
      <c r="L20" s="40"/>
      <c r="M20" s="40"/>
      <c r="N20" s="55"/>
      <c r="O20" s="441" t="str">
        <f>IF(N20="","","PK")</f>
        <v/>
      </c>
      <c r="P20" s="441"/>
      <c r="Q20" s="51"/>
      <c r="R20" s="40"/>
      <c r="S20" s="40"/>
      <c r="T20" s="40"/>
      <c r="U20" s="40"/>
      <c r="V20" s="40"/>
      <c r="W20" s="40"/>
      <c r="X20" s="39"/>
      <c r="Y20" s="54"/>
      <c r="Z20" s="40"/>
      <c r="AA20" s="40"/>
      <c r="AB20" s="40"/>
      <c r="AC20" s="40"/>
      <c r="AD20" s="56"/>
      <c r="AE20" s="40"/>
      <c r="AF20" s="40"/>
      <c r="AG20" s="40"/>
      <c r="AH20" s="40"/>
      <c r="AI20" s="40"/>
      <c r="AJ20" s="479"/>
      <c r="AK20" s="479"/>
      <c r="AL20" s="479"/>
      <c r="AM20" s="40"/>
      <c r="AN20" s="39"/>
      <c r="AO20" s="40"/>
      <c r="AP20" s="40"/>
      <c r="AQ20" s="40"/>
      <c r="AR20" s="40"/>
      <c r="AS20" s="40"/>
      <c r="AT20" s="41"/>
      <c r="AU20" s="441" t="str">
        <f>IF(AT20="","","PK")</f>
        <v/>
      </c>
      <c r="AV20" s="441"/>
      <c r="AW20" s="51"/>
      <c r="AX20" s="40"/>
      <c r="AY20" s="40"/>
      <c r="AZ20" s="40"/>
      <c r="BA20" s="40"/>
      <c r="BB20" s="40"/>
      <c r="BC20" s="40"/>
      <c r="BD20" s="39"/>
      <c r="BE20" s="447"/>
      <c r="BF20" s="40"/>
      <c r="BG20" s="40"/>
      <c r="BH20" s="40"/>
      <c r="BI20" s="40"/>
      <c r="BJ20" s="56"/>
      <c r="BK20" s="37"/>
      <c r="BL20" s="37"/>
      <c r="BM20" s="37"/>
    </row>
    <row r="21" spans="1:65" s="69" customFormat="1" ht="30.75" hidden="1" customHeight="1">
      <c r="A21" s="40"/>
      <c r="B21" s="40"/>
      <c r="C21" s="40"/>
      <c r="D21" s="40"/>
      <c r="E21" s="40"/>
      <c r="F21" s="40">
        <f>SUM(F23:F27)</f>
        <v>0</v>
      </c>
      <c r="G21" s="40"/>
      <c r="H21" s="39"/>
      <c r="I21" s="40">
        <f>SUM(I23:I27)</f>
        <v>0</v>
      </c>
      <c r="J21" s="40"/>
      <c r="K21" s="40"/>
      <c r="L21" s="40"/>
      <c r="M21" s="40"/>
      <c r="N21" s="40"/>
      <c r="O21" s="72"/>
      <c r="P21" s="72"/>
      <c r="Q21" s="40"/>
      <c r="R21" s="40"/>
      <c r="S21" s="40"/>
      <c r="T21" s="40"/>
      <c r="U21" s="40"/>
      <c r="V21" s="40">
        <f>SUM(V23:V27)</f>
        <v>0</v>
      </c>
      <c r="W21" s="40"/>
      <c r="X21" s="39"/>
      <c r="Y21" s="40">
        <f>SUM(Y23:Y27)</f>
        <v>0</v>
      </c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>
        <f>SUM(AL23:AL27)</f>
        <v>0</v>
      </c>
      <c r="AM21" s="40"/>
      <c r="AN21" s="39"/>
      <c r="AO21" s="40">
        <f>SUM(AO23:AO27)</f>
        <v>0</v>
      </c>
      <c r="AP21" s="40"/>
      <c r="AQ21" s="40"/>
      <c r="AR21" s="40"/>
      <c r="AS21" s="40"/>
      <c r="AT21" s="40"/>
      <c r="AU21" s="72"/>
      <c r="AV21" s="72"/>
      <c r="AW21" s="40"/>
      <c r="AX21" s="40"/>
      <c r="AY21" s="40"/>
      <c r="AZ21" s="40"/>
      <c r="BA21" s="40"/>
      <c r="BB21" s="40">
        <f>SUM(BB23:BB27)</f>
        <v>0</v>
      </c>
      <c r="BC21" s="40"/>
      <c r="BD21" s="39"/>
      <c r="BE21" s="40">
        <f>SUM(BE23:BE27)</f>
        <v>0</v>
      </c>
      <c r="BF21" s="40"/>
      <c r="BG21" s="40"/>
      <c r="BH21" s="40"/>
      <c r="BI21" s="40"/>
      <c r="BJ21" s="40"/>
      <c r="BK21" s="37"/>
      <c r="BL21" s="37"/>
      <c r="BM21" s="37"/>
    </row>
    <row r="22" spans="1:65" s="71" customFormat="1" ht="22.5" customHeight="1" thickBot="1">
      <c r="A22" s="48"/>
      <c r="B22" s="57"/>
      <c r="C22" s="48"/>
      <c r="D22" s="44"/>
      <c r="E22" s="44"/>
      <c r="F22" s="45" t="str">
        <f>IF(F23="","",SUM(F23:F24))</f>
        <v/>
      </c>
      <c r="G22" s="44"/>
      <c r="H22" s="46"/>
      <c r="I22" s="47" t="str">
        <f>IF(I23="","",SUM(I23:I24))</f>
        <v/>
      </c>
      <c r="J22" s="44"/>
      <c r="K22" s="44"/>
      <c r="L22" s="48"/>
      <c r="M22" s="49"/>
      <c r="N22" s="50"/>
      <c r="O22" s="73"/>
      <c r="P22" s="74"/>
      <c r="Q22" s="50"/>
      <c r="R22" s="49"/>
      <c r="S22" s="48"/>
      <c r="T22" s="44"/>
      <c r="U22" s="44"/>
      <c r="V22" s="45" t="str">
        <f>IF(V23="","",SUM(V23:V24))</f>
        <v/>
      </c>
      <c r="W22" s="44"/>
      <c r="X22" s="46"/>
      <c r="Y22" s="47" t="str">
        <f>IF(Y23="","",SUM(Y23:Y24))</f>
        <v/>
      </c>
      <c r="Z22" s="44"/>
      <c r="AA22" s="44"/>
      <c r="AB22" s="48"/>
      <c r="AC22" s="49"/>
      <c r="AD22" s="48"/>
      <c r="AE22" s="48"/>
      <c r="AF22" s="48"/>
      <c r="AG22" s="48"/>
      <c r="AH22" s="49"/>
      <c r="AI22" s="48"/>
      <c r="AJ22" s="44"/>
      <c r="AK22" s="44"/>
      <c r="AL22" s="45" t="str">
        <f>IF(AL23="","",SUM(AL23:AL26))</f>
        <v/>
      </c>
      <c r="AM22" s="44"/>
      <c r="AN22" s="46"/>
      <c r="AO22" s="47" t="str">
        <f>IF(AO23="","",SUM(AO23:AO26))</f>
        <v/>
      </c>
      <c r="AP22" s="44"/>
      <c r="AQ22" s="44"/>
      <c r="AR22" s="48"/>
      <c r="AS22" s="49"/>
      <c r="AT22" s="50"/>
      <c r="AU22" s="73"/>
      <c r="AV22" s="74"/>
      <c r="AW22" s="50"/>
      <c r="AX22" s="49"/>
      <c r="AY22" s="48"/>
      <c r="AZ22" s="44"/>
      <c r="BA22" s="44"/>
      <c r="BB22" s="45" t="str">
        <f>IF(BB23="","",SUM(BB23:BB26))</f>
        <v/>
      </c>
      <c r="BC22" s="44"/>
      <c r="BD22" s="46"/>
      <c r="BE22" s="47" t="str">
        <f>IF(BE23="","",SUM(BE23:BE26))</f>
        <v/>
      </c>
      <c r="BF22" s="44"/>
      <c r="BG22" s="44"/>
      <c r="BH22" s="48"/>
      <c r="BI22" s="49"/>
      <c r="BJ22" s="48"/>
      <c r="BK22" s="42"/>
      <c r="BL22" s="42"/>
      <c r="BM22" s="42"/>
    </row>
    <row r="23" spans="1:65" s="69" customFormat="1" ht="22.5" customHeight="1" thickTop="1">
      <c r="A23" s="40"/>
      <c r="B23" s="442" t="str">
        <f>IF(B28=E28,"",IF(B28&gt;E28,A37,E37))</f>
        <v/>
      </c>
      <c r="C23" s="40"/>
      <c r="D23" s="39"/>
      <c r="E23" s="40"/>
      <c r="F23" s="41"/>
      <c r="G23" s="441" t="s">
        <v>209</v>
      </c>
      <c r="H23" s="441"/>
      <c r="I23" s="51"/>
      <c r="J23" s="40"/>
      <c r="K23" s="52"/>
      <c r="L23" s="40"/>
      <c r="M23" s="442" t="str">
        <f>IF(J28=M28,"",IF(J28&gt;M28,I37,M37))</f>
        <v/>
      </c>
      <c r="N23" s="40"/>
      <c r="O23" s="40"/>
      <c r="P23" s="40"/>
      <c r="Q23" s="40"/>
      <c r="R23" s="442" t="str">
        <f>IF(R28=U28,"",IF(R28&gt;U28,Q37,U37))</f>
        <v/>
      </c>
      <c r="S23" s="40"/>
      <c r="T23" s="39"/>
      <c r="U23" s="40"/>
      <c r="V23" s="41"/>
      <c r="W23" s="441" t="s">
        <v>209</v>
      </c>
      <c r="X23" s="441"/>
      <c r="Y23" s="51"/>
      <c r="Z23" s="40"/>
      <c r="AA23" s="52"/>
      <c r="AB23" s="40"/>
      <c r="AC23" s="442" t="str">
        <f>IF(Z28=AC28,"",IF(Z28&gt;AC28,Y37,AC37))</f>
        <v/>
      </c>
      <c r="AD23" s="40"/>
      <c r="AE23" s="40"/>
      <c r="AF23" s="480" t="str">
        <f>IF(AH28=AK28,"",IF(AH28&gt;AK28,AG37,AK37))</f>
        <v/>
      </c>
      <c r="AG23" s="480"/>
      <c r="AH23" s="480"/>
      <c r="AI23" s="40"/>
      <c r="AJ23" s="39"/>
      <c r="AK23" s="40"/>
      <c r="AL23" s="41"/>
      <c r="AM23" s="441" t="s">
        <v>209</v>
      </c>
      <c r="AN23" s="441"/>
      <c r="AO23" s="51"/>
      <c r="AP23" s="40"/>
      <c r="AQ23" s="52"/>
      <c r="AR23" s="40"/>
      <c r="AS23" s="442" t="str">
        <f>IF(AP28=AS28,"",IF(AP28&gt;AS28,AO37,AS37))</f>
        <v/>
      </c>
      <c r="AT23" s="40"/>
      <c r="AU23" s="40"/>
      <c r="AV23" s="40"/>
      <c r="AW23" s="40"/>
      <c r="AX23" s="442" t="str">
        <f>IF(AX28=BA28,"",IF(AX28&gt;BA28,AW37,BA37))</f>
        <v/>
      </c>
      <c r="AY23" s="40"/>
      <c r="AZ23" s="39"/>
      <c r="BA23" s="40"/>
      <c r="BB23" s="41"/>
      <c r="BC23" s="441" t="s">
        <v>209</v>
      </c>
      <c r="BD23" s="441"/>
      <c r="BE23" s="51"/>
      <c r="BF23" s="40"/>
      <c r="BG23" s="52"/>
      <c r="BH23" s="40"/>
      <c r="BI23" s="442" t="str">
        <f>IF(BF28=BI28,"",IF(BF28&gt;BI28,BE37,BI37))</f>
        <v/>
      </c>
      <c r="BJ23" s="40"/>
      <c r="BK23" s="37"/>
      <c r="BL23" s="37"/>
      <c r="BM23" s="37"/>
    </row>
    <row r="24" spans="1:65" s="69" customFormat="1" ht="22.5" customHeight="1">
      <c r="A24" s="40"/>
      <c r="B24" s="442"/>
      <c r="C24" s="40"/>
      <c r="D24" s="39"/>
      <c r="E24" s="40"/>
      <c r="F24" s="41"/>
      <c r="G24" s="441" t="s">
        <v>209</v>
      </c>
      <c r="H24" s="441"/>
      <c r="I24" s="51"/>
      <c r="J24" s="40"/>
      <c r="K24" s="40"/>
      <c r="L24" s="39"/>
      <c r="M24" s="442"/>
      <c r="N24" s="58"/>
      <c r="O24" s="40"/>
      <c r="P24" s="40"/>
      <c r="Q24" s="40"/>
      <c r="R24" s="442"/>
      <c r="S24" s="40"/>
      <c r="T24" s="39"/>
      <c r="U24" s="40"/>
      <c r="V24" s="41"/>
      <c r="W24" s="441" t="s">
        <v>209</v>
      </c>
      <c r="X24" s="441"/>
      <c r="Y24" s="51"/>
      <c r="Z24" s="40"/>
      <c r="AA24" s="40"/>
      <c r="AB24" s="39"/>
      <c r="AC24" s="442"/>
      <c r="AD24" s="58"/>
      <c r="AE24" s="40"/>
      <c r="AF24" s="480"/>
      <c r="AG24" s="480"/>
      <c r="AH24" s="480"/>
      <c r="AI24" s="40"/>
      <c r="AJ24" s="39"/>
      <c r="AK24" s="40"/>
      <c r="AL24" s="41"/>
      <c r="AM24" s="441" t="s">
        <v>209</v>
      </c>
      <c r="AN24" s="441"/>
      <c r="AO24" s="51"/>
      <c r="AP24" s="40"/>
      <c r="AQ24" s="40"/>
      <c r="AR24" s="39"/>
      <c r="AS24" s="442"/>
      <c r="AT24" s="58"/>
      <c r="AU24" s="40"/>
      <c r="AV24" s="40"/>
      <c r="AW24" s="40"/>
      <c r="AX24" s="442"/>
      <c r="AY24" s="40"/>
      <c r="AZ24" s="39"/>
      <c r="BA24" s="40"/>
      <c r="BB24" s="41"/>
      <c r="BC24" s="441" t="s">
        <v>209</v>
      </c>
      <c r="BD24" s="441"/>
      <c r="BE24" s="51"/>
      <c r="BF24" s="40"/>
      <c r="BG24" s="40"/>
      <c r="BH24" s="39"/>
      <c r="BI24" s="442"/>
      <c r="BJ24" s="58"/>
      <c r="BK24" s="37"/>
      <c r="BL24" s="37"/>
      <c r="BM24" s="37"/>
    </row>
    <row r="25" spans="1:65" s="69" customFormat="1" ht="22.5" customHeight="1">
      <c r="A25" s="40"/>
      <c r="B25" s="443"/>
      <c r="C25" s="40"/>
      <c r="D25" s="39"/>
      <c r="E25" s="40"/>
      <c r="F25" s="481" t="str">
        <f>IF(F26="","","PK")</f>
        <v/>
      </c>
      <c r="G25" s="481"/>
      <c r="H25" s="481"/>
      <c r="I25" s="481"/>
      <c r="J25" s="40"/>
      <c r="K25" s="40"/>
      <c r="L25" s="39"/>
      <c r="M25" s="443"/>
      <c r="N25" s="58"/>
      <c r="O25" s="40"/>
      <c r="P25" s="40"/>
      <c r="Q25" s="40"/>
      <c r="R25" s="443"/>
      <c r="S25" s="40"/>
      <c r="T25" s="39"/>
      <c r="U25" s="40"/>
      <c r="V25" s="41"/>
      <c r="W25" s="441" t="str">
        <f>IF(V25="","","－")</f>
        <v/>
      </c>
      <c r="X25" s="441"/>
      <c r="Y25" s="51"/>
      <c r="Z25" s="40"/>
      <c r="AA25" s="40"/>
      <c r="AB25" s="39"/>
      <c r="AC25" s="443"/>
      <c r="AD25" s="58"/>
      <c r="AE25" s="40"/>
      <c r="AF25" s="480"/>
      <c r="AG25" s="480"/>
      <c r="AH25" s="480"/>
      <c r="AI25" s="40"/>
      <c r="AJ25" s="39"/>
      <c r="AK25" s="40"/>
      <c r="AL25" s="41"/>
      <c r="AM25" s="441" t="str">
        <f>IF(AL25="","","－")</f>
        <v/>
      </c>
      <c r="AN25" s="441"/>
      <c r="AO25" s="51"/>
      <c r="AP25" s="40"/>
      <c r="AQ25" s="40"/>
      <c r="AR25" s="39"/>
      <c r="AS25" s="443"/>
      <c r="AT25" s="58"/>
      <c r="AU25" s="40"/>
      <c r="AV25" s="40"/>
      <c r="AW25" s="40"/>
      <c r="AX25" s="442"/>
      <c r="AY25" s="40"/>
      <c r="AZ25" s="39"/>
      <c r="BA25" s="40"/>
      <c r="BB25" s="41"/>
      <c r="BC25" s="441" t="str">
        <f>IF(BB25="","","－")</f>
        <v/>
      </c>
      <c r="BD25" s="441"/>
      <c r="BE25" s="51"/>
      <c r="BF25" s="40"/>
      <c r="BG25" s="40"/>
      <c r="BH25" s="39"/>
      <c r="BI25" s="443"/>
      <c r="BJ25" s="58"/>
      <c r="BK25" s="37"/>
      <c r="BL25" s="37"/>
      <c r="BM25" s="37"/>
    </row>
    <row r="26" spans="1:65" s="69" customFormat="1" ht="22.5" customHeight="1">
      <c r="A26" s="40"/>
      <c r="B26" s="54"/>
      <c r="C26" s="40"/>
      <c r="D26" s="39"/>
      <c r="E26" s="40"/>
      <c r="F26" s="41"/>
      <c r="G26" s="441" t="str">
        <f>IF(F26="","","－")</f>
        <v/>
      </c>
      <c r="H26" s="441"/>
      <c r="I26" s="51"/>
      <c r="J26" s="40"/>
      <c r="K26" s="40"/>
      <c r="L26" s="39"/>
      <c r="M26" s="54"/>
      <c r="N26" s="58"/>
      <c r="O26" s="40"/>
      <c r="P26" s="40"/>
      <c r="Q26" s="40"/>
      <c r="R26" s="54"/>
      <c r="S26" s="40"/>
      <c r="T26" s="39"/>
      <c r="U26" s="40"/>
      <c r="V26" s="441" t="str">
        <f>IF(V25="","","PK")</f>
        <v/>
      </c>
      <c r="W26" s="441"/>
      <c r="X26" s="441"/>
      <c r="Y26" s="441"/>
      <c r="Z26" s="40"/>
      <c r="AA26" s="40"/>
      <c r="AB26" s="39"/>
      <c r="AC26" s="54"/>
      <c r="AD26" s="58"/>
      <c r="AE26" s="40"/>
      <c r="AF26" s="480"/>
      <c r="AG26" s="480"/>
      <c r="AH26" s="480"/>
      <c r="AI26" s="40"/>
      <c r="AJ26" s="39"/>
      <c r="AK26" s="40"/>
      <c r="AL26" s="41"/>
      <c r="AM26" s="441" t="str">
        <f>IF(AL26="","","－")</f>
        <v/>
      </c>
      <c r="AN26" s="441"/>
      <c r="AO26" s="51"/>
      <c r="AP26" s="40"/>
      <c r="AQ26" s="40"/>
      <c r="AR26" s="39"/>
      <c r="AS26" s="54"/>
      <c r="AT26" s="58"/>
      <c r="AU26" s="40"/>
      <c r="AV26" s="40"/>
      <c r="AW26" s="40"/>
      <c r="AX26" s="442"/>
      <c r="AY26" s="40"/>
      <c r="AZ26" s="39"/>
      <c r="BA26" s="40"/>
      <c r="BB26" s="41"/>
      <c r="BC26" s="441" t="str">
        <f>IF(BB26="","","－")</f>
        <v/>
      </c>
      <c r="BD26" s="441"/>
      <c r="BE26" s="51"/>
      <c r="BF26" s="40"/>
      <c r="BG26" s="40"/>
      <c r="BH26" s="39"/>
      <c r="BI26" s="54"/>
      <c r="BJ26" s="58"/>
      <c r="BK26" s="37"/>
      <c r="BL26" s="37"/>
      <c r="BM26" s="37"/>
    </row>
    <row r="27" spans="1:65" s="69" customFormat="1" ht="22.5" customHeight="1">
      <c r="A27" s="40"/>
      <c r="B27" s="54"/>
      <c r="C27" s="40"/>
      <c r="D27" s="39"/>
      <c r="E27" s="40"/>
      <c r="F27" s="41"/>
      <c r="G27" s="454" t="str">
        <f>IF(F27="","","PK")</f>
        <v/>
      </c>
      <c r="H27" s="454"/>
      <c r="I27" s="51"/>
      <c r="J27" s="40"/>
      <c r="K27" s="40"/>
      <c r="L27" s="39"/>
      <c r="M27" s="54"/>
      <c r="N27" s="58"/>
      <c r="O27" s="40"/>
      <c r="P27" s="40"/>
      <c r="Q27" s="40"/>
      <c r="R27" s="54"/>
      <c r="S27" s="40"/>
      <c r="T27" s="39"/>
      <c r="U27" s="40"/>
      <c r="V27" s="41"/>
      <c r="W27" s="441" t="str">
        <f>IF(V27="","","PK")</f>
        <v/>
      </c>
      <c r="X27" s="441"/>
      <c r="Y27" s="51"/>
      <c r="Z27" s="40"/>
      <c r="AA27" s="40"/>
      <c r="AB27" s="39"/>
      <c r="AC27" s="54"/>
      <c r="AD27" s="58"/>
      <c r="AE27" s="40"/>
      <c r="AF27" s="480"/>
      <c r="AG27" s="480"/>
      <c r="AH27" s="480"/>
      <c r="AI27" s="40"/>
      <c r="AJ27" s="39"/>
      <c r="AK27" s="40"/>
      <c r="AL27" s="41"/>
      <c r="AM27" s="441" t="str">
        <f>IF(AL27="","","PK")</f>
        <v/>
      </c>
      <c r="AN27" s="441"/>
      <c r="AO27" s="51"/>
      <c r="AP27" s="40"/>
      <c r="AQ27" s="40"/>
      <c r="AR27" s="39"/>
      <c r="AS27" s="54"/>
      <c r="AT27" s="58"/>
      <c r="AU27" s="40"/>
      <c r="AV27" s="40"/>
      <c r="AW27" s="40"/>
      <c r="AX27" s="442"/>
      <c r="AY27" s="40"/>
      <c r="AZ27" s="39"/>
      <c r="BA27" s="40"/>
      <c r="BB27" s="41"/>
      <c r="BC27" s="441" t="str">
        <f>IF(BB27="","","PK")</f>
        <v/>
      </c>
      <c r="BD27" s="441"/>
      <c r="BE27" s="51"/>
      <c r="BF27" s="40"/>
      <c r="BG27" s="40"/>
      <c r="BH27" s="39"/>
      <c r="BI27" s="54"/>
      <c r="BJ27" s="58"/>
      <c r="BK27" s="37"/>
      <c r="BL27" s="37"/>
      <c r="BM27" s="37"/>
    </row>
    <row r="28" spans="1:65" s="69" customFormat="1" ht="22.5" hidden="1" customHeight="1">
      <c r="A28" s="37"/>
      <c r="B28" s="37">
        <f>SUM(B30:B34)</f>
        <v>0</v>
      </c>
      <c r="C28" s="37"/>
      <c r="D28" s="39"/>
      <c r="E28" s="37">
        <f>SUM(E30:E34)</f>
        <v>0</v>
      </c>
      <c r="F28" s="59"/>
      <c r="G28" s="75"/>
      <c r="H28" s="75"/>
      <c r="I28" s="37"/>
      <c r="J28" s="37">
        <f>SUM(J30:J34)</f>
        <v>0</v>
      </c>
      <c r="K28" s="37"/>
      <c r="L28" s="39"/>
      <c r="M28" s="37">
        <f>SUM(M30:M34)</f>
        <v>0</v>
      </c>
      <c r="N28" s="59"/>
      <c r="O28" s="37"/>
      <c r="P28" s="37"/>
      <c r="Q28" s="37"/>
      <c r="R28" s="37">
        <f>SUM(R30:R34)</f>
        <v>0</v>
      </c>
      <c r="S28" s="37"/>
      <c r="T28" s="39"/>
      <c r="U28" s="37">
        <f>SUM(U30:U34)</f>
        <v>0</v>
      </c>
      <c r="V28" s="59"/>
      <c r="W28" s="75"/>
      <c r="X28" s="75"/>
      <c r="Y28" s="37"/>
      <c r="Z28" s="37">
        <f>SUM(Z30:Z34)</f>
        <v>0</v>
      </c>
      <c r="AA28" s="37"/>
      <c r="AB28" s="39"/>
      <c r="AC28" s="37">
        <f>SUM(AC30:AC34)</f>
        <v>0</v>
      </c>
      <c r="AD28" s="59"/>
      <c r="AE28" s="37"/>
      <c r="AF28" s="37"/>
      <c r="AG28" s="37"/>
      <c r="AH28" s="37">
        <f>SUM(AH30:AH34)</f>
        <v>0</v>
      </c>
      <c r="AI28" s="37"/>
      <c r="AJ28" s="39"/>
      <c r="AK28" s="37">
        <f>SUM(AK30:AK34)</f>
        <v>0</v>
      </c>
      <c r="AL28" s="59"/>
      <c r="AM28" s="75"/>
      <c r="AN28" s="75"/>
      <c r="AO28" s="37"/>
      <c r="AP28" s="37">
        <f>SUM(AP30:AP34)</f>
        <v>0</v>
      </c>
      <c r="AQ28" s="37"/>
      <c r="AR28" s="39"/>
      <c r="AS28" s="37">
        <f>SUM(AS30:AS34)</f>
        <v>0</v>
      </c>
      <c r="AT28" s="59"/>
      <c r="AU28" s="37"/>
      <c r="AV28" s="37"/>
      <c r="AW28" s="37"/>
      <c r="AX28" s="37">
        <f>SUM(AX30:AX34)</f>
        <v>0</v>
      </c>
      <c r="AY28" s="37"/>
      <c r="AZ28" s="39"/>
      <c r="BA28" s="37">
        <f>SUM(BA30:BA34)</f>
        <v>0</v>
      </c>
      <c r="BB28" s="59"/>
      <c r="BC28" s="75"/>
      <c r="BD28" s="75"/>
      <c r="BE28" s="37"/>
      <c r="BF28" s="37">
        <f>SUM(BF30:BF34)</f>
        <v>0</v>
      </c>
      <c r="BG28" s="37"/>
      <c r="BH28" s="39"/>
      <c r="BI28" s="37">
        <f>SUM(BI30:BI34)</f>
        <v>0</v>
      </c>
      <c r="BJ28" s="59"/>
      <c r="BK28" s="37"/>
      <c r="BL28" s="37"/>
      <c r="BM28" s="37"/>
    </row>
    <row r="29" spans="1:65" s="71" customFormat="1" ht="22.5" customHeight="1" thickBot="1">
      <c r="A29" s="42"/>
      <c r="B29" s="45" t="str">
        <f>IF(B30="","",SUM(B30:B33))</f>
        <v/>
      </c>
      <c r="C29" s="44"/>
      <c r="D29" s="46"/>
      <c r="E29" s="47" t="str">
        <f>IF(E30="","",SUM(E30:E33))</f>
        <v/>
      </c>
      <c r="F29" s="50"/>
      <c r="G29" s="73"/>
      <c r="H29" s="76"/>
      <c r="I29" s="62"/>
      <c r="J29" s="45" t="str">
        <f>IF(J30="","",SUM(J30:J33))</f>
        <v/>
      </c>
      <c r="K29" s="44"/>
      <c r="L29" s="46"/>
      <c r="M29" s="47" t="str">
        <f>IF(M30="","",SUM(M30:M33))</f>
        <v/>
      </c>
      <c r="N29" s="42"/>
      <c r="O29" s="42"/>
      <c r="P29" s="42"/>
      <c r="Q29" s="42"/>
      <c r="R29" s="45" t="str">
        <f>IF(R30="","",SUM(R30:R33))</f>
        <v/>
      </c>
      <c r="S29" s="44"/>
      <c r="T29" s="46"/>
      <c r="U29" s="47" t="str">
        <f>IF(U30="","",SUM(U30:U33))</f>
        <v/>
      </c>
      <c r="V29" s="50"/>
      <c r="W29" s="73"/>
      <c r="X29" s="76"/>
      <c r="Y29" s="62"/>
      <c r="Z29" s="45" t="str">
        <f>IF(Z30="","",SUM(Z30:Z33))</f>
        <v/>
      </c>
      <c r="AA29" s="44"/>
      <c r="AB29" s="46"/>
      <c r="AC29" s="47" t="str">
        <f>IF(AC30="","",SUM(AC30:AC33))</f>
        <v/>
      </c>
      <c r="AD29" s="42"/>
      <c r="AE29" s="48"/>
      <c r="AF29" s="48"/>
      <c r="AG29" s="42"/>
      <c r="AH29" s="45" t="str">
        <f>IF(AH30="","",SUM(AH30:AH33))</f>
        <v/>
      </c>
      <c r="AI29" s="44"/>
      <c r="AJ29" s="46"/>
      <c r="AK29" s="47" t="str">
        <f>IF(AK30="","",SUM(AK30:AK33))</f>
        <v/>
      </c>
      <c r="AL29" s="50"/>
      <c r="AM29" s="73"/>
      <c r="AN29" s="76"/>
      <c r="AO29" s="62"/>
      <c r="AP29" s="45" t="str">
        <f>IF(AP30="","",SUM(AP30:AP33))</f>
        <v/>
      </c>
      <c r="AQ29" s="44"/>
      <c r="AR29" s="46"/>
      <c r="AS29" s="47" t="str">
        <f>IF(AS30="","",SUM(AS30:AS33))</f>
        <v/>
      </c>
      <c r="AT29" s="42"/>
      <c r="AU29" s="42"/>
      <c r="AV29" s="42"/>
      <c r="AW29" s="42"/>
      <c r="AX29" s="45" t="str">
        <f>IF(AX30="","",SUM(AX30:AX33))</f>
        <v/>
      </c>
      <c r="AY29" s="44"/>
      <c r="AZ29" s="46"/>
      <c r="BA29" s="47" t="str">
        <f>IF(BA30="","",SUM(BA30:BA33))</f>
        <v/>
      </c>
      <c r="BB29" s="50"/>
      <c r="BC29" s="73"/>
      <c r="BD29" s="73"/>
      <c r="BE29" s="62"/>
      <c r="BF29" s="45" t="str">
        <f>IF(BF30="","",SUM(BF30:BF33))</f>
        <v/>
      </c>
      <c r="BG29" s="44"/>
      <c r="BH29" s="46"/>
      <c r="BI29" s="47" t="str">
        <f>IF(BI30="","",SUM(BI30:BI33))</f>
        <v/>
      </c>
      <c r="BJ29" s="42"/>
      <c r="BK29" s="42"/>
      <c r="BL29" s="42"/>
      <c r="BM29" s="42"/>
    </row>
    <row r="30" spans="1:65" s="69" customFormat="1" ht="22.5" customHeight="1" thickTop="1">
      <c r="A30" s="37"/>
      <c r="B30" s="63"/>
      <c r="C30" s="441" t="s">
        <v>209</v>
      </c>
      <c r="D30" s="441"/>
      <c r="E30" s="64"/>
      <c r="F30" s="37"/>
      <c r="G30" s="37"/>
      <c r="H30" s="37"/>
      <c r="I30" s="37"/>
      <c r="J30" s="63"/>
      <c r="K30" s="441" t="s">
        <v>209</v>
      </c>
      <c r="L30" s="441"/>
      <c r="M30" s="64"/>
      <c r="N30" s="37"/>
      <c r="O30" s="37"/>
      <c r="P30" s="37"/>
      <c r="Q30" s="37"/>
      <c r="R30" s="63"/>
      <c r="S30" s="441" t="s">
        <v>209</v>
      </c>
      <c r="T30" s="441"/>
      <c r="U30" s="64"/>
      <c r="V30" s="37"/>
      <c r="W30" s="37"/>
      <c r="X30" s="37"/>
      <c r="Y30" s="37"/>
      <c r="Z30" s="63"/>
      <c r="AA30" s="441" t="s">
        <v>209</v>
      </c>
      <c r="AB30" s="441"/>
      <c r="AC30" s="64"/>
      <c r="AD30" s="37"/>
      <c r="AE30" s="40"/>
      <c r="AF30" s="40"/>
      <c r="AG30" s="37"/>
      <c r="AH30" s="63"/>
      <c r="AI30" s="441" t="s">
        <v>209</v>
      </c>
      <c r="AJ30" s="441"/>
      <c r="AK30" s="64"/>
      <c r="AL30" s="37"/>
      <c r="AM30" s="37"/>
      <c r="AN30" s="37"/>
      <c r="AO30" s="37"/>
      <c r="AP30" s="63"/>
      <c r="AQ30" s="441" t="s">
        <v>209</v>
      </c>
      <c r="AR30" s="441"/>
      <c r="AS30" s="64"/>
      <c r="AT30" s="37"/>
      <c r="AU30" s="37"/>
      <c r="AV30" s="37"/>
      <c r="AW30" s="37"/>
      <c r="AX30" s="63"/>
      <c r="AY30" s="441" t="s">
        <v>209</v>
      </c>
      <c r="AZ30" s="441"/>
      <c r="BA30" s="64"/>
      <c r="BB30" s="37"/>
      <c r="BC30" s="37"/>
      <c r="BD30" s="37"/>
      <c r="BE30" s="37"/>
      <c r="BF30" s="63"/>
      <c r="BG30" s="441" t="s">
        <v>209</v>
      </c>
      <c r="BH30" s="441"/>
      <c r="BI30" s="64"/>
      <c r="BJ30" s="37"/>
      <c r="BK30" s="37"/>
      <c r="BL30" s="37"/>
      <c r="BM30" s="37"/>
    </row>
    <row r="31" spans="1:65" s="69" customFormat="1" ht="22.5" customHeight="1">
      <c r="A31" s="37"/>
      <c r="B31" s="63"/>
      <c r="C31" s="441" t="s">
        <v>209</v>
      </c>
      <c r="D31" s="441"/>
      <c r="E31" s="64"/>
      <c r="F31" s="37"/>
      <c r="G31" s="37"/>
      <c r="H31" s="37"/>
      <c r="I31" s="37"/>
      <c r="J31" s="63"/>
      <c r="K31" s="441" t="s">
        <v>209</v>
      </c>
      <c r="L31" s="441"/>
      <c r="M31" s="64"/>
      <c r="N31" s="37"/>
      <c r="O31" s="37"/>
      <c r="P31" s="37"/>
      <c r="Q31" s="37"/>
      <c r="R31" s="63"/>
      <c r="S31" s="441" t="s">
        <v>209</v>
      </c>
      <c r="T31" s="441"/>
      <c r="U31" s="64"/>
      <c r="V31" s="37"/>
      <c r="W31" s="37"/>
      <c r="X31" s="37"/>
      <c r="Y31" s="37"/>
      <c r="Z31" s="63"/>
      <c r="AA31" s="441" t="s">
        <v>209</v>
      </c>
      <c r="AB31" s="441"/>
      <c r="AC31" s="64"/>
      <c r="AD31" s="37"/>
      <c r="AE31" s="40"/>
      <c r="AF31" s="40"/>
      <c r="AG31" s="37"/>
      <c r="AH31" s="63"/>
      <c r="AI31" s="441" t="s">
        <v>209</v>
      </c>
      <c r="AJ31" s="441"/>
      <c r="AK31" s="64"/>
      <c r="AL31" s="37"/>
      <c r="AM31" s="37"/>
      <c r="AN31" s="37"/>
      <c r="AO31" s="37"/>
      <c r="AP31" s="63"/>
      <c r="AQ31" s="441" t="s">
        <v>209</v>
      </c>
      <c r="AR31" s="441"/>
      <c r="AS31" s="64"/>
      <c r="AT31" s="37"/>
      <c r="AU31" s="37"/>
      <c r="AV31" s="37"/>
      <c r="AW31" s="37"/>
      <c r="AX31" s="63"/>
      <c r="AY31" s="441" t="s">
        <v>209</v>
      </c>
      <c r="AZ31" s="441"/>
      <c r="BA31" s="64"/>
      <c r="BB31" s="37"/>
      <c r="BC31" s="37"/>
      <c r="BD31" s="37"/>
      <c r="BE31" s="37"/>
      <c r="BF31" s="63"/>
      <c r="BG31" s="441" t="s">
        <v>209</v>
      </c>
      <c r="BH31" s="441"/>
      <c r="BI31" s="64"/>
      <c r="BJ31" s="37"/>
      <c r="BK31" s="37"/>
      <c r="BL31" s="37"/>
      <c r="BM31" s="37"/>
    </row>
    <row r="32" spans="1:65" s="69" customFormat="1" ht="22.5" customHeight="1">
      <c r="A32" s="37"/>
      <c r="B32" s="63"/>
      <c r="C32" s="441" t="str">
        <f>IF(B32="","","－")</f>
        <v/>
      </c>
      <c r="D32" s="441"/>
      <c r="E32" s="64"/>
      <c r="F32" s="37"/>
      <c r="G32" s="37"/>
      <c r="H32" s="37"/>
      <c r="I32" s="37"/>
      <c r="J32" s="63"/>
      <c r="K32" s="441" t="str">
        <f>IF(J32="","","－")</f>
        <v/>
      </c>
      <c r="L32" s="441"/>
      <c r="M32" s="64"/>
      <c r="N32" s="37"/>
      <c r="O32" s="37"/>
      <c r="P32" s="37"/>
      <c r="Q32" s="37"/>
      <c r="R32" s="63"/>
      <c r="S32" s="441" t="str">
        <f>IF(R32="","","－")</f>
        <v/>
      </c>
      <c r="T32" s="441"/>
      <c r="U32" s="64"/>
      <c r="V32" s="37"/>
      <c r="W32" s="37"/>
      <c r="X32" s="37"/>
      <c r="Y32" s="37"/>
      <c r="Z32" s="63"/>
      <c r="AA32" s="441" t="str">
        <f>IF(Z32="","","－")</f>
        <v/>
      </c>
      <c r="AB32" s="441"/>
      <c r="AC32" s="64"/>
      <c r="AD32" s="37"/>
      <c r="AE32" s="40"/>
      <c r="AF32" s="40"/>
      <c r="AG32" s="37"/>
      <c r="AH32" s="63"/>
      <c r="AI32" s="441" t="str">
        <f>IF(AH32="","","－")</f>
        <v/>
      </c>
      <c r="AJ32" s="441"/>
      <c r="AK32" s="64"/>
      <c r="AL32" s="37"/>
      <c r="AM32" s="37"/>
      <c r="AN32" s="37"/>
      <c r="AO32" s="37"/>
      <c r="AP32" s="63"/>
      <c r="AQ32" s="441" t="str">
        <f>IF(AP32="","","－")</f>
        <v/>
      </c>
      <c r="AR32" s="441"/>
      <c r="AS32" s="64"/>
      <c r="AT32" s="37"/>
      <c r="AU32" s="37"/>
      <c r="AV32" s="37"/>
      <c r="AW32" s="37"/>
      <c r="AX32" s="63"/>
      <c r="AY32" s="441" t="str">
        <f>IF(AX32="","","－")</f>
        <v/>
      </c>
      <c r="AZ32" s="441"/>
      <c r="BA32" s="64"/>
      <c r="BB32" s="37"/>
      <c r="BC32" s="37"/>
      <c r="BD32" s="37"/>
      <c r="BE32" s="37"/>
      <c r="BF32" s="63"/>
      <c r="BG32" s="441" t="str">
        <f>IF(BF32="","","－")</f>
        <v/>
      </c>
      <c r="BH32" s="441"/>
      <c r="BI32" s="64"/>
      <c r="BJ32" s="37"/>
      <c r="BK32" s="37"/>
      <c r="BL32" s="37"/>
      <c r="BM32" s="37"/>
    </row>
    <row r="33" spans="1:65" s="69" customFormat="1" ht="22.5" customHeight="1">
      <c r="A33" s="37"/>
      <c r="B33" s="63"/>
      <c r="C33" s="441" t="str">
        <f>IF(B33="","","－")</f>
        <v/>
      </c>
      <c r="D33" s="441"/>
      <c r="E33" s="64"/>
      <c r="F33" s="37"/>
      <c r="G33" s="37"/>
      <c r="H33" s="37"/>
      <c r="I33" s="37"/>
      <c r="J33" s="63"/>
      <c r="K33" s="441" t="str">
        <f>IF(J33="","","－")</f>
        <v/>
      </c>
      <c r="L33" s="441"/>
      <c r="M33" s="64"/>
      <c r="N33" s="37"/>
      <c r="O33" s="37"/>
      <c r="P33" s="37"/>
      <c r="Q33" s="37"/>
      <c r="R33" s="63"/>
      <c r="S33" s="441" t="str">
        <f>IF(R33="","","－")</f>
        <v/>
      </c>
      <c r="T33" s="441"/>
      <c r="U33" s="64"/>
      <c r="V33" s="37"/>
      <c r="W33" s="37"/>
      <c r="X33" s="37"/>
      <c r="Y33" s="37"/>
      <c r="Z33" s="63"/>
      <c r="AA33" s="441" t="str">
        <f>IF(Z33="","","－")</f>
        <v/>
      </c>
      <c r="AB33" s="441"/>
      <c r="AC33" s="64"/>
      <c r="AD33" s="37"/>
      <c r="AE33" s="40"/>
      <c r="AF33" s="40"/>
      <c r="AG33" s="37"/>
      <c r="AH33" s="63"/>
      <c r="AI33" s="441" t="str">
        <f>IF(AH33="","","－")</f>
        <v/>
      </c>
      <c r="AJ33" s="441"/>
      <c r="AK33" s="64"/>
      <c r="AL33" s="37"/>
      <c r="AM33" s="37"/>
      <c r="AN33" s="37"/>
      <c r="AO33" s="37"/>
      <c r="AP33" s="63"/>
      <c r="AQ33" s="441" t="str">
        <f>IF(AP33="","","－")</f>
        <v/>
      </c>
      <c r="AR33" s="441"/>
      <c r="AS33" s="64"/>
      <c r="AT33" s="37"/>
      <c r="AU33" s="37"/>
      <c r="AV33" s="37"/>
      <c r="AW33" s="37"/>
      <c r="AX33" s="63"/>
      <c r="AY33" s="441" t="str">
        <f>IF(AX33="","","－")</f>
        <v/>
      </c>
      <c r="AZ33" s="441"/>
      <c r="BA33" s="64"/>
      <c r="BB33" s="37"/>
      <c r="BC33" s="37"/>
      <c r="BD33" s="37"/>
      <c r="BE33" s="37"/>
      <c r="BF33" s="63"/>
      <c r="BG33" s="441" t="str">
        <f>IF(BF33="","","－")</f>
        <v/>
      </c>
      <c r="BH33" s="441"/>
      <c r="BI33" s="64"/>
      <c r="BJ33" s="37"/>
      <c r="BK33" s="37"/>
      <c r="BL33" s="37"/>
      <c r="BM33" s="37"/>
    </row>
    <row r="34" spans="1:65" s="69" customFormat="1" ht="22.5" customHeight="1">
      <c r="A34" s="37"/>
      <c r="B34" s="63"/>
      <c r="C34" s="441" t="str">
        <f>IF(B34="","","PK")</f>
        <v/>
      </c>
      <c r="D34" s="441"/>
      <c r="E34" s="64"/>
      <c r="F34" s="37"/>
      <c r="G34" s="37"/>
      <c r="H34" s="37"/>
      <c r="I34" s="37"/>
      <c r="J34" s="63"/>
      <c r="K34" s="441" t="str">
        <f>IF(J34="","","PK")</f>
        <v/>
      </c>
      <c r="L34" s="441"/>
      <c r="M34" s="64"/>
      <c r="N34" s="37"/>
      <c r="O34" s="37"/>
      <c r="P34" s="37"/>
      <c r="Q34" s="37"/>
      <c r="R34" s="63"/>
      <c r="S34" s="441" t="str">
        <f>IF(R34="","","PK")</f>
        <v/>
      </c>
      <c r="T34" s="441"/>
      <c r="U34" s="64"/>
      <c r="V34" s="37"/>
      <c r="W34" s="37"/>
      <c r="X34" s="37"/>
      <c r="Y34" s="37"/>
      <c r="Z34" s="63"/>
      <c r="AA34" s="441" t="str">
        <f>IF(Z34="","","PK")</f>
        <v/>
      </c>
      <c r="AB34" s="441"/>
      <c r="AC34" s="64"/>
      <c r="AD34" s="37"/>
      <c r="AE34" s="40"/>
      <c r="AF34" s="40"/>
      <c r="AG34" s="37"/>
      <c r="AH34" s="63"/>
      <c r="AI34" s="441" t="str">
        <f>IF(AH34="","","PK")</f>
        <v/>
      </c>
      <c r="AJ34" s="441"/>
      <c r="AK34" s="64"/>
      <c r="AL34" s="37"/>
      <c r="AM34" s="37"/>
      <c r="AN34" s="37"/>
      <c r="AO34" s="37"/>
      <c r="AP34" s="63"/>
      <c r="AQ34" s="441" t="str">
        <f>IF(AP34="","","PK")</f>
        <v/>
      </c>
      <c r="AR34" s="441"/>
      <c r="AS34" s="64"/>
      <c r="AT34" s="37"/>
      <c r="AU34" s="37"/>
      <c r="AV34" s="37"/>
      <c r="AW34" s="37"/>
      <c r="AX34" s="63"/>
      <c r="AY34" s="441" t="str">
        <f>IF(AX34="","","PK")</f>
        <v/>
      </c>
      <c r="AZ34" s="441"/>
      <c r="BA34" s="64"/>
      <c r="BB34" s="37"/>
      <c r="BC34" s="37"/>
      <c r="BD34" s="37"/>
      <c r="BE34" s="37"/>
      <c r="BF34" s="63"/>
      <c r="BG34" s="441" t="str">
        <f>IF(BF34="","","PK")</f>
        <v/>
      </c>
      <c r="BH34" s="441"/>
      <c r="BI34" s="64"/>
      <c r="BJ34" s="37"/>
      <c r="BK34" s="37"/>
      <c r="BL34" s="37"/>
      <c r="BM34" s="37"/>
    </row>
    <row r="35" spans="1:65" s="69" customFormat="1" ht="22.5" customHeight="1">
      <c r="A35" s="37"/>
      <c r="B35" s="39"/>
      <c r="C35" s="72"/>
      <c r="D35" s="72"/>
      <c r="E35" s="52"/>
      <c r="F35" s="37"/>
      <c r="G35" s="37"/>
      <c r="H35" s="37"/>
      <c r="I35" s="37"/>
      <c r="J35" s="39"/>
      <c r="K35" s="72"/>
      <c r="L35" s="72"/>
      <c r="M35" s="52"/>
      <c r="N35" s="37"/>
      <c r="O35" s="37"/>
      <c r="P35" s="37"/>
      <c r="Q35" s="37"/>
      <c r="R35" s="39"/>
      <c r="S35" s="72"/>
      <c r="T35" s="72"/>
      <c r="U35" s="52"/>
      <c r="V35" s="37"/>
      <c r="W35" s="37"/>
      <c r="X35" s="37"/>
      <c r="Y35" s="37"/>
      <c r="Z35" s="39"/>
      <c r="AA35" s="72"/>
      <c r="AB35" s="72"/>
      <c r="AC35" s="52"/>
      <c r="AD35" s="37"/>
      <c r="AE35" s="40"/>
      <c r="AF35" s="40"/>
      <c r="AG35" s="37"/>
      <c r="AH35" s="39"/>
      <c r="AI35" s="72"/>
      <c r="AJ35" s="72"/>
      <c r="AK35" s="52"/>
      <c r="AL35" s="37"/>
      <c r="AM35" s="37"/>
      <c r="AN35" s="37"/>
      <c r="AO35" s="37"/>
      <c r="AP35" s="39"/>
      <c r="AQ35" s="72"/>
      <c r="AR35" s="72"/>
      <c r="AS35" s="52"/>
      <c r="AT35" s="37"/>
      <c r="AU35" s="37"/>
      <c r="AV35" s="37"/>
      <c r="AW35" s="37"/>
      <c r="AX35" s="39"/>
      <c r="AY35" s="72"/>
      <c r="AZ35" s="72"/>
      <c r="BA35" s="52"/>
      <c r="BB35" s="37"/>
      <c r="BC35" s="37"/>
      <c r="BD35" s="37"/>
      <c r="BE35" s="37"/>
      <c r="BF35" s="39"/>
      <c r="BG35" s="72"/>
      <c r="BH35" s="72"/>
      <c r="BI35" s="52"/>
      <c r="BJ35" s="37"/>
      <c r="BK35" s="37"/>
      <c r="BL35" s="37"/>
      <c r="BM35" s="37"/>
    </row>
    <row r="36" spans="1:65" s="69" customFormat="1" ht="7.5" customHeight="1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</row>
    <row r="37" spans="1:65" s="77" customFormat="1" ht="113.25" customHeight="1">
      <c r="A37" s="445"/>
      <c r="B37" s="445"/>
      <c r="C37" s="65"/>
      <c r="D37" s="65"/>
      <c r="E37" s="445"/>
      <c r="F37" s="445"/>
      <c r="G37" s="65"/>
      <c r="H37" s="65"/>
      <c r="I37" s="445"/>
      <c r="J37" s="445"/>
      <c r="K37" s="65"/>
      <c r="L37" s="65"/>
      <c r="M37" s="445"/>
      <c r="N37" s="445"/>
      <c r="O37" s="65"/>
      <c r="P37" s="65"/>
      <c r="Q37" s="445"/>
      <c r="R37" s="445"/>
      <c r="S37" s="65"/>
      <c r="T37" s="65"/>
      <c r="U37" s="445"/>
      <c r="V37" s="445"/>
      <c r="W37" s="65"/>
      <c r="X37" s="65"/>
      <c r="Y37" s="445"/>
      <c r="Z37" s="445"/>
      <c r="AA37" s="65"/>
      <c r="AB37" s="65"/>
      <c r="AC37" s="445"/>
      <c r="AD37" s="445"/>
      <c r="AE37" s="65"/>
      <c r="AF37" s="65"/>
      <c r="AG37" s="445"/>
      <c r="AH37" s="445"/>
      <c r="AI37" s="65"/>
      <c r="AJ37" s="65"/>
      <c r="AK37" s="445"/>
      <c r="AL37" s="445"/>
      <c r="AM37" s="65"/>
      <c r="AN37" s="65"/>
      <c r="AO37" s="445"/>
      <c r="AP37" s="445"/>
      <c r="AQ37" s="65"/>
      <c r="AR37" s="65"/>
      <c r="AS37" s="445"/>
      <c r="AT37" s="445"/>
      <c r="AU37" s="65"/>
      <c r="AV37" s="65"/>
      <c r="AW37" s="445"/>
      <c r="AX37" s="445"/>
      <c r="AY37" s="65"/>
      <c r="AZ37" s="65"/>
      <c r="BA37" s="445"/>
      <c r="BB37" s="445"/>
      <c r="BC37" s="65"/>
      <c r="BD37" s="65"/>
      <c r="BE37" s="445"/>
      <c r="BF37" s="445"/>
      <c r="BG37" s="65"/>
      <c r="BH37" s="65"/>
      <c r="BI37" s="445"/>
      <c r="BJ37" s="445"/>
      <c r="BK37" s="66"/>
      <c r="BL37" s="66"/>
      <c r="BM37" s="66"/>
    </row>
    <row r="38" spans="1:65" ht="37.5" customHeight="1">
      <c r="AF38" s="78"/>
    </row>
  </sheetData>
  <sheetProtection selectLockedCells="1"/>
  <mergeCells count="110">
    <mergeCell ref="BE37:BF37"/>
    <mergeCell ref="BI37:BJ37"/>
    <mergeCell ref="AG37:AH37"/>
    <mergeCell ref="AK37:AL37"/>
    <mergeCell ref="AO37:AP37"/>
    <mergeCell ref="AS37:AT37"/>
    <mergeCell ref="AW37:AX37"/>
    <mergeCell ref="BA37:BB37"/>
    <mergeCell ref="AY34:AZ34"/>
    <mergeCell ref="BG34:BH34"/>
    <mergeCell ref="AI34:AJ34"/>
    <mergeCell ref="AQ34:AR34"/>
    <mergeCell ref="A37:B37"/>
    <mergeCell ref="E37:F37"/>
    <mergeCell ref="I37:J37"/>
    <mergeCell ref="M37:N37"/>
    <mergeCell ref="Q37:R37"/>
    <mergeCell ref="U37:V37"/>
    <mergeCell ref="Y37:Z37"/>
    <mergeCell ref="AC37:AD37"/>
    <mergeCell ref="C34:D34"/>
    <mergeCell ref="K34:L34"/>
    <mergeCell ref="S34:T34"/>
    <mergeCell ref="AA34:AB34"/>
    <mergeCell ref="AY32:AZ32"/>
    <mergeCell ref="BG32:BH32"/>
    <mergeCell ref="AI33:AJ33"/>
    <mergeCell ref="AQ33:AR33"/>
    <mergeCell ref="AY33:AZ33"/>
    <mergeCell ref="BG33:BH33"/>
    <mergeCell ref="AI32:AJ32"/>
    <mergeCell ref="AQ32:AR32"/>
    <mergeCell ref="C33:D33"/>
    <mergeCell ref="K33:L33"/>
    <mergeCell ref="S33:T33"/>
    <mergeCell ref="AA33:AB33"/>
    <mergeCell ref="C32:D32"/>
    <mergeCell ref="K32:L32"/>
    <mergeCell ref="S32:T32"/>
    <mergeCell ref="AA32:AB32"/>
    <mergeCell ref="AY30:AZ30"/>
    <mergeCell ref="BG30:BH30"/>
    <mergeCell ref="C31:D31"/>
    <mergeCell ref="K31:L31"/>
    <mergeCell ref="S31:T31"/>
    <mergeCell ref="AA31:AB31"/>
    <mergeCell ref="AI31:AJ31"/>
    <mergeCell ref="AQ31:AR31"/>
    <mergeCell ref="AY31:AZ31"/>
    <mergeCell ref="BG31:BH31"/>
    <mergeCell ref="C30:D30"/>
    <mergeCell ref="K30:L30"/>
    <mergeCell ref="S30:T30"/>
    <mergeCell ref="AA30:AB30"/>
    <mergeCell ref="AI30:AJ30"/>
    <mergeCell ref="AQ30:AR30"/>
    <mergeCell ref="G26:H26"/>
    <mergeCell ref="AM26:AN26"/>
    <mergeCell ref="BC26:BD26"/>
    <mergeCell ref="G27:H27"/>
    <mergeCell ref="W27:X27"/>
    <mergeCell ref="AM27:AN27"/>
    <mergeCell ref="BC27:BD27"/>
    <mergeCell ref="AF23:AH27"/>
    <mergeCell ref="BC23:BD23"/>
    <mergeCell ref="G24:H24"/>
    <mergeCell ref="W24:X24"/>
    <mergeCell ref="AM24:AN24"/>
    <mergeCell ref="BC24:BD24"/>
    <mergeCell ref="AM23:AN23"/>
    <mergeCell ref="AS23:AS25"/>
    <mergeCell ref="V26:Y26"/>
    <mergeCell ref="AX23:AX27"/>
    <mergeCell ref="F25:I25"/>
    <mergeCell ref="BI23:BI25"/>
    <mergeCell ref="O19:P19"/>
    <mergeCell ref="AU19:AV19"/>
    <mergeCell ref="O20:P20"/>
    <mergeCell ref="AU20:AV20"/>
    <mergeCell ref="W23:X23"/>
    <mergeCell ref="AC23:AC25"/>
    <mergeCell ref="W25:X25"/>
    <mergeCell ref="AM25:AN25"/>
    <mergeCell ref="BC25:BD25"/>
    <mergeCell ref="BE16:BE20"/>
    <mergeCell ref="B23:B25"/>
    <mergeCell ref="G23:H23"/>
    <mergeCell ref="M23:M25"/>
    <mergeCell ref="R23:R25"/>
    <mergeCell ref="F16:F18"/>
    <mergeCell ref="O17:P17"/>
    <mergeCell ref="AU17:AV17"/>
    <mergeCell ref="O18:P18"/>
    <mergeCell ref="AU18:AV18"/>
    <mergeCell ref="O16:P16"/>
    <mergeCell ref="Y16:Y18"/>
    <mergeCell ref="AJ16:AL20"/>
    <mergeCell ref="AU16:AV16"/>
    <mergeCell ref="A1:BJ1"/>
    <mergeCell ref="F2:Z2"/>
    <mergeCell ref="Y3:AL3"/>
    <mergeCell ref="N7:N9"/>
    <mergeCell ref="AE7:AF7"/>
    <mergeCell ref="AE8:AF8"/>
    <mergeCell ref="AE9:AF9"/>
    <mergeCell ref="AW7:AY13"/>
    <mergeCell ref="AE10:AF10"/>
    <mergeCell ref="AE11:AF11"/>
    <mergeCell ref="AE12:AF12"/>
    <mergeCell ref="AE13:AF13"/>
  </mergeCells>
  <phoneticPr fontId="3"/>
  <conditionalFormatting sqref="P9 AV9 H16 AN16 D23 T23 AJ23 AZ23">
    <cfRule type="expression" dxfId="236" priority="55" stopIfTrue="1">
      <formula>B14=E14</formula>
    </cfRule>
  </conditionalFormatting>
  <conditionalFormatting sqref="P10 AV10 H17 X17 AN17 BD17 D24 L24 AB24 T24 AJ24 AR24 BH24 AZ24">
    <cfRule type="expression" dxfId="235" priority="54" stopIfTrue="1">
      <formula>B14=E14</formula>
    </cfRule>
  </conditionalFormatting>
  <conditionalFormatting sqref="P11 AV11 BD18 H18 X18 AN18 D25 L25 AB25 T25 AJ25 AR25 BH25 AZ25">
    <cfRule type="expression" dxfId="234" priority="53" stopIfTrue="1">
      <formula>B14=E14</formula>
    </cfRule>
  </conditionalFormatting>
  <conditionalFormatting sqref="P12 AV12 H19 X19 AN19 BD19 D26 L26 AB26 T26 AJ26 AR26 BH26 AZ26">
    <cfRule type="expression" dxfId="233" priority="52" stopIfTrue="1">
      <formula>B14=E14</formula>
    </cfRule>
  </conditionalFormatting>
  <conditionalFormatting sqref="P13 AV13 AF4 X20 AN20 BD20 H20 D27 T27 L27 AB27 AJ27 AZ27 AR27 BH27">
    <cfRule type="expression" dxfId="232" priority="51" stopIfTrue="1">
      <formula>B5=E5</formula>
    </cfRule>
  </conditionalFormatting>
  <conditionalFormatting sqref="AB28 P14 D28 L28 X21 AF5 T28 BH28 AV14 AJ28 AR28 BD21 AN21 AZ28 H21">
    <cfRule type="expression" dxfId="231" priority="50" stopIfTrue="1">
      <formula>B5=E5</formula>
    </cfRule>
  </conditionalFormatting>
  <conditionalFormatting sqref="B30 AH30 AP30 AX30 J30 R30 Z30 BF30">
    <cfRule type="expression" dxfId="230" priority="49" stopIfTrue="1">
      <formula>B28&lt;=E28</formula>
    </cfRule>
  </conditionalFormatting>
  <conditionalFormatting sqref="B31 AH31 AP31 AX31 J31 R31 Z31 BF31">
    <cfRule type="expression" dxfId="229" priority="48" stopIfTrue="1">
      <formula>B28&lt;=E28</formula>
    </cfRule>
  </conditionalFormatting>
  <conditionalFormatting sqref="B32 AH32 AP32 AX32 J32 R32 Z32 BF32">
    <cfRule type="expression" dxfId="228" priority="47" stopIfTrue="1">
      <formula>B28&lt;=E28</formula>
    </cfRule>
  </conditionalFormatting>
  <conditionalFormatting sqref="B33 AH33 AP33 AX33 J33 R33 Z33 BF33">
    <cfRule type="expression" dxfId="227" priority="46" stopIfTrue="1">
      <formula>B28&lt;=E28</formula>
    </cfRule>
  </conditionalFormatting>
  <conditionalFormatting sqref="B34 Z34 AH34 AP34 AX34 J34 R34 BF34">
    <cfRule type="expression" dxfId="226" priority="45" stopIfTrue="1">
      <formula>B28&lt;=E28</formula>
    </cfRule>
  </conditionalFormatting>
  <conditionalFormatting sqref="B35 J35 R35 Z35 AH35 AP35 AX35 BF35">
    <cfRule type="expression" dxfId="225" priority="44" stopIfTrue="1">
      <formula>B28&lt;=E28</formula>
    </cfRule>
  </conditionalFormatting>
  <conditionalFormatting sqref="AR29 D29 BD22 AV15 AZ29 H22 AN22 L29 T29 AB29 X22 AJ29 P15 BH29">
    <cfRule type="expression" dxfId="224" priority="42" stopIfTrue="1">
      <formula>B14=E14</formula>
    </cfRule>
    <cfRule type="expression" dxfId="223" priority="43" stopIfTrue="1">
      <formula>B14&gt;E14</formula>
    </cfRule>
  </conditionalFormatting>
  <conditionalFormatting sqref="E30 AK30 AS30 BA30 M30 U30 AC30 BI30">
    <cfRule type="expression" dxfId="222" priority="41" stopIfTrue="1">
      <formula>B28&gt;=E28</formula>
    </cfRule>
  </conditionalFormatting>
  <conditionalFormatting sqref="E32 AK32 AS32 BA32 M32 U32 AC32 BI32">
    <cfRule type="expression" dxfId="221" priority="40" stopIfTrue="1">
      <formula>B28&gt;=E28</formula>
    </cfRule>
  </conditionalFormatting>
  <conditionalFormatting sqref="E33 AK33 AS33 BA33 M33 U33 AC33 BI33">
    <cfRule type="expression" dxfId="220" priority="39" stopIfTrue="1">
      <formula>B28&gt;=E28</formula>
    </cfRule>
  </conditionalFormatting>
  <conditionalFormatting sqref="E34 AC34 AK34 AS34 BA34 M34 U34 BI34">
    <cfRule type="expression" dxfId="219" priority="38" stopIfTrue="1">
      <formula>B28&gt;=E28</formula>
    </cfRule>
  </conditionalFormatting>
  <conditionalFormatting sqref="E35 M35 U35 AC35 AK35 AS35 BA35 BI35">
    <cfRule type="expression" dxfId="218" priority="37" stopIfTrue="1">
      <formula>B28&gt;=E28</formula>
    </cfRule>
  </conditionalFormatting>
  <conditionalFormatting sqref="J22 AP22 Z22 BF22">
    <cfRule type="expression" dxfId="217" priority="36" stopIfTrue="1">
      <formula>F$21&gt;=I$21</formula>
    </cfRule>
  </conditionalFormatting>
  <conditionalFormatting sqref="AA22 K22 AQ22 BG22">
    <cfRule type="expression" dxfId="216" priority="35" stopIfTrue="1">
      <formula>F$21&gt;=I$21</formula>
    </cfRule>
  </conditionalFormatting>
  <conditionalFormatting sqref="AA23 K23 BG23 AQ23 W16 BC16">
    <cfRule type="expression" dxfId="215" priority="34" stopIfTrue="1">
      <formula>J21=M21</formula>
    </cfRule>
  </conditionalFormatting>
  <conditionalFormatting sqref="T22 D22 AJ22 AZ22">
    <cfRule type="expression" dxfId="214" priority="33" stopIfTrue="1">
      <formula>F$21&lt;=I$21</formula>
    </cfRule>
  </conditionalFormatting>
  <conditionalFormatting sqref="U22 E22 AK22 BA22">
    <cfRule type="expression" dxfId="213" priority="32" stopIfTrue="1">
      <formula>F$21&lt;=I$21</formula>
    </cfRule>
  </conditionalFormatting>
  <conditionalFormatting sqref="H15 AN15">
    <cfRule type="expression" dxfId="212" priority="31" stopIfTrue="1">
      <formula>N$14&lt;=Q$14</formula>
    </cfRule>
  </conditionalFormatting>
  <conditionalFormatting sqref="M15 AS15">
    <cfRule type="expression" dxfId="211" priority="30" stopIfTrue="1">
      <formula>N$14&lt;=Q$14</formula>
    </cfRule>
  </conditionalFormatting>
  <conditionalFormatting sqref="L15 AR15">
    <cfRule type="expression" dxfId="210" priority="29" stopIfTrue="1">
      <formula>N$14&lt;=Q$14</formula>
    </cfRule>
  </conditionalFormatting>
  <conditionalFormatting sqref="K15 AQ15">
    <cfRule type="expression" dxfId="209" priority="28" stopIfTrue="1">
      <formula>N$14&lt;=Q$14</formula>
    </cfRule>
  </conditionalFormatting>
  <conditionalFormatting sqref="J15 AP15">
    <cfRule type="expression" dxfId="208" priority="27" stopIfTrue="1">
      <formula>N$14&lt;=Q$14</formula>
    </cfRule>
  </conditionalFormatting>
  <conditionalFormatting sqref="I15 AO15">
    <cfRule type="expression" dxfId="207" priority="26" stopIfTrue="1">
      <formula>N$14&lt;=Q$14</formula>
    </cfRule>
  </conditionalFormatting>
  <conditionalFormatting sqref="R15 AX15">
    <cfRule type="expression" dxfId="206" priority="25" stopIfTrue="1">
      <formula>N$14&gt;=Q$14</formula>
    </cfRule>
  </conditionalFormatting>
  <conditionalFormatting sqref="S15 AY15">
    <cfRule type="expression" dxfId="205" priority="24" stopIfTrue="1">
      <formula>N$14&gt;=Q$14</formula>
    </cfRule>
  </conditionalFormatting>
  <conditionalFormatting sqref="T15 AZ15">
    <cfRule type="expression" dxfId="204" priority="23" stopIfTrue="1">
      <formula>N$14&gt;=Q$14</formula>
    </cfRule>
  </conditionalFormatting>
  <conditionalFormatting sqref="U15 BA15">
    <cfRule type="expression" dxfId="203" priority="22" stopIfTrue="1">
      <formula>N$14&gt;=Q$14</formula>
    </cfRule>
  </conditionalFormatting>
  <conditionalFormatting sqref="V15 BB15">
    <cfRule type="expression" dxfId="202" priority="21" stopIfTrue="1">
      <formula>N$14&gt;=Q$14</formula>
    </cfRule>
  </conditionalFormatting>
  <conditionalFormatting sqref="W15 BC15">
    <cfRule type="expression" dxfId="201" priority="20" stopIfTrue="1">
      <formula>N$14&gt;=Q$14</formula>
    </cfRule>
  </conditionalFormatting>
  <conditionalFormatting sqref="AD6">
    <cfRule type="expression" dxfId="200" priority="19" stopIfTrue="1">
      <formula>AD$5&lt;=AG$5</formula>
    </cfRule>
  </conditionalFormatting>
  <conditionalFormatting sqref="AE6">
    <cfRule type="expression" dxfId="199" priority="18" stopIfTrue="1">
      <formula>AD$5&lt;=AG$5</formula>
    </cfRule>
  </conditionalFormatting>
  <conditionalFormatting sqref="AG6">
    <cfRule type="expression" dxfId="198" priority="17" stopIfTrue="1">
      <formula>AD$5&gt;=AG$5</formula>
    </cfRule>
  </conditionalFormatting>
  <conditionalFormatting sqref="O15 AU15">
    <cfRule type="expression" dxfId="197" priority="16" stopIfTrue="1">
      <formula>N$14&lt;=Q$14</formula>
    </cfRule>
  </conditionalFormatting>
  <conditionalFormatting sqref="N15 AT15">
    <cfRule type="expression" dxfId="196" priority="15" stopIfTrue="1">
      <formula>N$14&lt;=Q$14</formula>
    </cfRule>
  </conditionalFormatting>
  <conditionalFormatting sqref="Q15 AW15">
    <cfRule type="expression" dxfId="195" priority="14" stopIfTrue="1">
      <formula>N$14&gt;=Q$14</formula>
    </cfRule>
  </conditionalFormatting>
  <conditionalFormatting sqref="E31 AS31 BA31 M31 U31 AC31 AK31 BI31">
    <cfRule type="expression" dxfId="194" priority="13" stopIfTrue="1">
      <formula>B28&gt;=E28</formula>
    </cfRule>
  </conditionalFormatting>
  <conditionalFormatting sqref="B29 AX29 J29 R29 Z29 AH29 AP29 BF29">
    <cfRule type="expression" dxfId="193" priority="12" stopIfTrue="1">
      <formula>B$28&lt;=E$28</formula>
    </cfRule>
  </conditionalFormatting>
  <conditionalFormatting sqref="BG29 AY29 K29 S29 AA29 AI29 AQ29 C29">
    <cfRule type="expression" dxfId="192" priority="11" stopIfTrue="1">
      <formula>B$28&lt;=E$28</formula>
    </cfRule>
  </conditionalFormatting>
  <conditionalFormatting sqref="E29 BA29 M29 U29 AC29 AK29 AS29 BI29">
    <cfRule type="expression" dxfId="191" priority="10" stopIfTrue="1">
      <formula>B$28&gt;=E$28</formula>
    </cfRule>
  </conditionalFormatting>
  <conditionalFormatting sqref="F22 AL22 V22 BB22">
    <cfRule type="expression" dxfId="190" priority="9" stopIfTrue="1">
      <formula>F$21&lt;=I$21</formula>
    </cfRule>
  </conditionalFormatting>
  <conditionalFormatting sqref="G22 AM22 W22 BC22">
    <cfRule type="expression" dxfId="189" priority="8" stopIfTrue="1">
      <formula>F$21&lt;=I$21</formula>
    </cfRule>
  </conditionalFormatting>
  <conditionalFormatting sqref="I22 AO22 Y22 BE22">
    <cfRule type="expression" dxfId="188" priority="7" stopIfTrue="1">
      <formula>F$21&gt;=I$21</formula>
    </cfRule>
  </conditionalFormatting>
  <conditionalFormatting sqref="P7 AV7">
    <cfRule type="expression" dxfId="187" priority="6" stopIfTrue="1">
      <formula>N14=Q14</formula>
    </cfRule>
  </conditionalFormatting>
  <conditionalFormatting sqref="P8 AV8">
    <cfRule type="expression" dxfId="186" priority="5" stopIfTrue="1">
      <formula>N14=Q14</formula>
    </cfRule>
  </conditionalFormatting>
  <conditionalFormatting sqref="P6:AC6">
    <cfRule type="expression" dxfId="185" priority="4" stopIfTrue="1">
      <formula>$AD$5&lt;=$AG$5</formula>
    </cfRule>
  </conditionalFormatting>
  <conditionalFormatting sqref="AH6:AU6">
    <cfRule type="expression" dxfId="184" priority="3" stopIfTrue="1">
      <formula>$AD$5&gt;=$AG$5</formula>
    </cfRule>
  </conditionalFormatting>
  <conditionalFormatting sqref="AF6">
    <cfRule type="expression" dxfId="183" priority="1" stopIfTrue="1">
      <formula>AD5=AG5</formula>
    </cfRule>
    <cfRule type="expression" dxfId="182" priority="2" stopIfTrue="1">
      <formula>AD5&gt;AG5</formula>
    </cfRule>
  </conditionalFormatting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7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7"/>
  <sheetViews>
    <sheetView showGridLines="0" zoomScale="70" zoomScaleNormal="70" workbookViewId="0">
      <selection activeCell="BR17" sqref="BR17"/>
    </sheetView>
  </sheetViews>
  <sheetFormatPr defaultRowHeight="14.25"/>
  <cols>
    <col min="1" max="2" width="3.75" style="34" customWidth="1"/>
    <col min="3" max="4" width="1.25" style="34" customWidth="1"/>
    <col min="5" max="6" width="3.75" style="34" customWidth="1"/>
    <col min="7" max="8" width="1.25" style="34" customWidth="1"/>
    <col min="9" max="10" width="3.75" style="34" customWidth="1"/>
    <col min="11" max="12" width="1.25" style="34" customWidth="1"/>
    <col min="13" max="14" width="3.75" style="34" customWidth="1"/>
    <col min="15" max="16" width="1.25" style="34" customWidth="1"/>
    <col min="17" max="18" width="3.75" style="34" customWidth="1"/>
    <col min="19" max="20" width="1.25" style="34" customWidth="1"/>
    <col min="21" max="22" width="3.75" style="34" customWidth="1"/>
    <col min="23" max="24" width="1.25" style="34" customWidth="1"/>
    <col min="25" max="26" width="3.75" style="34" customWidth="1"/>
    <col min="27" max="28" width="1.25" style="34" customWidth="1"/>
    <col min="29" max="30" width="3.75" style="34" customWidth="1"/>
    <col min="31" max="32" width="1.25" style="34" customWidth="1"/>
    <col min="33" max="34" width="3.75" style="34" customWidth="1"/>
    <col min="35" max="36" width="1.25" style="34" customWidth="1"/>
    <col min="37" max="38" width="3.75" style="34" customWidth="1"/>
    <col min="39" max="40" width="1.25" style="34" customWidth="1"/>
    <col min="41" max="42" width="3.75" style="34" customWidth="1"/>
    <col min="43" max="44" width="1.25" style="34" customWidth="1"/>
    <col min="45" max="46" width="3.75" style="34" customWidth="1"/>
    <col min="47" max="48" width="1.25" style="34" customWidth="1"/>
    <col min="49" max="50" width="3.75" style="34" customWidth="1"/>
    <col min="51" max="52" width="1.25" style="34" customWidth="1"/>
    <col min="53" max="54" width="3.75" style="34" customWidth="1"/>
    <col min="55" max="56" width="1.25" style="34" customWidth="1"/>
    <col min="57" max="58" width="3.75" style="34" customWidth="1"/>
    <col min="59" max="60" width="1.25" style="34" customWidth="1"/>
    <col min="61" max="62" width="3.75" style="34" customWidth="1"/>
    <col min="63" max="63" width="13.375" style="34" hidden="1" customWidth="1"/>
    <col min="64" max="64" width="1.25" style="34" customWidth="1"/>
    <col min="65" max="65" width="2.25" style="34" customWidth="1"/>
    <col min="66" max="66" width="2.125" style="34" customWidth="1"/>
    <col min="67" max="16384" width="9" style="34"/>
  </cols>
  <sheetData>
    <row r="1" spans="1:63" ht="29.25">
      <c r="A1" s="446" t="str">
        <f ca="1">"第"&amp;くじ引き!A1-1962&amp;"回　石川県中学校サッカー大会　結果"</f>
        <v>第56回　石川県中学校サッカー大会　結果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446"/>
      <c r="BJ1" s="446"/>
    </row>
    <row r="2" spans="1:63" ht="22.5" customHeight="1">
      <c r="A2" s="81">
        <f ca="1">くじ引き!A1</f>
        <v>2018</v>
      </c>
      <c r="B2" s="36"/>
      <c r="C2" s="36"/>
      <c r="BK2" s="34" t="str">
        <f>IF($AH$5="","",IF(BA4&lt;&gt;"",IF(BB5&lt;BE5,AW13,BE13),IF(AH5=N7,IF(AT14&lt;AW14,AL16,BE16),IF(N14&lt;Q14,F16,Y16))))</f>
        <v/>
      </c>
    </row>
    <row r="3" spans="1:63" ht="29.25">
      <c r="F3" s="82"/>
      <c r="U3" s="83"/>
      <c r="V3" s="83"/>
      <c r="W3" s="83"/>
      <c r="X3" s="83"/>
      <c r="Y3" s="452" t="str">
        <f>IF(AH5="","",AH5&amp;" 中学校")</f>
        <v/>
      </c>
      <c r="Z3" s="453"/>
      <c r="AA3" s="453"/>
      <c r="AB3" s="453"/>
      <c r="AC3" s="453"/>
      <c r="AD3" s="453"/>
      <c r="AE3" s="453"/>
      <c r="AF3" s="453"/>
      <c r="AG3" s="453"/>
      <c r="AH3" s="453"/>
      <c r="AI3" s="453"/>
      <c r="AJ3" s="453"/>
      <c r="AK3" s="453"/>
      <c r="AL3" s="453"/>
      <c r="AM3" s="83"/>
      <c r="AN3" s="83"/>
      <c r="AO3" s="83"/>
      <c r="AP3" s="83"/>
      <c r="AZ3" s="484" t="str">
        <f ca="1">IF(MOD(くじ引き!A1,5)&lt;&gt;3,"","第３代表決定戦")</f>
        <v>第３代表決定戦</v>
      </c>
      <c r="BA3" s="484"/>
      <c r="BB3" s="484"/>
      <c r="BC3" s="484"/>
      <c r="BD3" s="484"/>
      <c r="BE3" s="484"/>
      <c r="BF3" s="484"/>
      <c r="BG3" s="484"/>
    </row>
    <row r="4" spans="1:63" s="69" customFormat="1" ht="22.5" customHeight="1">
      <c r="AF4" s="84"/>
      <c r="AG4" s="85"/>
      <c r="AY4" s="86"/>
      <c r="AZ4" s="86"/>
      <c r="BA4" s="463" t="str">
        <f ca="1">IF(MOD(くじ引き!A1,5)&lt;&gt;3,"",IF(BB5=BE5,"",IF(BB5&lt;BE5,BE13,AW13)))</f>
        <v/>
      </c>
      <c r="BB4" s="463"/>
      <c r="BC4" s="463"/>
      <c r="BD4" s="463"/>
      <c r="BE4" s="463"/>
      <c r="BF4" s="463"/>
      <c r="BG4" s="86"/>
      <c r="BH4" s="86"/>
    </row>
    <row r="5" spans="1:63" s="69" customFormat="1" ht="22.5" hidden="1" customHeight="1">
      <c r="AD5" s="69">
        <f>SUM(AD7:AD13)</f>
        <v>0</v>
      </c>
      <c r="AF5" s="84"/>
      <c r="AG5" s="69">
        <f>SUM(AG7:AG13)</f>
        <v>0</v>
      </c>
      <c r="AH5" s="69" t="str">
        <f>IF(AD5=AG5,"",IF(AD5&gt;AG5,N7,AW7))</f>
        <v/>
      </c>
      <c r="AY5" s="85"/>
      <c r="AZ5" s="85"/>
      <c r="BA5" s="85"/>
      <c r="BB5" s="85" t="str">
        <f>IF(BB7="","",SUM(BB7:BB11))</f>
        <v/>
      </c>
      <c r="BC5" s="85"/>
      <c r="BD5" s="84"/>
      <c r="BE5" s="85" t="str">
        <f>IF(BB7="","",SUM(BE7:BE11))</f>
        <v/>
      </c>
      <c r="BF5" s="85"/>
      <c r="BG5" s="85"/>
      <c r="BH5" s="85"/>
    </row>
    <row r="6" spans="1:63" s="69" customFormat="1" ht="22.5" customHeight="1" thickBot="1">
      <c r="N6" s="383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69" t="str">
        <f>IF(AD7="","",SUM(AD7:AD12))</f>
        <v/>
      </c>
      <c r="AE6" s="370"/>
      <c r="AF6" s="371"/>
      <c r="AG6" s="372" t="str">
        <f>IF(AG7="","",SUM(AG7:AG12))</f>
        <v/>
      </c>
      <c r="AH6" s="377"/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W6" s="382"/>
      <c r="AY6" s="85"/>
      <c r="AZ6" s="485"/>
      <c r="BA6" s="485"/>
      <c r="BB6" s="370" t="str">
        <f>IF(BB7="","",SUM(BB7:BB10))</f>
        <v/>
      </c>
      <c r="BC6" s="370"/>
      <c r="BD6" s="371"/>
      <c r="BE6" s="372" t="str">
        <f>IF(BE7="","",SUM(BE7:BE10))</f>
        <v/>
      </c>
      <c r="BF6" s="485"/>
      <c r="BG6" s="485"/>
      <c r="BH6" s="85"/>
    </row>
    <row r="7" spans="1:63" s="69" customFormat="1" ht="22.5" customHeight="1" thickTop="1">
      <c r="N7" s="447" t="str">
        <f>IF(N14=Q14,"",IF(N14&gt;Q14,F16,Y16))</f>
        <v/>
      </c>
      <c r="P7" s="84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41"/>
      <c r="AE7" s="441" t="s">
        <v>209</v>
      </c>
      <c r="AF7" s="441"/>
      <c r="AG7" s="51"/>
      <c r="AV7" s="84"/>
      <c r="AW7" s="447" t="str">
        <f>IF(AT14=AW14,"",IF(AT14&gt;AW14,AL16,BE16))</f>
        <v/>
      </c>
      <c r="AX7" s="85"/>
      <c r="AY7" s="85"/>
      <c r="AZ7" s="482"/>
      <c r="BA7" s="85"/>
      <c r="BB7" s="41"/>
      <c r="BC7" s="441" t="s">
        <v>209</v>
      </c>
      <c r="BD7" s="441"/>
      <c r="BE7" s="51"/>
      <c r="BF7" s="85"/>
      <c r="BG7" s="85"/>
      <c r="BH7" s="483"/>
      <c r="BI7" s="85"/>
      <c r="BJ7" s="85"/>
    </row>
    <row r="8" spans="1:63" s="69" customFormat="1" ht="22.5" customHeight="1">
      <c r="N8" s="447"/>
      <c r="P8" s="84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41"/>
      <c r="AE8" s="441" t="s">
        <v>209</v>
      </c>
      <c r="AF8" s="441"/>
      <c r="AG8" s="51"/>
      <c r="AV8" s="84"/>
      <c r="AW8" s="447"/>
      <c r="AX8" s="85"/>
      <c r="AY8" s="85"/>
      <c r="AZ8" s="483"/>
      <c r="BA8" s="85"/>
      <c r="BB8" s="41"/>
      <c r="BC8" s="441" t="s">
        <v>209</v>
      </c>
      <c r="BD8" s="441"/>
      <c r="BE8" s="51"/>
      <c r="BF8" s="85"/>
      <c r="BG8" s="85"/>
      <c r="BH8" s="483"/>
      <c r="BI8" s="85"/>
      <c r="BJ8" s="85"/>
    </row>
    <row r="9" spans="1:63" s="69" customFormat="1" ht="22.5" customHeight="1">
      <c r="N9" s="443"/>
      <c r="P9" s="84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41"/>
      <c r="AE9" s="441" t="str">
        <f>IF(AD9="","","－")</f>
        <v/>
      </c>
      <c r="AF9" s="441"/>
      <c r="AG9" s="51"/>
      <c r="AV9" s="84"/>
      <c r="AW9" s="447"/>
      <c r="AX9" s="85"/>
      <c r="AY9" s="85"/>
      <c r="AZ9" s="483"/>
      <c r="BA9" s="85"/>
      <c r="BB9" s="41"/>
      <c r="BC9" s="441" t="str">
        <f>IF(BB9="","","－")</f>
        <v/>
      </c>
      <c r="BD9" s="441"/>
      <c r="BE9" s="51"/>
      <c r="BF9" s="85"/>
      <c r="BG9" s="85"/>
      <c r="BH9" s="483"/>
      <c r="BI9" s="85"/>
      <c r="BJ9" s="85"/>
    </row>
    <row r="10" spans="1:63" s="69" customFormat="1" ht="22.5" customHeight="1">
      <c r="N10" s="87"/>
      <c r="P10" s="84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41"/>
      <c r="AE10" s="441" t="str">
        <f>IF(AD10="","","－")</f>
        <v/>
      </c>
      <c r="AF10" s="441"/>
      <c r="AG10" s="51"/>
      <c r="AV10" s="84"/>
      <c r="AW10" s="447"/>
      <c r="AX10" s="85"/>
      <c r="AY10" s="85"/>
      <c r="AZ10" s="483"/>
      <c r="BA10" s="85"/>
      <c r="BB10" s="41"/>
      <c r="BC10" s="441" t="str">
        <f>IF(BB10="","","－")</f>
        <v/>
      </c>
      <c r="BD10" s="441"/>
      <c r="BE10" s="51"/>
      <c r="BF10" s="85"/>
      <c r="BG10" s="85"/>
      <c r="BH10" s="483"/>
      <c r="BI10" s="85"/>
      <c r="BJ10" s="85"/>
    </row>
    <row r="11" spans="1:63" s="69" customFormat="1" ht="22.5" hidden="1" customHeight="1">
      <c r="N11" s="87"/>
      <c r="P11" s="84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41"/>
      <c r="AE11" s="441" t="str">
        <f>IF(AD11="","","－")</f>
        <v/>
      </c>
      <c r="AF11" s="441"/>
      <c r="AG11" s="51"/>
      <c r="AV11" s="84"/>
      <c r="AW11" s="87"/>
      <c r="AX11" s="85"/>
      <c r="AY11" s="85"/>
      <c r="AZ11" s="483"/>
      <c r="BA11" s="85"/>
      <c r="BB11" s="41"/>
      <c r="BC11" s="441" t="str">
        <f>IF(BB11="","","PK")</f>
        <v/>
      </c>
      <c r="BD11" s="441"/>
      <c r="BE11" s="51"/>
      <c r="BF11" s="85"/>
      <c r="BG11" s="85"/>
      <c r="BH11" s="483"/>
      <c r="BI11" s="85"/>
      <c r="BJ11" s="85"/>
    </row>
    <row r="12" spans="1:63" s="69" customFormat="1" ht="22.5" hidden="1" customHeight="1">
      <c r="N12" s="87"/>
      <c r="P12" s="84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41"/>
      <c r="AE12" s="441" t="str">
        <f>IF(AD12="","","－")</f>
        <v/>
      </c>
      <c r="AF12" s="441"/>
      <c r="AG12" s="51"/>
      <c r="AV12" s="84"/>
      <c r="AW12" s="87"/>
      <c r="AX12" s="85"/>
      <c r="AY12" s="85"/>
      <c r="AZ12" s="483"/>
      <c r="BA12" s="85"/>
      <c r="BB12" s="88"/>
      <c r="BC12" s="73"/>
      <c r="BD12" s="89"/>
      <c r="BE12" s="90"/>
      <c r="BF12" s="85"/>
      <c r="BG12" s="85"/>
      <c r="BH12" s="483"/>
      <c r="BI12" s="85"/>
      <c r="BJ12" s="85"/>
    </row>
    <row r="13" spans="1:63" s="69" customFormat="1" ht="22.5" customHeight="1">
      <c r="N13" s="87"/>
      <c r="P13" s="84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41"/>
      <c r="AE13" s="441" t="str">
        <f>IF(AD13="","","PK")</f>
        <v/>
      </c>
      <c r="AF13" s="441"/>
      <c r="AG13" s="51"/>
      <c r="AV13" s="84"/>
      <c r="AW13" s="463" t="str">
        <f ca="1">IF(MOD(くじ引き!A1,5)&lt;&gt;3,"",IF(N7="","",IF(N7=F16,Y16,F16)))</f>
        <v/>
      </c>
      <c r="AX13" s="463"/>
      <c r="AY13" s="463"/>
      <c r="AZ13" s="463"/>
      <c r="BA13" s="463"/>
      <c r="BB13" s="463"/>
      <c r="BC13" s="85"/>
      <c r="BD13" s="85"/>
      <c r="BE13" s="486" t="str">
        <f ca="1">IF(MOD(くじ引き!A1,5)&lt;&gt;3,"",IF(AW7="","",IF(AW7=AL16,BE16,AL16)))</f>
        <v/>
      </c>
      <c r="BF13" s="486"/>
      <c r="BG13" s="486"/>
      <c r="BH13" s="486"/>
      <c r="BI13" s="486"/>
      <c r="BJ13" s="486"/>
    </row>
    <row r="14" spans="1:63" s="69" customFormat="1" ht="22.5" hidden="1" customHeight="1">
      <c r="N14" s="69">
        <f>SUM(N16:N20)</f>
        <v>0</v>
      </c>
      <c r="P14" s="84"/>
      <c r="Q14" s="69">
        <f>SUM(Q16:Q20)</f>
        <v>0</v>
      </c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41" t="s">
        <v>148</v>
      </c>
      <c r="AE14" s="72"/>
      <c r="AF14" s="72"/>
      <c r="AG14" s="37"/>
      <c r="AT14" s="69">
        <f>SUM(AT16:AT20)</f>
        <v>0</v>
      </c>
      <c r="AV14" s="84"/>
      <c r="AW14" s="69">
        <f>SUM(AW16:AW20)</f>
        <v>0</v>
      </c>
      <c r="AX14" s="85"/>
      <c r="AY14" s="85"/>
      <c r="AZ14" s="85"/>
    </row>
    <row r="15" spans="1:63" s="69" customFormat="1" ht="22.5" customHeight="1" thickBot="1">
      <c r="F15" s="382"/>
      <c r="H15" s="377"/>
      <c r="I15" s="377"/>
      <c r="J15" s="377"/>
      <c r="K15" s="377"/>
      <c r="L15" s="377"/>
      <c r="M15" s="377"/>
      <c r="N15" s="369" t="str">
        <f>IF(N16="","",SUM(N16:N19))</f>
        <v/>
      </c>
      <c r="O15" s="370"/>
      <c r="P15" s="371"/>
      <c r="Q15" s="372" t="str">
        <f>IF(Q16="","",SUM(Q16:Q19))</f>
        <v/>
      </c>
      <c r="R15" s="377"/>
      <c r="S15" s="377"/>
      <c r="T15" s="377"/>
      <c r="U15" s="377"/>
      <c r="V15" s="377"/>
      <c r="W15" s="377"/>
      <c r="X15" s="85"/>
      <c r="Y15" s="378"/>
      <c r="Z15" s="85"/>
      <c r="AA15" s="85"/>
      <c r="AB15" s="85"/>
      <c r="AC15" s="85"/>
      <c r="AD15" s="373"/>
      <c r="AE15" s="75"/>
      <c r="AF15" s="374"/>
      <c r="AG15" s="375"/>
      <c r="AL15" s="382"/>
      <c r="AN15" s="377"/>
      <c r="AO15" s="377"/>
      <c r="AP15" s="377"/>
      <c r="AQ15" s="377"/>
      <c r="AR15" s="377"/>
      <c r="AS15" s="377"/>
      <c r="AT15" s="369" t="str">
        <f>IF(AT16="","",SUM(AT16:AT19))</f>
        <v/>
      </c>
      <c r="AU15" s="370"/>
      <c r="AV15" s="371"/>
      <c r="AW15" s="372" t="str">
        <f>IF(AW16="","",SUM(AW16:AW19))</f>
        <v/>
      </c>
      <c r="AX15" s="377"/>
      <c r="AY15" s="377"/>
      <c r="AZ15" s="377"/>
      <c r="BA15" s="377"/>
      <c r="BB15" s="377"/>
      <c r="BC15" s="377"/>
      <c r="BD15" s="85"/>
      <c r="BE15" s="378"/>
      <c r="BF15" s="85"/>
      <c r="BG15" s="85"/>
      <c r="BH15" s="85"/>
      <c r="BI15" s="85"/>
      <c r="BJ15" s="85"/>
    </row>
    <row r="16" spans="1:63" s="69" customFormat="1" ht="22.5" customHeight="1" thickTop="1">
      <c r="A16" s="85"/>
      <c r="B16" s="85"/>
      <c r="C16" s="85"/>
      <c r="D16" s="85"/>
      <c r="E16" s="85"/>
      <c r="F16" s="442" t="str">
        <f>IF(F21=I21,"",IF(F21&gt;I21,B23,M23))</f>
        <v/>
      </c>
      <c r="G16" s="85"/>
      <c r="H16" s="84"/>
      <c r="I16" s="85"/>
      <c r="J16" s="85"/>
      <c r="K16" s="85"/>
      <c r="L16" s="85"/>
      <c r="M16" s="85"/>
      <c r="N16" s="41"/>
      <c r="O16" s="441" t="s">
        <v>209</v>
      </c>
      <c r="P16" s="441"/>
      <c r="Q16" s="51"/>
      <c r="R16" s="85"/>
      <c r="S16" s="85"/>
      <c r="T16" s="85"/>
      <c r="U16" s="85"/>
      <c r="V16" s="85"/>
      <c r="W16" s="91"/>
      <c r="X16" s="85"/>
      <c r="Y16" s="442" t="str">
        <f>IF(V21=Y21,"",IF(V21&gt;Y21,R23,AC23))</f>
        <v/>
      </c>
      <c r="Z16" s="85"/>
      <c r="AA16" s="85"/>
      <c r="AB16" s="85"/>
      <c r="AC16" s="85"/>
      <c r="AD16" s="85"/>
      <c r="AE16" s="92"/>
      <c r="AF16" s="92"/>
      <c r="AG16" s="85"/>
      <c r="AH16" s="85"/>
      <c r="AI16" s="85"/>
      <c r="AJ16" s="85"/>
      <c r="AK16" s="85"/>
      <c r="AL16" s="447" t="str">
        <f>IF(AL21=AO21,"",IF(AL21&gt;AO21,AH23,AS23))</f>
        <v/>
      </c>
      <c r="AN16" s="84"/>
      <c r="AO16" s="85"/>
      <c r="AP16" s="85"/>
      <c r="AQ16" s="85"/>
      <c r="AR16" s="85"/>
      <c r="AS16" s="85"/>
      <c r="AT16" s="41"/>
      <c r="AU16" s="441" t="s">
        <v>209</v>
      </c>
      <c r="AV16" s="441"/>
      <c r="AW16" s="51"/>
      <c r="AX16" s="85"/>
      <c r="AY16" s="85"/>
      <c r="AZ16" s="85"/>
      <c r="BA16" s="85"/>
      <c r="BB16" s="85"/>
      <c r="BC16" s="91"/>
      <c r="BE16" s="447" t="str">
        <f>IF(BB21=BE21,"",IF(BB21&gt;BE21,AX23,BI23))</f>
        <v/>
      </c>
    </row>
    <row r="17" spans="1:62" s="69" customFormat="1" ht="22.5" customHeight="1">
      <c r="A17" s="85"/>
      <c r="B17" s="85"/>
      <c r="C17" s="85"/>
      <c r="D17" s="85"/>
      <c r="E17" s="85"/>
      <c r="F17" s="447"/>
      <c r="G17" s="85"/>
      <c r="H17" s="84"/>
      <c r="I17" s="85"/>
      <c r="J17" s="85"/>
      <c r="K17" s="85"/>
      <c r="L17" s="85"/>
      <c r="M17" s="85"/>
      <c r="N17" s="41"/>
      <c r="O17" s="441" t="s">
        <v>209</v>
      </c>
      <c r="P17" s="441"/>
      <c r="Q17" s="53"/>
      <c r="R17" s="85"/>
      <c r="S17" s="85"/>
      <c r="T17" s="85"/>
      <c r="U17" s="85"/>
      <c r="V17" s="85"/>
      <c r="W17" s="85"/>
      <c r="X17" s="84"/>
      <c r="Y17" s="447"/>
      <c r="Z17" s="85"/>
      <c r="AA17" s="85"/>
      <c r="AB17" s="85"/>
      <c r="AC17" s="85"/>
      <c r="AD17" s="85"/>
      <c r="AE17" s="92"/>
      <c r="AF17" s="92"/>
      <c r="AG17" s="85"/>
      <c r="AH17" s="85"/>
      <c r="AI17" s="85"/>
      <c r="AJ17" s="85"/>
      <c r="AK17" s="85"/>
      <c r="AL17" s="447"/>
      <c r="AN17" s="84"/>
      <c r="AO17" s="85"/>
      <c r="AP17" s="85"/>
      <c r="AQ17" s="85"/>
      <c r="AR17" s="85"/>
      <c r="AS17" s="85"/>
      <c r="AT17" s="41"/>
      <c r="AU17" s="441" t="s">
        <v>209</v>
      </c>
      <c r="AV17" s="441"/>
      <c r="AW17" s="53"/>
      <c r="BD17" s="84"/>
      <c r="BE17" s="447"/>
      <c r="BF17" s="85"/>
      <c r="BG17" s="85"/>
      <c r="BH17" s="85"/>
      <c r="BI17" s="85"/>
      <c r="BJ17" s="85"/>
    </row>
    <row r="18" spans="1:62" s="69" customFormat="1" ht="22.5" customHeight="1">
      <c r="A18" s="85"/>
      <c r="B18" s="85"/>
      <c r="C18" s="85"/>
      <c r="D18" s="85"/>
      <c r="E18" s="85"/>
      <c r="F18" s="443"/>
      <c r="G18" s="85"/>
      <c r="H18" s="84"/>
      <c r="I18" s="85"/>
      <c r="J18" s="85"/>
      <c r="K18" s="85"/>
      <c r="L18" s="85"/>
      <c r="M18" s="85"/>
      <c r="N18" s="41"/>
      <c r="O18" s="441" t="str">
        <f>IF(N18="","","－")</f>
        <v/>
      </c>
      <c r="P18" s="441"/>
      <c r="Q18" s="53"/>
      <c r="R18" s="85"/>
      <c r="S18" s="85"/>
      <c r="T18" s="85"/>
      <c r="U18" s="85"/>
      <c r="V18" s="85"/>
      <c r="W18" s="85"/>
      <c r="X18" s="84"/>
      <c r="Y18" s="443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447"/>
      <c r="AN18" s="84"/>
      <c r="AO18" s="85"/>
      <c r="AP18" s="85"/>
      <c r="AQ18" s="85"/>
      <c r="AR18" s="85"/>
      <c r="AS18" s="85"/>
      <c r="AT18" s="41"/>
      <c r="AU18" s="441" t="str">
        <f>IF(AT18="","","－")</f>
        <v/>
      </c>
      <c r="AV18" s="441"/>
      <c r="AW18" s="53"/>
      <c r="BD18" s="84"/>
      <c r="BE18" s="443"/>
      <c r="BF18" s="85"/>
      <c r="BG18" s="85"/>
      <c r="BH18" s="85"/>
      <c r="BI18" s="85"/>
      <c r="BJ18" s="85"/>
    </row>
    <row r="19" spans="1:62" s="69" customFormat="1" ht="22.5" customHeight="1">
      <c r="A19" s="85"/>
      <c r="B19" s="85"/>
      <c r="C19" s="85"/>
      <c r="D19" s="85"/>
      <c r="E19" s="85"/>
      <c r="F19" s="93"/>
      <c r="G19" s="85"/>
      <c r="H19" s="84"/>
      <c r="I19" s="85"/>
      <c r="J19" s="85"/>
      <c r="K19" s="85"/>
      <c r="L19" s="85"/>
      <c r="M19" s="85"/>
      <c r="N19" s="55"/>
      <c r="O19" s="441" t="str">
        <f>IF(N19="","","－")</f>
        <v/>
      </c>
      <c r="P19" s="441"/>
      <c r="Q19" s="53"/>
      <c r="R19" s="85"/>
      <c r="S19" s="85"/>
      <c r="T19" s="85"/>
      <c r="U19" s="85"/>
      <c r="V19" s="85"/>
      <c r="W19" s="85"/>
      <c r="X19" s="84"/>
      <c r="Y19" s="93"/>
      <c r="Z19" s="85"/>
      <c r="AA19" s="85"/>
      <c r="AB19" s="85"/>
      <c r="AC19" s="85"/>
      <c r="AD19" s="94"/>
      <c r="AE19" s="85"/>
      <c r="AF19" s="85"/>
      <c r="AG19" s="85"/>
      <c r="AH19" s="85"/>
      <c r="AI19" s="85"/>
      <c r="AJ19" s="85"/>
      <c r="AK19" s="85"/>
      <c r="AL19" s="447"/>
      <c r="AN19" s="84"/>
      <c r="AO19" s="85"/>
      <c r="AP19" s="85"/>
      <c r="AQ19" s="85"/>
      <c r="AR19" s="85"/>
      <c r="AS19" s="85"/>
      <c r="AT19" s="41"/>
      <c r="AU19" s="441" t="str">
        <f>IF(AT19="","","－")</f>
        <v/>
      </c>
      <c r="AV19" s="441"/>
      <c r="AW19" s="53"/>
      <c r="BD19" s="84"/>
      <c r="BE19" s="87"/>
      <c r="BF19" s="85"/>
      <c r="BG19" s="85"/>
      <c r="BH19" s="85"/>
      <c r="BI19" s="85"/>
      <c r="BJ19" s="94"/>
    </row>
    <row r="20" spans="1:62" s="417" customFormat="1" ht="22.5" customHeight="1">
      <c r="A20" s="411"/>
      <c r="B20" s="411"/>
      <c r="C20" s="411"/>
      <c r="D20" s="411"/>
      <c r="E20" s="411"/>
      <c r="F20" s="412"/>
      <c r="G20" s="411"/>
      <c r="H20" s="413"/>
      <c r="I20" s="411"/>
      <c r="J20" s="411"/>
      <c r="K20" s="411"/>
      <c r="L20" s="411"/>
      <c r="M20" s="411"/>
      <c r="N20" s="420"/>
      <c r="O20" s="441" t="str">
        <f>IF(N20="","","PK")</f>
        <v/>
      </c>
      <c r="P20" s="441"/>
      <c r="Q20" s="415"/>
      <c r="R20" s="411"/>
      <c r="S20" s="411"/>
      <c r="T20" s="411"/>
      <c r="U20" s="411"/>
      <c r="V20" s="411"/>
      <c r="W20" s="411"/>
      <c r="X20" s="413"/>
      <c r="Y20" s="412"/>
      <c r="Z20" s="411"/>
      <c r="AA20" s="411"/>
      <c r="AB20" s="411"/>
      <c r="AC20" s="411"/>
      <c r="AD20" s="421"/>
      <c r="AE20" s="411"/>
      <c r="AF20" s="411"/>
      <c r="AG20" s="411"/>
      <c r="AH20" s="411"/>
      <c r="AI20" s="411"/>
      <c r="AJ20" s="411"/>
      <c r="AK20" s="411"/>
      <c r="AL20" s="447"/>
      <c r="AM20" s="411"/>
      <c r="AN20" s="413"/>
      <c r="AO20" s="411"/>
      <c r="AP20" s="411"/>
      <c r="AQ20" s="411"/>
      <c r="AR20" s="411"/>
      <c r="AS20" s="411"/>
      <c r="AT20" s="414"/>
      <c r="AU20" s="454" t="str">
        <f>IF(AT20="","","PK")</f>
        <v/>
      </c>
      <c r="AV20" s="454"/>
      <c r="AW20" s="415"/>
      <c r="AX20" s="411"/>
      <c r="AY20" s="411"/>
      <c r="AZ20" s="411"/>
      <c r="BA20" s="411"/>
      <c r="BB20" s="411"/>
      <c r="BC20" s="411"/>
      <c r="BD20" s="413"/>
      <c r="BE20" s="412"/>
      <c r="BF20" s="411"/>
      <c r="BG20" s="411"/>
      <c r="BH20" s="411"/>
      <c r="BI20" s="411"/>
      <c r="BJ20" s="421"/>
    </row>
    <row r="21" spans="1:62" s="69" customFormat="1" ht="22.5" hidden="1" customHeight="1">
      <c r="A21" s="85"/>
      <c r="B21" s="85"/>
      <c r="C21" s="85"/>
      <c r="D21" s="85"/>
      <c r="E21" s="85"/>
      <c r="F21" s="85">
        <f>SUM(F23:F27)</f>
        <v>0</v>
      </c>
      <c r="G21" s="85"/>
      <c r="H21" s="84"/>
      <c r="I21" s="85">
        <f>SUM(I23:I27)</f>
        <v>0</v>
      </c>
      <c r="J21" s="85"/>
      <c r="K21" s="85"/>
      <c r="L21" s="85"/>
      <c r="M21" s="85"/>
      <c r="N21" s="40"/>
      <c r="O21" s="72"/>
      <c r="P21" s="72"/>
      <c r="Q21" s="40"/>
      <c r="R21" s="85"/>
      <c r="S21" s="85"/>
      <c r="T21" s="85"/>
      <c r="U21" s="85"/>
      <c r="V21" s="85">
        <f>SUM(V23:V27)</f>
        <v>0</v>
      </c>
      <c r="W21" s="85"/>
      <c r="X21" s="84"/>
      <c r="Y21" s="85">
        <f>SUM(Y23:Y27)</f>
        <v>0</v>
      </c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>
        <f>SUM(AL23:AL27)</f>
        <v>0</v>
      </c>
      <c r="AM21" s="85"/>
      <c r="AN21" s="84"/>
      <c r="AO21" s="85">
        <f>SUM(AO23:AO27)</f>
        <v>0</v>
      </c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>
        <f>SUM(BB23:BB27)</f>
        <v>0</v>
      </c>
      <c r="BC21" s="85"/>
      <c r="BD21" s="84"/>
      <c r="BE21" s="85">
        <f>SUM(BE23:BE27)</f>
        <v>0</v>
      </c>
      <c r="BF21" s="85"/>
      <c r="BG21" s="85"/>
      <c r="BH21" s="85"/>
      <c r="BI21" s="85"/>
      <c r="BJ21" s="85"/>
    </row>
    <row r="22" spans="1:62" s="69" customFormat="1" ht="22.5" customHeight="1" thickBot="1">
      <c r="A22" s="85"/>
      <c r="B22" s="376"/>
      <c r="C22" s="85"/>
      <c r="D22" s="377"/>
      <c r="E22" s="377"/>
      <c r="F22" s="369" t="str">
        <f>IF(F23="","",SUM(F23:F26))</f>
        <v/>
      </c>
      <c r="G22" s="370"/>
      <c r="H22" s="371"/>
      <c r="I22" s="372" t="str">
        <f>IF(I23="","",SUM(I23:I26))</f>
        <v/>
      </c>
      <c r="J22" s="377"/>
      <c r="K22" s="377"/>
      <c r="L22" s="85"/>
      <c r="M22" s="378"/>
      <c r="N22" s="373"/>
      <c r="O22" s="75"/>
      <c r="P22" s="379"/>
      <c r="Q22" s="373"/>
      <c r="R22" s="378"/>
      <c r="S22" s="85"/>
      <c r="T22" s="377"/>
      <c r="U22" s="377"/>
      <c r="V22" s="369" t="str">
        <f>IF(V23="","",SUM(V23:V26))</f>
        <v/>
      </c>
      <c r="W22" s="370"/>
      <c r="X22" s="371"/>
      <c r="Y22" s="372" t="str">
        <f>IF(Y23="","",SUM(Y23:Y26))</f>
        <v/>
      </c>
      <c r="Z22" s="377"/>
      <c r="AA22" s="377"/>
      <c r="AB22" s="85"/>
      <c r="AC22" s="378"/>
      <c r="AD22" s="85"/>
      <c r="AE22" s="85"/>
      <c r="AF22" s="85"/>
      <c r="AG22" s="85"/>
      <c r="AH22" s="378"/>
      <c r="AI22" s="85"/>
      <c r="AJ22" s="377"/>
      <c r="AK22" s="377"/>
      <c r="AL22" s="369" t="str">
        <f>IF(AL23="","",SUM(AL23:AL26))</f>
        <v/>
      </c>
      <c r="AM22" s="370"/>
      <c r="AN22" s="371"/>
      <c r="AO22" s="372" t="str">
        <f>IF(AO23="","",SUM(AO23:AO26))</f>
        <v/>
      </c>
      <c r="AP22" s="377"/>
      <c r="AQ22" s="377"/>
      <c r="AR22" s="85"/>
      <c r="AS22" s="378"/>
      <c r="AT22" s="380"/>
      <c r="AU22" s="381"/>
      <c r="AV22" s="380"/>
      <c r="AW22" s="380"/>
      <c r="AX22" s="378"/>
      <c r="AY22" s="85"/>
      <c r="AZ22" s="377"/>
      <c r="BA22" s="377"/>
      <c r="BB22" s="369" t="str">
        <f>IF(BB23="","",SUM(BB23:BB26))</f>
        <v/>
      </c>
      <c r="BC22" s="370"/>
      <c r="BD22" s="371"/>
      <c r="BE22" s="372" t="str">
        <f>IF(BE23="","",SUM(BE23:BE26))</f>
        <v/>
      </c>
      <c r="BF22" s="377"/>
      <c r="BG22" s="377"/>
      <c r="BH22" s="85"/>
      <c r="BI22" s="378"/>
      <c r="BJ22" s="85"/>
    </row>
    <row r="23" spans="1:62" s="69" customFormat="1" ht="22.5" customHeight="1" thickTop="1">
      <c r="A23" s="85"/>
      <c r="B23" s="442" t="str">
        <f>IF(B28=E28,"",IF(B28&gt;E28,A37,E37))</f>
        <v/>
      </c>
      <c r="C23" s="85"/>
      <c r="D23" s="84"/>
      <c r="E23" s="85"/>
      <c r="F23" s="41"/>
      <c r="G23" s="441" t="s">
        <v>209</v>
      </c>
      <c r="H23" s="441"/>
      <c r="I23" s="51"/>
      <c r="J23" s="85"/>
      <c r="K23" s="91"/>
      <c r="L23" s="85"/>
      <c r="M23" s="442" t="str">
        <f>IF(J28=M28,"",IF(J28&gt;M28,I37,M37))</f>
        <v/>
      </c>
      <c r="N23" s="85"/>
      <c r="O23" s="85"/>
      <c r="P23" s="85"/>
      <c r="Q23" s="85"/>
      <c r="R23" s="442" t="str">
        <f>IF(R28=U28,"",IF(R28&gt;U28,Q37,U37))</f>
        <v/>
      </c>
      <c r="S23" s="85"/>
      <c r="T23" s="84"/>
      <c r="U23" s="85"/>
      <c r="V23" s="41"/>
      <c r="W23" s="441" t="s">
        <v>209</v>
      </c>
      <c r="X23" s="441"/>
      <c r="Y23" s="51"/>
      <c r="Z23" s="85"/>
      <c r="AA23" s="91"/>
      <c r="AB23" s="85"/>
      <c r="AC23" s="442" t="str">
        <f>IF(Z28=AC28,"",IF(Z28&gt;AC28,Y37,AC37))</f>
        <v/>
      </c>
      <c r="AD23" s="85"/>
      <c r="AE23" s="85"/>
      <c r="AF23" s="85"/>
      <c r="AG23" s="85"/>
      <c r="AH23" s="442" t="str">
        <f>IF(AH28=AK28,"",IF(AH28&gt;AK28,AG37,AK37))</f>
        <v/>
      </c>
      <c r="AI23" s="85"/>
      <c r="AJ23" s="84"/>
      <c r="AK23" s="85"/>
      <c r="AL23" s="41"/>
      <c r="AM23" s="441" t="s">
        <v>209</v>
      </c>
      <c r="AN23" s="441"/>
      <c r="AO23" s="51"/>
      <c r="AP23" s="85"/>
      <c r="AQ23" s="91"/>
      <c r="AR23" s="85"/>
      <c r="AS23" s="442" t="str">
        <f>IF(AP28=AS28,"",IF(AP28&gt;AS28,AO37,AS37))</f>
        <v/>
      </c>
      <c r="AT23" s="85"/>
      <c r="AU23" s="85"/>
      <c r="AV23" s="85"/>
      <c r="AW23" s="85"/>
      <c r="AX23" s="442" t="str">
        <f>IF(AX28=BA28,"",IF(AX28&gt;BA28,AW37,BA37))</f>
        <v/>
      </c>
      <c r="AY23" s="85"/>
      <c r="AZ23" s="84"/>
      <c r="BA23" s="85"/>
      <c r="BB23" s="41"/>
      <c r="BC23" s="441" t="s">
        <v>209</v>
      </c>
      <c r="BD23" s="441"/>
      <c r="BE23" s="51"/>
      <c r="BF23" s="85"/>
      <c r="BG23" s="91"/>
      <c r="BH23" s="85"/>
      <c r="BI23" s="442" t="str">
        <f>IF(BF28=BI28,"",IF(BF28&gt;BI28,BE37,BI37))</f>
        <v/>
      </c>
      <c r="BJ23" s="85"/>
    </row>
    <row r="24" spans="1:62" s="69" customFormat="1" ht="22.5" customHeight="1">
      <c r="A24" s="85"/>
      <c r="B24" s="442"/>
      <c r="C24" s="85"/>
      <c r="D24" s="84"/>
      <c r="E24" s="85"/>
      <c r="F24" s="41"/>
      <c r="G24" s="441" t="s">
        <v>209</v>
      </c>
      <c r="H24" s="441"/>
      <c r="I24" s="51"/>
      <c r="J24" s="85"/>
      <c r="K24" s="85"/>
      <c r="L24" s="84"/>
      <c r="M24" s="442"/>
      <c r="N24" s="95"/>
      <c r="O24" s="85"/>
      <c r="P24" s="85"/>
      <c r="Q24" s="85"/>
      <c r="R24" s="442"/>
      <c r="S24" s="85"/>
      <c r="T24" s="84"/>
      <c r="U24" s="85"/>
      <c r="V24" s="41"/>
      <c r="W24" s="441" t="s">
        <v>209</v>
      </c>
      <c r="X24" s="441"/>
      <c r="Y24" s="51"/>
      <c r="Z24" s="85"/>
      <c r="AA24" s="85"/>
      <c r="AB24" s="84"/>
      <c r="AC24" s="442"/>
      <c r="AD24" s="95"/>
      <c r="AE24" s="85"/>
      <c r="AF24" s="85"/>
      <c r="AG24" s="85"/>
      <c r="AH24" s="442"/>
      <c r="AI24" s="85"/>
      <c r="AJ24" s="84"/>
      <c r="AK24" s="85"/>
      <c r="AL24" s="41"/>
      <c r="AM24" s="441" t="s">
        <v>209</v>
      </c>
      <c r="AN24" s="441"/>
      <c r="AO24" s="51"/>
      <c r="AP24" s="85"/>
      <c r="AQ24" s="85"/>
      <c r="AR24" s="84"/>
      <c r="AS24" s="442"/>
      <c r="AT24" s="95"/>
      <c r="AU24" s="85"/>
      <c r="AV24" s="85"/>
      <c r="AW24" s="85"/>
      <c r="AX24" s="442"/>
      <c r="AY24" s="85"/>
      <c r="AZ24" s="84"/>
      <c r="BA24" s="85"/>
      <c r="BB24" s="41"/>
      <c r="BC24" s="441" t="s">
        <v>209</v>
      </c>
      <c r="BD24" s="441"/>
      <c r="BE24" s="51"/>
      <c r="BF24" s="85"/>
      <c r="BG24" s="85"/>
      <c r="BH24" s="84"/>
      <c r="BI24" s="442"/>
      <c r="BJ24" s="95"/>
    </row>
    <row r="25" spans="1:62" s="69" customFormat="1" ht="22.5" customHeight="1">
      <c r="A25" s="85"/>
      <c r="B25" s="443"/>
      <c r="C25" s="85"/>
      <c r="D25" s="84"/>
      <c r="E25" s="85"/>
      <c r="F25" s="41"/>
      <c r="G25" s="441" t="str">
        <f>IF(F25="","","－")</f>
        <v/>
      </c>
      <c r="H25" s="441"/>
      <c r="I25" s="51"/>
      <c r="J25" s="85"/>
      <c r="K25" s="85"/>
      <c r="L25" s="84"/>
      <c r="M25" s="443"/>
      <c r="N25" s="95"/>
      <c r="O25" s="85"/>
      <c r="P25" s="85"/>
      <c r="Q25" s="85"/>
      <c r="R25" s="443"/>
      <c r="S25" s="85"/>
      <c r="T25" s="84"/>
      <c r="U25" s="85"/>
      <c r="V25" s="41"/>
      <c r="W25" s="441" t="str">
        <f>IF(V25="","","－")</f>
        <v/>
      </c>
      <c r="X25" s="441"/>
      <c r="Y25" s="51"/>
      <c r="Z25" s="85"/>
      <c r="AA25" s="85"/>
      <c r="AB25" s="84"/>
      <c r="AC25" s="443"/>
      <c r="AD25" s="95"/>
      <c r="AE25" s="85"/>
      <c r="AF25" s="85"/>
      <c r="AG25" s="85"/>
      <c r="AH25" s="443"/>
      <c r="AI25" s="85"/>
      <c r="AJ25" s="84"/>
      <c r="AK25" s="85"/>
      <c r="AL25" s="41"/>
      <c r="AM25" s="441" t="str">
        <f>IF(AL25="","","－")</f>
        <v/>
      </c>
      <c r="AN25" s="441"/>
      <c r="AO25" s="51"/>
      <c r="AP25" s="85"/>
      <c r="AQ25" s="85"/>
      <c r="AR25" s="84"/>
      <c r="AS25" s="442"/>
      <c r="AT25" s="95"/>
      <c r="AU25" s="85"/>
      <c r="AV25" s="85"/>
      <c r="AW25" s="85"/>
      <c r="AX25" s="443"/>
      <c r="AY25" s="85"/>
      <c r="AZ25" s="84"/>
      <c r="BA25" s="85"/>
      <c r="BB25" s="41"/>
      <c r="BC25" s="441" t="str">
        <f>IF(BB25="","","－")</f>
        <v/>
      </c>
      <c r="BD25" s="441"/>
      <c r="BE25" s="51"/>
      <c r="BF25" s="85"/>
      <c r="BG25" s="85"/>
      <c r="BH25" s="84"/>
      <c r="BI25" s="443"/>
      <c r="BJ25" s="95"/>
    </row>
    <row r="26" spans="1:62" s="69" customFormat="1" ht="22.5" customHeight="1">
      <c r="A26" s="85"/>
      <c r="B26" s="93"/>
      <c r="C26" s="85"/>
      <c r="D26" s="84"/>
      <c r="E26" s="85"/>
      <c r="F26" s="41"/>
      <c r="G26" s="441" t="str">
        <f>IF(F26="","","－")</f>
        <v/>
      </c>
      <c r="H26" s="441"/>
      <c r="I26" s="51"/>
      <c r="J26" s="85"/>
      <c r="K26" s="85"/>
      <c r="L26" s="84"/>
      <c r="M26" s="93"/>
      <c r="N26" s="95"/>
      <c r="O26" s="85"/>
      <c r="P26" s="85"/>
      <c r="Q26" s="85"/>
      <c r="R26" s="93"/>
      <c r="S26" s="85"/>
      <c r="T26" s="84"/>
      <c r="U26" s="85"/>
      <c r="V26" s="41"/>
      <c r="W26" s="441" t="str">
        <f>IF(V26="","","－")</f>
        <v/>
      </c>
      <c r="X26" s="441"/>
      <c r="Y26" s="51"/>
      <c r="Z26" s="85"/>
      <c r="AA26" s="85"/>
      <c r="AB26" s="84"/>
      <c r="AC26" s="93"/>
      <c r="AD26" s="95"/>
      <c r="AE26" s="85"/>
      <c r="AF26" s="85"/>
      <c r="AG26" s="85"/>
      <c r="AH26" s="93"/>
      <c r="AI26" s="85"/>
      <c r="AJ26" s="84"/>
      <c r="AK26" s="85"/>
      <c r="AL26" s="41"/>
      <c r="AM26" s="441" t="str">
        <f>IF(AL26="","","－")</f>
        <v/>
      </c>
      <c r="AN26" s="441"/>
      <c r="AO26" s="51"/>
      <c r="AP26" s="85"/>
      <c r="AQ26" s="85"/>
      <c r="AR26" s="84"/>
      <c r="AS26" s="442"/>
      <c r="AT26" s="95"/>
      <c r="AU26" s="85"/>
      <c r="AV26" s="85"/>
      <c r="AW26" s="85"/>
      <c r="AX26" s="93"/>
      <c r="AY26" s="85"/>
      <c r="AZ26" s="84"/>
      <c r="BA26" s="85"/>
      <c r="BB26" s="41"/>
      <c r="BC26" s="441" t="str">
        <f>IF(BB26="","","－")</f>
        <v/>
      </c>
      <c r="BD26" s="441"/>
      <c r="BE26" s="51"/>
      <c r="BF26" s="85"/>
      <c r="BG26" s="85"/>
      <c r="BH26" s="84"/>
      <c r="BI26" s="93"/>
      <c r="BJ26" s="95"/>
    </row>
    <row r="27" spans="1:62" s="417" customFormat="1" ht="22.5" customHeight="1">
      <c r="A27" s="411"/>
      <c r="B27" s="412"/>
      <c r="C27" s="411"/>
      <c r="D27" s="413"/>
      <c r="E27" s="411"/>
      <c r="F27" s="414"/>
      <c r="G27" s="441" t="str">
        <f>IF(F27="","","PK")</f>
        <v/>
      </c>
      <c r="H27" s="441"/>
      <c r="I27" s="415"/>
      <c r="J27" s="411"/>
      <c r="K27" s="411"/>
      <c r="L27" s="413"/>
      <c r="M27" s="412"/>
      <c r="N27" s="416"/>
      <c r="O27" s="411"/>
      <c r="P27" s="411"/>
      <c r="Q27" s="411"/>
      <c r="R27" s="412"/>
      <c r="S27" s="411"/>
      <c r="T27" s="413"/>
      <c r="U27" s="411"/>
      <c r="V27" s="414"/>
      <c r="W27" s="441" t="str">
        <f>IF(V27="","","PK")</f>
        <v/>
      </c>
      <c r="X27" s="441"/>
      <c r="Y27" s="415"/>
      <c r="Z27" s="411"/>
      <c r="AA27" s="411"/>
      <c r="AB27" s="413"/>
      <c r="AC27" s="412"/>
      <c r="AD27" s="416"/>
      <c r="AE27" s="411"/>
      <c r="AF27" s="411"/>
      <c r="AG27" s="411"/>
      <c r="AH27" s="412"/>
      <c r="AI27" s="411"/>
      <c r="AJ27" s="413"/>
      <c r="AK27" s="411"/>
      <c r="AL27" s="414"/>
      <c r="AM27" s="454" t="str">
        <f>IF(AL27="","","PK")</f>
        <v/>
      </c>
      <c r="AN27" s="454"/>
      <c r="AO27" s="415"/>
      <c r="AP27" s="411"/>
      <c r="AQ27" s="411"/>
      <c r="AR27" s="413"/>
      <c r="AS27" s="442"/>
      <c r="AT27" s="416"/>
      <c r="AU27" s="411"/>
      <c r="AV27" s="411"/>
      <c r="AW27" s="411"/>
      <c r="AX27" s="412"/>
      <c r="AY27" s="411"/>
      <c r="AZ27" s="413"/>
      <c r="BA27" s="411"/>
      <c r="BB27" s="414"/>
      <c r="BC27" s="441" t="str">
        <f>IF(BB27="","","PK")</f>
        <v/>
      </c>
      <c r="BD27" s="441"/>
      <c r="BE27" s="415"/>
      <c r="BF27" s="411"/>
      <c r="BG27" s="411"/>
      <c r="BH27" s="413"/>
      <c r="BI27" s="412"/>
      <c r="BJ27" s="416"/>
    </row>
    <row r="28" spans="1:62" s="69" customFormat="1" ht="22.5" hidden="1" customHeight="1">
      <c r="B28" s="69">
        <f>SUM(B30:B34)</f>
        <v>0</v>
      </c>
      <c r="D28" s="84"/>
      <c r="E28" s="69">
        <f>SUM(E30:E34)</f>
        <v>0</v>
      </c>
      <c r="F28" s="59"/>
      <c r="G28" s="75"/>
      <c r="H28" s="75"/>
      <c r="I28" s="37"/>
      <c r="J28" s="69">
        <f>SUM(J30:J34)</f>
        <v>0</v>
      </c>
      <c r="L28" s="84"/>
      <c r="M28" s="69">
        <f>SUM(M30:M34)</f>
        <v>0</v>
      </c>
      <c r="N28" s="96"/>
      <c r="R28" s="69">
        <f>SUM(R30:R34)</f>
        <v>0</v>
      </c>
      <c r="T28" s="84"/>
      <c r="U28" s="69">
        <f>SUM(U30:U34)</f>
        <v>0</v>
      </c>
      <c r="V28" s="59"/>
      <c r="W28" s="75"/>
      <c r="X28" s="75"/>
      <c r="Y28" s="37"/>
      <c r="Z28" s="69">
        <f>SUM(Z30:Z34)</f>
        <v>0</v>
      </c>
      <c r="AB28" s="84"/>
      <c r="AC28" s="69">
        <f>SUM(AC30:AC34)</f>
        <v>0</v>
      </c>
      <c r="AD28" s="96"/>
      <c r="AH28" s="69">
        <f>SUM(AH30:AH34)</f>
        <v>0</v>
      </c>
      <c r="AJ28" s="84"/>
      <c r="AK28" s="69">
        <f>SUM(AK30:AK34)</f>
        <v>0</v>
      </c>
      <c r="AL28" s="59"/>
      <c r="AM28" s="75"/>
      <c r="AN28" s="75"/>
      <c r="AO28" s="37"/>
      <c r="AP28" s="69">
        <f>SUM(AP30:AP34)</f>
        <v>0</v>
      </c>
      <c r="AR28" s="84"/>
      <c r="AS28" s="69">
        <f>SUM(AS30:AS34)</f>
        <v>0</v>
      </c>
      <c r="AT28" s="96"/>
      <c r="AX28" s="69">
        <f>SUM(AX30:AX34)</f>
        <v>0</v>
      </c>
      <c r="AZ28" s="84"/>
      <c r="BA28" s="69">
        <f>SUM(BA30:BA34)</f>
        <v>0</v>
      </c>
      <c r="BB28" s="59"/>
      <c r="BC28" s="75"/>
      <c r="BD28" s="75"/>
      <c r="BE28" s="37"/>
      <c r="BF28" s="69">
        <f>SUM(BF30:BF34)</f>
        <v>0</v>
      </c>
      <c r="BH28" s="84"/>
      <c r="BI28" s="69">
        <f>SUM(BI30:BI34)</f>
        <v>0</v>
      </c>
      <c r="BJ28" s="96"/>
    </row>
    <row r="29" spans="1:62" s="69" customFormat="1" ht="22.5" customHeight="1" thickBot="1">
      <c r="B29" s="369" t="str">
        <f>IF(B30="","",SUM(B30:B33))</f>
        <v/>
      </c>
      <c r="C29" s="370"/>
      <c r="D29" s="371"/>
      <c r="E29" s="372" t="str">
        <f>IF(E30="","",SUM(E30:E33))</f>
        <v/>
      </c>
      <c r="F29" s="373"/>
      <c r="G29" s="75"/>
      <c r="H29" s="374"/>
      <c r="I29" s="375"/>
      <c r="J29" s="369" t="str">
        <f>IF(J30="","",SUM(J30:J33))</f>
        <v/>
      </c>
      <c r="K29" s="370"/>
      <c r="L29" s="371"/>
      <c r="M29" s="372" t="str">
        <f>IF(M30="","",SUM(M30:M33))</f>
        <v/>
      </c>
      <c r="R29" s="369" t="str">
        <f>IF(R30="","",SUM(R30:R33))</f>
        <v/>
      </c>
      <c r="S29" s="370"/>
      <c r="T29" s="371"/>
      <c r="U29" s="372" t="str">
        <f>IF(U30="","",SUM(U30:U33))</f>
        <v/>
      </c>
      <c r="V29" s="373"/>
      <c r="W29" s="75"/>
      <c r="X29" s="374"/>
      <c r="Y29" s="375"/>
      <c r="Z29" s="369" t="str">
        <f>IF(Z30="","",SUM(Z30:Z33))</f>
        <v/>
      </c>
      <c r="AA29" s="370"/>
      <c r="AB29" s="371"/>
      <c r="AC29" s="372" t="str">
        <f>IF(AC30="","",SUM(AC30:AC33))</f>
        <v/>
      </c>
      <c r="AE29" s="85"/>
      <c r="AF29" s="85"/>
      <c r="AH29" s="369" t="str">
        <f>IF(AH30="","",SUM(AH30:AH33))</f>
        <v/>
      </c>
      <c r="AI29" s="370"/>
      <c r="AJ29" s="371"/>
      <c r="AK29" s="372" t="str">
        <f>IF(AK30="","",SUM(AK30:AK33))</f>
        <v/>
      </c>
      <c r="AL29" s="410"/>
      <c r="AM29" s="410"/>
      <c r="AN29" s="410"/>
      <c r="AO29" s="410"/>
      <c r="AP29" s="369" t="str">
        <f>IF(AP30="","",SUM(AP30:AP33))</f>
        <v/>
      </c>
      <c r="AQ29" s="370"/>
      <c r="AR29" s="371"/>
      <c r="AS29" s="372" t="str">
        <f>IF(AS30="","",SUM(AS30:AS33))</f>
        <v/>
      </c>
      <c r="AX29" s="369" t="str">
        <f>IF(AX30="","",SUM(AX30:AX33))</f>
        <v/>
      </c>
      <c r="AY29" s="370"/>
      <c r="AZ29" s="371"/>
      <c r="BA29" s="372" t="str">
        <f>IF(BA30="","",SUM(BA30:BA33))</f>
        <v/>
      </c>
      <c r="BB29" s="373"/>
      <c r="BC29" s="75"/>
      <c r="BD29" s="75"/>
      <c r="BE29" s="375"/>
      <c r="BF29" s="369" t="str">
        <f>IF(BF30="","",SUM(BF30:BF33))</f>
        <v/>
      </c>
      <c r="BG29" s="370"/>
      <c r="BH29" s="371"/>
      <c r="BI29" s="372" t="str">
        <f>IF(BI30="","",SUM(BI30:BI33))</f>
        <v/>
      </c>
    </row>
    <row r="30" spans="1:62" s="69" customFormat="1" ht="22.5" customHeight="1" thickTop="1">
      <c r="B30" s="63"/>
      <c r="C30" s="441" t="s">
        <v>209</v>
      </c>
      <c r="D30" s="441"/>
      <c r="E30" s="64"/>
      <c r="J30" s="63"/>
      <c r="K30" s="441" t="s">
        <v>209</v>
      </c>
      <c r="L30" s="441"/>
      <c r="M30" s="64"/>
      <c r="R30" s="63"/>
      <c r="S30" s="441" t="s">
        <v>209</v>
      </c>
      <c r="T30" s="441"/>
      <c r="U30" s="64"/>
      <c r="Z30" s="63"/>
      <c r="AA30" s="441" t="s">
        <v>209</v>
      </c>
      <c r="AB30" s="441"/>
      <c r="AC30" s="64"/>
      <c r="AE30" s="85"/>
      <c r="AF30" s="85"/>
      <c r="AH30" s="63"/>
      <c r="AI30" s="441" t="s">
        <v>209</v>
      </c>
      <c r="AJ30" s="441"/>
      <c r="AK30" s="64"/>
      <c r="AP30" s="63"/>
      <c r="AQ30" s="441" t="s">
        <v>209</v>
      </c>
      <c r="AR30" s="441"/>
      <c r="AS30" s="64"/>
      <c r="AX30" s="63"/>
      <c r="AY30" s="441" t="s">
        <v>209</v>
      </c>
      <c r="AZ30" s="441"/>
      <c r="BA30" s="64"/>
      <c r="BF30" s="63"/>
      <c r="BG30" s="441" t="s">
        <v>209</v>
      </c>
      <c r="BH30" s="441"/>
      <c r="BI30" s="64"/>
    </row>
    <row r="31" spans="1:62" s="69" customFormat="1" ht="22.5" customHeight="1">
      <c r="B31" s="63"/>
      <c r="C31" s="441" t="s">
        <v>209</v>
      </c>
      <c r="D31" s="441"/>
      <c r="E31" s="64"/>
      <c r="J31" s="63"/>
      <c r="K31" s="441" t="s">
        <v>209</v>
      </c>
      <c r="L31" s="441"/>
      <c r="M31" s="64"/>
      <c r="R31" s="63"/>
      <c r="S31" s="441" t="s">
        <v>209</v>
      </c>
      <c r="T31" s="441"/>
      <c r="U31" s="64"/>
      <c r="Z31" s="63"/>
      <c r="AA31" s="441" t="s">
        <v>209</v>
      </c>
      <c r="AB31" s="441"/>
      <c r="AC31" s="64"/>
      <c r="AE31" s="85"/>
      <c r="AF31" s="85"/>
      <c r="AH31" s="63"/>
      <c r="AI31" s="441" t="s">
        <v>209</v>
      </c>
      <c r="AJ31" s="441"/>
      <c r="AK31" s="64"/>
      <c r="AP31" s="63"/>
      <c r="AQ31" s="441" t="s">
        <v>209</v>
      </c>
      <c r="AR31" s="441"/>
      <c r="AS31" s="64"/>
      <c r="AX31" s="63"/>
      <c r="AY31" s="441" t="s">
        <v>209</v>
      </c>
      <c r="AZ31" s="441"/>
      <c r="BA31" s="64"/>
      <c r="BF31" s="63"/>
      <c r="BG31" s="441" t="s">
        <v>209</v>
      </c>
      <c r="BH31" s="441"/>
      <c r="BI31" s="64"/>
    </row>
    <row r="32" spans="1:62" s="69" customFormat="1" ht="22.5" customHeight="1">
      <c r="B32" s="63"/>
      <c r="C32" s="441" t="str">
        <f>IF(B32="","","－")</f>
        <v/>
      </c>
      <c r="D32" s="441"/>
      <c r="E32" s="64"/>
      <c r="J32" s="63"/>
      <c r="K32" s="441" t="str">
        <f>IF(J32="","","－")</f>
        <v/>
      </c>
      <c r="L32" s="441"/>
      <c r="M32" s="64"/>
      <c r="R32" s="63"/>
      <c r="S32" s="441" t="str">
        <f>IF(R32="","","－")</f>
        <v/>
      </c>
      <c r="T32" s="441"/>
      <c r="U32" s="64"/>
      <c r="Z32" s="63"/>
      <c r="AA32" s="441" t="str">
        <f>IF(Z32="","","－")</f>
        <v/>
      </c>
      <c r="AB32" s="441"/>
      <c r="AC32" s="64"/>
      <c r="AE32" s="85"/>
      <c r="AF32" s="85"/>
      <c r="AH32" s="63"/>
      <c r="AI32" s="441" t="str">
        <f>IF(AH32="","","－")</f>
        <v/>
      </c>
      <c r="AJ32" s="441"/>
      <c r="AK32" s="64"/>
      <c r="AP32" s="63"/>
      <c r="AQ32" s="441" t="str">
        <f>IF(AP32="","","－")</f>
        <v/>
      </c>
      <c r="AR32" s="441"/>
      <c r="AS32" s="64"/>
      <c r="AX32" s="63"/>
      <c r="AY32" s="441" t="str">
        <f>IF(AX32="","","－")</f>
        <v/>
      </c>
      <c r="AZ32" s="441"/>
      <c r="BA32" s="64"/>
      <c r="BF32" s="63"/>
      <c r="BG32" s="441" t="str">
        <f>IF(BF32="","","－")</f>
        <v/>
      </c>
      <c r="BH32" s="441"/>
      <c r="BI32" s="64"/>
    </row>
    <row r="33" spans="1:62" s="69" customFormat="1" ht="22.5" customHeight="1">
      <c r="B33" s="63"/>
      <c r="C33" s="441" t="str">
        <f>IF(B33="","","－")</f>
        <v/>
      </c>
      <c r="D33" s="441"/>
      <c r="E33" s="64"/>
      <c r="J33" s="63"/>
      <c r="K33" s="441" t="str">
        <f>IF(J33="","","－")</f>
        <v/>
      </c>
      <c r="L33" s="441"/>
      <c r="M33" s="64"/>
      <c r="R33" s="63"/>
      <c r="S33" s="441" t="str">
        <f>IF(R33="","","－")</f>
        <v/>
      </c>
      <c r="T33" s="441"/>
      <c r="U33" s="64"/>
      <c r="Z33" s="63"/>
      <c r="AA33" s="441" t="str">
        <f>IF(Z33="","","－")</f>
        <v/>
      </c>
      <c r="AB33" s="441"/>
      <c r="AC33" s="64"/>
      <c r="AE33" s="85"/>
      <c r="AF33" s="85"/>
      <c r="AH33" s="63"/>
      <c r="AI33" s="441" t="str">
        <f>IF(AH33="","","－")</f>
        <v/>
      </c>
      <c r="AJ33" s="441"/>
      <c r="AK33" s="64"/>
      <c r="AP33" s="63"/>
      <c r="AQ33" s="441" t="str">
        <f>IF(AP33="","","－")</f>
        <v/>
      </c>
      <c r="AR33" s="441"/>
      <c r="AS33" s="64"/>
      <c r="AX33" s="63"/>
      <c r="AY33" s="441" t="str">
        <f>IF(AX33="","","－")</f>
        <v/>
      </c>
      <c r="AZ33" s="441"/>
      <c r="BA33" s="64"/>
      <c r="BF33" s="63"/>
      <c r="BG33" s="441" t="str">
        <f>IF(BF33="","","－")</f>
        <v/>
      </c>
      <c r="BH33" s="441"/>
      <c r="BI33" s="64"/>
    </row>
    <row r="34" spans="1:62" s="417" customFormat="1" ht="22.5" customHeight="1">
      <c r="B34" s="418"/>
      <c r="C34" s="441" t="str">
        <f>IF(B34="","","PK")</f>
        <v/>
      </c>
      <c r="D34" s="441"/>
      <c r="E34" s="419"/>
      <c r="J34" s="418"/>
      <c r="K34" s="441" t="str">
        <f>IF(J34="","","PK")</f>
        <v/>
      </c>
      <c r="L34" s="441"/>
      <c r="M34" s="419"/>
      <c r="R34" s="418"/>
      <c r="S34" s="441" t="str">
        <f>IF(R34="","","PK")</f>
        <v/>
      </c>
      <c r="T34" s="441"/>
      <c r="U34" s="419"/>
      <c r="Z34" s="418"/>
      <c r="AA34" s="441" t="str">
        <f>IF(Z34="","","PK")</f>
        <v/>
      </c>
      <c r="AB34" s="441"/>
      <c r="AC34" s="419"/>
      <c r="AE34" s="411"/>
      <c r="AF34" s="411"/>
      <c r="AH34" s="418"/>
      <c r="AI34" s="454" t="str">
        <f>IF(AH34="","","PK")</f>
        <v/>
      </c>
      <c r="AJ34" s="454"/>
      <c r="AK34" s="419"/>
      <c r="AP34" s="418"/>
      <c r="AQ34" s="441" t="str">
        <f>IF(AP34="","","PK")</f>
        <v/>
      </c>
      <c r="AR34" s="441"/>
      <c r="AS34" s="419"/>
      <c r="AX34" s="418"/>
      <c r="AY34" s="454" t="str">
        <f>IF(AX34="","","PK")</f>
        <v/>
      </c>
      <c r="AZ34" s="454"/>
      <c r="BA34" s="419"/>
      <c r="BF34" s="418"/>
      <c r="BG34" s="441" t="str">
        <f>IF(BF34="","","PK")</f>
        <v/>
      </c>
      <c r="BH34" s="441"/>
      <c r="BI34" s="419"/>
    </row>
    <row r="35" spans="1:62" s="69" customFormat="1" ht="22.5" customHeight="1">
      <c r="B35" s="39"/>
      <c r="C35" s="72"/>
      <c r="D35" s="72"/>
      <c r="E35" s="52"/>
      <c r="J35" s="39"/>
      <c r="K35" s="72"/>
      <c r="L35" s="72"/>
      <c r="M35" s="52"/>
      <c r="R35" s="39"/>
      <c r="S35" s="72"/>
      <c r="T35" s="72"/>
      <c r="U35" s="52"/>
      <c r="Z35" s="39"/>
      <c r="AA35" s="72"/>
      <c r="AB35" s="72"/>
      <c r="AC35" s="52"/>
      <c r="AE35" s="85"/>
      <c r="AF35" s="85"/>
      <c r="AH35" s="39"/>
      <c r="AI35" s="72"/>
      <c r="AJ35" s="72"/>
      <c r="AK35" s="52"/>
      <c r="AP35" s="39"/>
      <c r="AQ35" s="72"/>
      <c r="AR35" s="72"/>
      <c r="AS35" s="52"/>
      <c r="AX35" s="39"/>
      <c r="AY35" s="72"/>
      <c r="AZ35" s="72"/>
      <c r="BA35" s="52"/>
      <c r="BF35" s="39"/>
      <c r="BG35" s="72"/>
      <c r="BH35" s="72"/>
      <c r="BI35" s="52"/>
    </row>
    <row r="36" spans="1:62" s="69" customFormat="1" ht="7.5" customHeight="1">
      <c r="K36" s="97"/>
      <c r="L36" s="97"/>
    </row>
    <row r="37" spans="1:62" s="66" customFormat="1" ht="90.75" customHeight="1">
      <c r="A37" s="445"/>
      <c r="B37" s="445"/>
      <c r="C37" s="65"/>
      <c r="D37" s="65"/>
      <c r="E37" s="445"/>
      <c r="F37" s="445"/>
      <c r="G37" s="65"/>
      <c r="H37" s="65"/>
      <c r="I37" s="445"/>
      <c r="J37" s="445"/>
      <c r="K37" s="65"/>
      <c r="L37" s="65"/>
      <c r="M37" s="445"/>
      <c r="N37" s="445"/>
      <c r="O37" s="65"/>
      <c r="P37" s="65"/>
      <c r="Q37" s="445"/>
      <c r="R37" s="445"/>
      <c r="S37" s="65"/>
      <c r="T37" s="65"/>
      <c r="U37" s="445"/>
      <c r="V37" s="445"/>
      <c r="W37" s="65"/>
      <c r="X37" s="65"/>
      <c r="Y37" s="445"/>
      <c r="Z37" s="445"/>
      <c r="AA37" s="65"/>
      <c r="AB37" s="65"/>
      <c r="AC37" s="445"/>
      <c r="AD37" s="445"/>
      <c r="AE37" s="65"/>
      <c r="AF37" s="65"/>
      <c r="AG37" s="445"/>
      <c r="AH37" s="445"/>
      <c r="AI37" s="65"/>
      <c r="AJ37" s="65"/>
      <c r="AK37" s="445"/>
      <c r="AL37" s="445"/>
      <c r="AM37" s="65"/>
      <c r="AN37" s="65"/>
      <c r="AO37" s="445"/>
      <c r="AP37" s="445"/>
      <c r="AQ37" s="65"/>
      <c r="AR37" s="65"/>
      <c r="AS37" s="445"/>
      <c r="AT37" s="445"/>
      <c r="AU37" s="65"/>
      <c r="AV37" s="65"/>
      <c r="AW37" s="445"/>
      <c r="AX37" s="445"/>
      <c r="AY37" s="65"/>
      <c r="AZ37" s="65"/>
      <c r="BA37" s="445"/>
      <c r="BB37" s="445"/>
      <c r="BC37" s="65"/>
      <c r="BD37" s="65"/>
      <c r="BE37" s="445"/>
      <c r="BF37" s="445"/>
      <c r="BG37" s="65"/>
      <c r="BH37" s="65"/>
      <c r="BI37" s="445"/>
      <c r="BJ37" s="445"/>
    </row>
  </sheetData>
  <sheetProtection selectLockedCells="1"/>
  <mergeCells count="122">
    <mergeCell ref="AZ6:BA6"/>
    <mergeCell ref="BC9:BD9"/>
    <mergeCell ref="BA4:BF4"/>
    <mergeCell ref="Y16:Y18"/>
    <mergeCell ref="AU16:AV16"/>
    <mergeCell ref="W24:X24"/>
    <mergeCell ref="W25:X25"/>
    <mergeCell ref="O18:P18"/>
    <mergeCell ref="O20:P20"/>
    <mergeCell ref="O19:P19"/>
    <mergeCell ref="BC7:BD7"/>
    <mergeCell ref="BC8:BD8"/>
    <mergeCell ref="BC10:BD10"/>
    <mergeCell ref="BC11:BD11"/>
    <mergeCell ref="BC25:BD25"/>
    <mergeCell ref="AX23:AX25"/>
    <mergeCell ref="BC24:BD24"/>
    <mergeCell ref="BE13:BJ13"/>
    <mergeCell ref="AW13:BB13"/>
    <mergeCell ref="AS23:AS27"/>
    <mergeCell ref="AL16:AL20"/>
    <mergeCell ref="N7:N9"/>
    <mergeCell ref="AE12:AF12"/>
    <mergeCell ref="B23:B25"/>
    <mergeCell ref="M23:M25"/>
    <mergeCell ref="R23:R25"/>
    <mergeCell ref="AM25:AN25"/>
    <mergeCell ref="AM23:AN23"/>
    <mergeCell ref="AM24:AN24"/>
    <mergeCell ref="AC23:AC25"/>
    <mergeCell ref="AH23:AH25"/>
    <mergeCell ref="F16:F18"/>
    <mergeCell ref="O17:P17"/>
    <mergeCell ref="O16:P16"/>
    <mergeCell ref="AE10:AF10"/>
    <mergeCell ref="AE13:AF13"/>
    <mergeCell ref="G23:H23"/>
    <mergeCell ref="G24:H24"/>
    <mergeCell ref="W23:X23"/>
    <mergeCell ref="G25:H25"/>
    <mergeCell ref="G26:H26"/>
    <mergeCell ref="W27:X27"/>
    <mergeCell ref="AM27:AN27"/>
    <mergeCell ref="A37:B37"/>
    <mergeCell ref="E37:F37"/>
    <mergeCell ref="I37:J37"/>
    <mergeCell ref="M37:N37"/>
    <mergeCell ref="C33:D33"/>
    <mergeCell ref="Y37:Z37"/>
    <mergeCell ref="AC37:AD37"/>
    <mergeCell ref="AG37:AH37"/>
    <mergeCell ref="Q37:R37"/>
    <mergeCell ref="U37:V37"/>
    <mergeCell ref="C34:D34"/>
    <mergeCell ref="K34:L34"/>
    <mergeCell ref="W26:X26"/>
    <mergeCell ref="AY34:AZ34"/>
    <mergeCell ref="K30:L30"/>
    <mergeCell ref="K31:L31"/>
    <mergeCell ref="K32:L32"/>
    <mergeCell ref="K33:L33"/>
    <mergeCell ref="C30:D30"/>
    <mergeCell ref="C31:D31"/>
    <mergeCell ref="C32:D32"/>
    <mergeCell ref="BE37:BF37"/>
    <mergeCell ref="AA34:AB34"/>
    <mergeCell ref="S30:T30"/>
    <mergeCell ref="S31:T31"/>
    <mergeCell ref="S32:T32"/>
    <mergeCell ref="S33:T33"/>
    <mergeCell ref="AA30:AB30"/>
    <mergeCell ref="AA32:AB32"/>
    <mergeCell ref="AA33:AB33"/>
    <mergeCell ref="S34:T34"/>
    <mergeCell ref="BI37:BJ37"/>
    <mergeCell ref="AK37:AL37"/>
    <mergeCell ref="AO37:AP37"/>
    <mergeCell ref="AS37:AT37"/>
    <mergeCell ref="BA37:BB37"/>
    <mergeCell ref="AW37:AX37"/>
    <mergeCell ref="AQ34:AR34"/>
    <mergeCell ref="AI32:AJ32"/>
    <mergeCell ref="AM26:AN26"/>
    <mergeCell ref="AQ32:AR32"/>
    <mergeCell ref="AI33:AJ33"/>
    <mergeCell ref="AQ33:AR33"/>
    <mergeCell ref="AI30:AJ30"/>
    <mergeCell ref="AQ30:AR30"/>
    <mergeCell ref="AI31:AJ31"/>
    <mergeCell ref="AQ31:AR31"/>
    <mergeCell ref="BC26:BD26"/>
    <mergeCell ref="BC27:BD27"/>
    <mergeCell ref="AY30:AZ30"/>
    <mergeCell ref="AY33:AZ33"/>
    <mergeCell ref="AY32:AZ32"/>
    <mergeCell ref="AI34:AJ34"/>
    <mergeCell ref="BG33:BH33"/>
    <mergeCell ref="BG34:BH34"/>
    <mergeCell ref="A1:BJ1"/>
    <mergeCell ref="AE7:AF7"/>
    <mergeCell ref="AE8:AF8"/>
    <mergeCell ref="AE9:AF9"/>
    <mergeCell ref="AZ7:AZ12"/>
    <mergeCell ref="AE11:AF11"/>
    <mergeCell ref="AZ3:BG3"/>
    <mergeCell ref="BG32:BH32"/>
    <mergeCell ref="BH7:BH12"/>
    <mergeCell ref="BF6:BG6"/>
    <mergeCell ref="BI23:BI25"/>
    <mergeCell ref="AA31:AB31"/>
    <mergeCell ref="AU20:AV20"/>
    <mergeCell ref="Y3:AL3"/>
    <mergeCell ref="AU17:AV17"/>
    <mergeCell ref="BG30:BH30"/>
    <mergeCell ref="AY31:AZ31"/>
    <mergeCell ref="BG31:BH31"/>
    <mergeCell ref="AU19:AV19"/>
    <mergeCell ref="AU18:AV18"/>
    <mergeCell ref="BE16:BE18"/>
    <mergeCell ref="BC23:BD23"/>
    <mergeCell ref="G27:H27"/>
    <mergeCell ref="AW7:AW10"/>
  </mergeCells>
  <phoneticPr fontId="3"/>
  <conditionalFormatting sqref="P9 AV9 H16 AN16 D23 T23 AJ23 AZ23">
    <cfRule type="expression" dxfId="181" priority="1" stopIfTrue="1">
      <formula>B14=E14</formula>
    </cfRule>
  </conditionalFormatting>
  <conditionalFormatting sqref="P10 AV10 H17 X17 AN17 BD17 D24 L24 AB24 T24 AJ24 AR24 BH24 AZ24">
    <cfRule type="expression" dxfId="180" priority="2" stopIfTrue="1">
      <formula>B14=E14</formula>
    </cfRule>
  </conditionalFormatting>
  <conditionalFormatting sqref="P11 AV11 BD18 H18 X18 AN18 D25 L25 AB25 T25 AJ25 AR25 BH25 AZ25">
    <cfRule type="expression" dxfId="179" priority="3" stopIfTrue="1">
      <formula>B14=E14</formula>
    </cfRule>
  </conditionalFormatting>
  <conditionalFormatting sqref="P12 AV12 H19 X19 AN19 BD19 D26 L26 AB26 T26 AJ26 AR26 BH26 AZ26">
    <cfRule type="expression" dxfId="178" priority="4" stopIfTrue="1">
      <formula>B14=E14</formula>
    </cfRule>
  </conditionalFormatting>
  <conditionalFormatting sqref="P13 AV13 AF4 X20 AN20 BD20 H20 D27 T27 L27 AB27 AJ27 AZ27 AR27 BH27">
    <cfRule type="expression" dxfId="177" priority="5" stopIfTrue="1">
      <formula>B5=E5</formula>
    </cfRule>
  </conditionalFormatting>
  <conditionalFormatting sqref="AB28 P14 D28 L28 X21 AF5 T28 BH28 AV14 AJ28 AR28 BD21 AN21 AZ28 H21">
    <cfRule type="expression" dxfId="176" priority="6" stopIfTrue="1">
      <formula>B5=E5</formula>
    </cfRule>
  </conditionalFormatting>
  <conditionalFormatting sqref="B30 AH30 AP30 AX30 J30 R30 Z30 BF30">
    <cfRule type="expression" dxfId="175" priority="7" stopIfTrue="1">
      <formula>B28&lt;=E28</formula>
    </cfRule>
  </conditionalFormatting>
  <conditionalFormatting sqref="B31 AH31 AP31 AX31 J31 R31 Z31 BF31">
    <cfRule type="expression" dxfId="174" priority="8" stopIfTrue="1">
      <formula>B28&lt;=E28</formula>
    </cfRule>
  </conditionalFormatting>
  <conditionalFormatting sqref="B32 AH32 AP32 AX32 J32 R32 Z32 BF32">
    <cfRule type="expression" dxfId="173" priority="9" stopIfTrue="1">
      <formula>B28&lt;=E28</formula>
    </cfRule>
  </conditionalFormatting>
  <conditionalFormatting sqref="B33 AH33 AP33 AX33 J33 R33 Z33 BF33">
    <cfRule type="expression" dxfId="172" priority="10" stopIfTrue="1">
      <formula>B28&lt;=E28</formula>
    </cfRule>
  </conditionalFormatting>
  <conditionalFormatting sqref="B34 Z34 AH34 AP34 AX34 J34 R34 BF34">
    <cfRule type="expression" dxfId="171" priority="11" stopIfTrue="1">
      <formula>B28&lt;=E28</formula>
    </cfRule>
  </conditionalFormatting>
  <conditionalFormatting sqref="B35 J35 R35 Z35 AH35 AP35 AX35 BF35">
    <cfRule type="expression" dxfId="170" priority="12" stopIfTrue="1">
      <formula>B28&lt;=E28</formula>
    </cfRule>
  </conditionalFormatting>
  <conditionalFormatting sqref="AR29 D29 BD22 AF6 AZ29 H22 AN22 L29 T29 AB29 X22 AJ29 P15 BH29 AV15">
    <cfRule type="expression" dxfId="169" priority="13" stopIfTrue="1">
      <formula>B5=E5</formula>
    </cfRule>
    <cfRule type="expression" dxfId="168" priority="14" stopIfTrue="1">
      <formula>B5&gt;E5</formula>
    </cfRule>
  </conditionalFormatting>
  <conditionalFormatting sqref="E30 AK30 AS30 BA30 M30 U30 AC30 BI30">
    <cfRule type="expression" dxfId="167" priority="15" stopIfTrue="1">
      <formula>B28&gt;=E28</formula>
    </cfRule>
  </conditionalFormatting>
  <conditionalFormatting sqref="E32 AK32 AS32 BA32 M32 U32 AC32 BI32">
    <cfRule type="expression" dxfId="166" priority="16" stopIfTrue="1">
      <formula>B28&gt;=E28</formula>
    </cfRule>
  </conditionalFormatting>
  <conditionalFormatting sqref="E33 AK33 AS33 BA33 M33 U33 AC33 BI33">
    <cfRule type="expression" dxfId="165" priority="17" stopIfTrue="1">
      <formula>B28&gt;=E28</formula>
    </cfRule>
  </conditionalFormatting>
  <conditionalFormatting sqref="E34 AC34 AK34 AS34 BA34 M34 U34 BI34">
    <cfRule type="expression" dxfId="164" priority="18" stopIfTrue="1">
      <formula>B28&gt;=E28</formula>
    </cfRule>
  </conditionalFormatting>
  <conditionalFormatting sqref="E35 M35 U35 AC35 AK35 AS35 BA35 BI35">
    <cfRule type="expression" dxfId="163" priority="19" stopIfTrue="1">
      <formula>B28&gt;=E28</formula>
    </cfRule>
  </conditionalFormatting>
  <conditionalFormatting sqref="J22 AP22 Z22 BF22">
    <cfRule type="expression" dxfId="162" priority="20" stopIfTrue="1">
      <formula>F$21&gt;=I$21</formula>
    </cfRule>
  </conditionalFormatting>
  <conditionalFormatting sqref="AA22 K22 AQ22 BG22">
    <cfRule type="expression" dxfId="161" priority="21" stopIfTrue="1">
      <formula>F$21&gt;=I$21</formula>
    </cfRule>
  </conditionalFormatting>
  <conditionalFormatting sqref="AA23 K23 BG23 AQ23 W16 BC16">
    <cfRule type="expression" dxfId="160" priority="22" stopIfTrue="1">
      <formula>J21=M21</formula>
    </cfRule>
  </conditionalFormatting>
  <conditionalFormatting sqref="T22 D22 AJ22 AZ22">
    <cfRule type="expression" dxfId="159" priority="23" stopIfTrue="1">
      <formula>F$21&lt;=I$21</formula>
    </cfRule>
  </conditionalFormatting>
  <conditionalFormatting sqref="U22 E22 AK22 BA22">
    <cfRule type="expression" dxfId="158" priority="24" stopIfTrue="1">
      <formula>F$21&lt;=I$21</formula>
    </cfRule>
  </conditionalFormatting>
  <conditionalFormatting sqref="H15 AN15">
    <cfRule type="expression" dxfId="157" priority="25" stopIfTrue="1">
      <formula>N$14&lt;=Q$14</formula>
    </cfRule>
  </conditionalFormatting>
  <conditionalFormatting sqref="M15 AS15">
    <cfRule type="expression" dxfId="156" priority="26" stopIfTrue="1">
      <formula>N$14&lt;=Q$14</formula>
    </cfRule>
  </conditionalFormatting>
  <conditionalFormatting sqref="L15 AR15">
    <cfRule type="expression" dxfId="155" priority="27" stopIfTrue="1">
      <formula>N$14&lt;=Q$14</formula>
    </cfRule>
  </conditionalFormatting>
  <conditionalFormatting sqref="K15 AQ15">
    <cfRule type="expression" dxfId="154" priority="28" stopIfTrue="1">
      <formula>N$14&lt;=Q$14</formula>
    </cfRule>
  </conditionalFormatting>
  <conditionalFormatting sqref="J15 AP15">
    <cfRule type="expression" dxfId="153" priority="29" stopIfTrue="1">
      <formula>N$14&lt;=Q$14</formula>
    </cfRule>
  </conditionalFormatting>
  <conditionalFormatting sqref="I15 AO15">
    <cfRule type="expression" dxfId="152" priority="30" stopIfTrue="1">
      <formula>N$14&lt;=Q$14</formula>
    </cfRule>
  </conditionalFormatting>
  <conditionalFormatting sqref="R15 AX15">
    <cfRule type="expression" dxfId="151" priority="31" stopIfTrue="1">
      <formula>N$14&gt;=Q$14</formula>
    </cfRule>
  </conditionalFormatting>
  <conditionalFormatting sqref="S15 AY15">
    <cfRule type="expression" dxfId="150" priority="32" stopIfTrue="1">
      <formula>N$14&gt;=Q$14</formula>
    </cfRule>
  </conditionalFormatting>
  <conditionalFormatting sqref="T15 AZ15">
    <cfRule type="expression" dxfId="149" priority="33" stopIfTrue="1">
      <formula>N$14&gt;=Q$14</formula>
    </cfRule>
  </conditionalFormatting>
  <conditionalFormatting sqref="U15 BA15">
    <cfRule type="expression" dxfId="148" priority="34" stopIfTrue="1">
      <formula>N$14&gt;=Q$14</formula>
    </cfRule>
  </conditionalFormatting>
  <conditionalFormatting sqref="V15 BB15">
    <cfRule type="expression" dxfId="147" priority="35" stopIfTrue="1">
      <formula>N$14&gt;=Q$14</formula>
    </cfRule>
  </conditionalFormatting>
  <conditionalFormatting sqref="W15 BC15">
    <cfRule type="expression" dxfId="146" priority="36" stopIfTrue="1">
      <formula>N$14&gt;=Q$14</formula>
    </cfRule>
  </conditionalFormatting>
  <conditionalFormatting sqref="AD6">
    <cfRule type="expression" dxfId="145" priority="37" stopIfTrue="1">
      <formula>AD$5&lt;=AG$5</formula>
    </cfRule>
  </conditionalFormatting>
  <conditionalFormatting sqref="AE6">
    <cfRule type="expression" dxfId="144" priority="38" stopIfTrue="1">
      <formula>AD$5&lt;=AG$5</formula>
    </cfRule>
  </conditionalFormatting>
  <conditionalFormatting sqref="AG6">
    <cfRule type="expression" dxfId="143" priority="39" stopIfTrue="1">
      <formula>AD$5&gt;=AG$5</formula>
    </cfRule>
  </conditionalFormatting>
  <conditionalFormatting sqref="O15 AU15">
    <cfRule type="expression" dxfId="142" priority="40" stopIfTrue="1">
      <formula>N$14&lt;=Q$14</formula>
    </cfRule>
  </conditionalFormatting>
  <conditionalFormatting sqref="N15 AT15">
    <cfRule type="expression" dxfId="141" priority="41" stopIfTrue="1">
      <formula>N$14&lt;=Q$14</formula>
    </cfRule>
  </conditionalFormatting>
  <conditionalFormatting sqref="Q15 AW15">
    <cfRule type="expression" dxfId="140" priority="42" stopIfTrue="1">
      <formula>N$14&gt;=Q$14</formula>
    </cfRule>
  </conditionalFormatting>
  <conditionalFormatting sqref="E31 AS31 BA31 M31 U31 AC31 AK31 BI31">
    <cfRule type="expression" dxfId="139" priority="43" stopIfTrue="1">
      <formula>B28&gt;=E28</formula>
    </cfRule>
  </conditionalFormatting>
  <conditionalFormatting sqref="B29 AX29 J29 R29 Z29 AH29 AP29 BF29">
    <cfRule type="expression" dxfId="138" priority="44" stopIfTrue="1">
      <formula>B$28&lt;=E$28</formula>
    </cfRule>
  </conditionalFormatting>
  <conditionalFormatting sqref="BG29 AY29 K29 S29 AA29 AI29 AQ29 C29">
    <cfRule type="expression" dxfId="137" priority="45" stopIfTrue="1">
      <formula>B$28&lt;=E$28</formula>
    </cfRule>
  </conditionalFormatting>
  <conditionalFormatting sqref="E29 BA29 M29 U29 AC29 AK29 AS29 BI29">
    <cfRule type="expression" dxfId="136" priority="46" stopIfTrue="1">
      <formula>B$28&gt;=E$28</formula>
    </cfRule>
  </conditionalFormatting>
  <conditionalFormatting sqref="F22 AL22 V22 BB22">
    <cfRule type="expression" dxfId="135" priority="47" stopIfTrue="1">
      <formula>F$21&lt;=I$21</formula>
    </cfRule>
  </conditionalFormatting>
  <conditionalFormatting sqref="G22 AM22 W22 BC22">
    <cfRule type="expression" dxfId="134" priority="48" stopIfTrue="1">
      <formula>F$21&lt;=I$21</formula>
    </cfRule>
  </conditionalFormatting>
  <conditionalFormatting sqref="I22 AO22 Y22 BE22">
    <cfRule type="expression" dxfId="133" priority="49" stopIfTrue="1">
      <formula>F$21&gt;=I$21</formula>
    </cfRule>
  </conditionalFormatting>
  <conditionalFormatting sqref="P7 AV7">
    <cfRule type="expression" dxfId="132" priority="50" stopIfTrue="1">
      <formula>N14=Q14</formula>
    </cfRule>
  </conditionalFormatting>
  <conditionalFormatting sqref="P8 AV8">
    <cfRule type="expression" dxfId="131" priority="51" stopIfTrue="1">
      <formula>N14=Q14</formula>
    </cfRule>
  </conditionalFormatting>
  <conditionalFormatting sqref="P6:AC6">
    <cfRule type="expression" dxfId="130" priority="52" stopIfTrue="1">
      <formula>$AD$5&lt;=$AG$5</formula>
    </cfRule>
  </conditionalFormatting>
  <conditionalFormatting sqref="AH6:AU6">
    <cfRule type="expression" dxfId="129" priority="53" stopIfTrue="1">
      <formula>$AD$5&gt;=$AG$5</formula>
    </cfRule>
  </conditionalFormatting>
  <conditionalFormatting sqref="BD5">
    <cfRule type="expression" dxfId="128" priority="54" stopIfTrue="1">
      <formula>MOD(YEAR(NOW()),5)&lt;&gt;3</formula>
    </cfRule>
    <cfRule type="expression" dxfId="127" priority="55" stopIfTrue="1">
      <formula>$BE$5=$BB$5</formula>
    </cfRule>
  </conditionalFormatting>
  <conditionalFormatting sqref="BD6">
    <cfRule type="expression" dxfId="126" priority="56" stopIfTrue="1">
      <formula>MOD($A$2,5)&lt;&gt;3</formula>
    </cfRule>
    <cfRule type="expression" dxfId="125" priority="57" stopIfTrue="1">
      <formula>$BE$5=$BB$5</formula>
    </cfRule>
    <cfRule type="expression" dxfId="124" priority="58" stopIfTrue="1">
      <formula>$BE$5&lt;$BB$5</formula>
    </cfRule>
  </conditionalFormatting>
  <conditionalFormatting sqref="BC6 AZ6:BA6">
    <cfRule type="expression" dxfId="123" priority="59" stopIfTrue="1">
      <formula>MOD($A$2,5)&lt;&gt;3</formula>
    </cfRule>
    <cfRule type="expression" dxfId="122" priority="60" stopIfTrue="1">
      <formula>$BB$5&lt;=$BE$5</formula>
    </cfRule>
  </conditionalFormatting>
  <conditionalFormatting sqref="BH7:BH12">
    <cfRule type="expression" dxfId="121" priority="61" stopIfTrue="1">
      <formula>MOD($A$2,5)&lt;&gt;3</formula>
    </cfRule>
    <cfRule type="expression" dxfId="120" priority="62" stopIfTrue="1">
      <formula>$BE$5&lt;=$BB$5</formula>
    </cfRule>
  </conditionalFormatting>
  <conditionalFormatting sqref="BF6:BG6">
    <cfRule type="expression" dxfId="119" priority="63" stopIfTrue="1">
      <formula>MOD($A$2,5)&lt;&gt;3</formula>
    </cfRule>
    <cfRule type="expression" dxfId="118" priority="64" stopIfTrue="1">
      <formula>$BE$5&lt;=$BB$5</formula>
    </cfRule>
  </conditionalFormatting>
  <conditionalFormatting sqref="AZ7:AZ12">
    <cfRule type="expression" dxfId="117" priority="67" stopIfTrue="1">
      <formula>MOD($A$2,5)&lt;&gt;3</formula>
    </cfRule>
    <cfRule type="expression" dxfId="116" priority="68" stopIfTrue="1">
      <formula>$BB$5&lt;=$BE$5</formula>
    </cfRule>
  </conditionalFormatting>
  <conditionalFormatting sqref="BB7:BE11">
    <cfRule type="expression" dxfId="115" priority="69" stopIfTrue="1">
      <formula>$AZ$3=""</formula>
    </cfRule>
  </conditionalFormatting>
  <conditionalFormatting sqref="BB6">
    <cfRule type="expression" dxfId="114" priority="70" stopIfTrue="1">
      <formula>MOD($A$2,5)&lt;&gt;3</formula>
    </cfRule>
    <cfRule type="expression" dxfId="113" priority="71" stopIfTrue="1">
      <formula>$BB$5&lt;=$BE$5</formula>
    </cfRule>
  </conditionalFormatting>
  <conditionalFormatting sqref="BE6">
    <cfRule type="expression" dxfId="112" priority="72" stopIfTrue="1">
      <formula>MOD($A$2,5)&lt;&gt;3</formula>
    </cfRule>
    <cfRule type="expression" dxfId="111" priority="73" stopIfTrue="1">
      <formula>$BE$5&lt;=$BB$5</formula>
    </cfRule>
  </conditionalFormatting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D5" sqref="D5"/>
    </sheetView>
  </sheetViews>
  <sheetFormatPr defaultRowHeight="13.5"/>
  <cols>
    <col min="1" max="5" width="9" style="11"/>
    <col min="6" max="6" width="6.375" style="11" hidden="1" customWidth="1"/>
    <col min="7" max="11" width="9" style="11" hidden="1" customWidth="1"/>
    <col min="12" max="13" width="2.5" style="11" hidden="1" customWidth="1"/>
    <col min="14" max="16" width="9" style="11" hidden="1" customWidth="1"/>
    <col min="17" max="16384" width="9" style="11"/>
  </cols>
  <sheetData>
    <row r="1" spans="1:16" ht="24">
      <c r="A1" s="21">
        <f ca="1">YEAR(NOW())</f>
        <v>2018</v>
      </c>
      <c r="B1" s="18" t="s">
        <v>172</v>
      </c>
    </row>
    <row r="3" spans="1:16">
      <c r="A3" s="13" t="s">
        <v>150</v>
      </c>
      <c r="B3" s="13" t="s">
        <v>151</v>
      </c>
      <c r="C3" s="13" t="s">
        <v>152</v>
      </c>
      <c r="D3" s="13" t="s">
        <v>153</v>
      </c>
      <c r="E3" s="13" t="s">
        <v>154</v>
      </c>
      <c r="L3" s="33" t="s">
        <v>291</v>
      </c>
      <c r="M3" s="11">
        <v>1</v>
      </c>
      <c r="N3" s="14" t="str">
        <f t="shared" ref="N3:N10" si="0">INDEX($A$4:$A$8,MATCH($L3,$B$4:$B$8,0),1)</f>
        <v>石川</v>
      </c>
      <c r="O3" s="14" t="str">
        <f>M3&amp;"位"</f>
        <v>1位</v>
      </c>
      <c r="P3" s="14" t="str">
        <f>INDEX($C$4:$E$8,MATCH($L3,$B$4:$B$8,0),$M3)</f>
        <v/>
      </c>
    </row>
    <row r="4" spans="1:16">
      <c r="A4" s="13" t="s">
        <v>155</v>
      </c>
      <c r="B4" s="30" t="s">
        <v>477</v>
      </c>
      <c r="C4" s="31" t="str">
        <f>新潟!AH5</f>
        <v/>
      </c>
      <c r="D4" s="31" t="str">
        <f>IF(新潟!AH5=新潟!N7,新潟!AW7,新潟!N7)</f>
        <v/>
      </c>
      <c r="E4" s="31"/>
      <c r="F4" s="11">
        <v>1</v>
      </c>
      <c r="I4" s="30" t="s">
        <v>231</v>
      </c>
      <c r="L4" s="32" t="s">
        <v>2</v>
      </c>
      <c r="M4" s="11">
        <v>2</v>
      </c>
      <c r="N4" s="14" t="str">
        <f t="shared" si="0"/>
        <v>新潟</v>
      </c>
      <c r="O4" s="14" t="str">
        <f t="shared" ref="O4:O10" si="1">M4&amp;"位"</f>
        <v>2位</v>
      </c>
      <c r="P4" s="14" t="str">
        <f t="shared" ref="P4:P10" si="2">INDEX($C$4:$E$8,MATCH($L4,$B$4:$B$8,0),$M4)</f>
        <v/>
      </c>
    </row>
    <row r="5" spans="1:16">
      <c r="A5" s="13" t="s">
        <v>156</v>
      </c>
      <c r="B5" s="30" t="s">
        <v>478</v>
      </c>
      <c r="C5" s="31" t="str">
        <f>福井!AH5</f>
        <v/>
      </c>
      <c r="D5" s="31" t="str">
        <f>IF(福井!AH5=福井!K7,福井!AW7,福井!K7)</f>
        <v/>
      </c>
      <c r="E5" s="31"/>
      <c r="F5" s="11">
        <v>2</v>
      </c>
      <c r="I5" s="30" t="s">
        <v>232</v>
      </c>
      <c r="L5" s="32" t="s">
        <v>3</v>
      </c>
      <c r="M5" s="11">
        <v>2</v>
      </c>
      <c r="N5" s="14" t="str">
        <f t="shared" si="0"/>
        <v>福井</v>
      </c>
      <c r="O5" s="14" t="str">
        <f t="shared" si="1"/>
        <v>2位</v>
      </c>
      <c r="P5" s="14" t="str">
        <f t="shared" si="2"/>
        <v/>
      </c>
    </row>
    <row r="6" spans="1:16">
      <c r="A6" s="13" t="s">
        <v>157</v>
      </c>
      <c r="B6" s="30" t="s">
        <v>479</v>
      </c>
      <c r="C6" s="31" t="str">
        <f>富山!X6</f>
        <v/>
      </c>
      <c r="D6" s="31" t="str">
        <f>IF(富山!X6=富山!J8,富山!AF8,富山!J8)</f>
        <v/>
      </c>
      <c r="E6" s="31"/>
      <c r="F6" s="11">
        <v>3</v>
      </c>
      <c r="I6" s="30" t="s">
        <v>229</v>
      </c>
      <c r="L6" s="32" t="s">
        <v>4</v>
      </c>
      <c r="M6" s="11">
        <v>2</v>
      </c>
      <c r="N6" s="14" t="str">
        <f t="shared" si="0"/>
        <v>富山</v>
      </c>
      <c r="O6" s="14" t="str">
        <f t="shared" si="1"/>
        <v>2位</v>
      </c>
      <c r="P6" s="14" t="str">
        <f t="shared" si="2"/>
        <v/>
      </c>
    </row>
    <row r="7" spans="1:16">
      <c r="A7" s="13" t="s">
        <v>158</v>
      </c>
      <c r="B7" s="30" t="s">
        <v>480</v>
      </c>
      <c r="C7" s="31" t="str">
        <f>長野!AH5</f>
        <v/>
      </c>
      <c r="D7" s="31" t="str">
        <f>IF(長野!N7=長野!AH5,長野!AW7,長野!N7)</f>
        <v/>
      </c>
      <c r="E7" s="31"/>
      <c r="F7" s="11">
        <v>4</v>
      </c>
      <c r="I7" s="30" t="s">
        <v>230</v>
      </c>
      <c r="L7" s="32" t="s">
        <v>1</v>
      </c>
      <c r="M7" s="11">
        <v>3</v>
      </c>
      <c r="N7" s="14" t="str">
        <f t="shared" si="0"/>
        <v>石川</v>
      </c>
      <c r="O7" s="14" t="str">
        <f t="shared" si="1"/>
        <v>3位</v>
      </c>
      <c r="P7" s="14" t="str">
        <f t="shared" ca="1" si="2"/>
        <v/>
      </c>
    </row>
    <row r="8" spans="1:16">
      <c r="A8" s="13" t="s">
        <v>159</v>
      </c>
      <c r="B8" s="30" t="s">
        <v>295</v>
      </c>
      <c r="C8" s="31" t="str">
        <f>石川!AH5</f>
        <v/>
      </c>
      <c r="D8" s="31" t="str">
        <f>IF(石川!N7=石川!AH5,石川!AW7,石川!N7)</f>
        <v/>
      </c>
      <c r="E8" s="31" t="str">
        <f ca="1">石川!BA4</f>
        <v/>
      </c>
      <c r="F8" s="11">
        <v>5</v>
      </c>
      <c r="L8" s="32" t="s">
        <v>5</v>
      </c>
      <c r="M8" s="11">
        <v>1</v>
      </c>
      <c r="N8" s="14" t="str">
        <f t="shared" si="0"/>
        <v>長野</v>
      </c>
      <c r="O8" s="14" t="str">
        <f t="shared" si="1"/>
        <v>1位</v>
      </c>
      <c r="P8" s="14" t="str">
        <f t="shared" si="2"/>
        <v/>
      </c>
    </row>
    <row r="9" spans="1:16">
      <c r="L9" s="32" t="s">
        <v>4</v>
      </c>
      <c r="M9" s="11">
        <v>1</v>
      </c>
      <c r="N9" s="14" t="str">
        <f t="shared" si="0"/>
        <v>富山</v>
      </c>
      <c r="O9" s="14" t="str">
        <f t="shared" si="1"/>
        <v>1位</v>
      </c>
      <c r="P9" s="14" t="str">
        <f t="shared" si="2"/>
        <v/>
      </c>
    </row>
    <row r="10" spans="1:16" hidden="1">
      <c r="A10" s="32"/>
      <c r="L10" s="32" t="s">
        <v>3</v>
      </c>
      <c r="M10" s="11">
        <v>1</v>
      </c>
      <c r="N10" s="14" t="str">
        <f t="shared" si="0"/>
        <v>福井</v>
      </c>
      <c r="O10" s="14" t="str">
        <f t="shared" si="1"/>
        <v>1位</v>
      </c>
      <c r="P10" s="14" t="str">
        <f t="shared" si="2"/>
        <v/>
      </c>
    </row>
    <row r="11" spans="1:16" hidden="1">
      <c r="A11" s="12" t="s">
        <v>160</v>
      </c>
      <c r="B11" s="12" t="s">
        <v>161</v>
      </c>
      <c r="L11" s="32" t="s">
        <v>1</v>
      </c>
      <c r="M11" s="11">
        <v>2</v>
      </c>
      <c r="N11" s="14" t="str">
        <f>INDEX($A$4:$A$8,MATCH($L11,$B$4:$B$8,0),1)</f>
        <v>石川</v>
      </c>
      <c r="O11" s="14" t="str">
        <f>M11&amp;"位"</f>
        <v>2位</v>
      </c>
      <c r="P11" s="14" t="str">
        <f>INDEX($C$4:$E$8,MATCH($L11,$B$4:$B$8,0),$M11)</f>
        <v/>
      </c>
    </row>
    <row r="12" spans="1:16" hidden="1">
      <c r="A12" s="12">
        <v>1</v>
      </c>
      <c r="B12" s="12" t="str">
        <f>P3</f>
        <v/>
      </c>
      <c r="C12" s="12" t="str">
        <f>HLOOKUP(B12,トーナメント!$A$51:$AU$53,3,0)</f>
        <v>石川１位</v>
      </c>
      <c r="D12" s="11" t="str">
        <f>LEFT(C12,2)</f>
        <v>石川</v>
      </c>
      <c r="E12" s="11">
        <f>VALUE(MID(C12,3,1))</f>
        <v>1</v>
      </c>
      <c r="F12" s="11">
        <f t="shared" ref="F12:F22" si="3">VALUE(MATCH(D12,$A$4:$A$8,0))</f>
        <v>5</v>
      </c>
      <c r="L12" s="32" t="s">
        <v>5</v>
      </c>
      <c r="M12" s="11">
        <v>2</v>
      </c>
      <c r="N12" s="14" t="str">
        <f>INDEX($A$4:$A$8,MATCH($L12,$B$4:$B$8,0),1)</f>
        <v>長野</v>
      </c>
      <c r="O12" s="14" t="str">
        <f>M12&amp;"位"</f>
        <v>2位</v>
      </c>
      <c r="P12" s="14" t="str">
        <f>INDEX($C$4:$E$8,MATCH($L12,$B$4:$B$8,0),$M12)</f>
        <v/>
      </c>
    </row>
    <row r="13" spans="1:16" hidden="1">
      <c r="A13" s="12">
        <v>2</v>
      </c>
      <c r="B13" s="12" t="str">
        <f t="shared" ref="B13:B22" si="4">P4</f>
        <v/>
      </c>
      <c r="C13" s="12" t="str">
        <f>HLOOKUP(B13,トーナメント!$A$51:$AU$53,3,0)</f>
        <v>石川１位</v>
      </c>
      <c r="D13" s="11" t="str">
        <f t="shared" ref="D13:D22" si="5">LEFT(C13,2)</f>
        <v>石川</v>
      </c>
      <c r="E13" s="11">
        <f t="shared" ref="E13:E22" si="6">VALUE(MID(C13,3,1))</f>
        <v>1</v>
      </c>
      <c r="F13" s="11">
        <f t="shared" si="3"/>
        <v>5</v>
      </c>
      <c r="L13" s="32" t="s">
        <v>2</v>
      </c>
      <c r="M13" s="11">
        <v>1</v>
      </c>
      <c r="N13" s="14" t="str">
        <f>INDEX($A$4:$A$8,MATCH($L13,$B$4:$B$8,0),1)</f>
        <v>新潟</v>
      </c>
      <c r="O13" s="14" t="str">
        <f>M13&amp;"位"</f>
        <v>1位</v>
      </c>
      <c r="P13" s="14" t="str">
        <f>INDEX($C$4:$E$8,MATCH($L13,$B$4:$B$8,0),$M13)</f>
        <v/>
      </c>
    </row>
    <row r="14" spans="1:16" hidden="1">
      <c r="A14" s="12">
        <v>3</v>
      </c>
      <c r="B14" s="12" t="str">
        <f t="shared" si="4"/>
        <v/>
      </c>
      <c r="C14" s="12" t="str">
        <f>HLOOKUP(B14,トーナメント!$A$51:$AU$53,3,0)</f>
        <v>石川１位</v>
      </c>
      <c r="D14" s="11" t="str">
        <f t="shared" si="5"/>
        <v>石川</v>
      </c>
      <c r="E14" s="11">
        <f t="shared" si="6"/>
        <v>1</v>
      </c>
      <c r="F14" s="11">
        <f t="shared" si="3"/>
        <v>5</v>
      </c>
    </row>
    <row r="15" spans="1:16" hidden="1">
      <c r="A15" s="12">
        <v>4</v>
      </c>
      <c r="B15" s="12" t="str">
        <f t="shared" si="4"/>
        <v/>
      </c>
      <c r="C15" s="12" t="str">
        <f>HLOOKUP(B15,トーナメント!$A$51:$AU$53,3,0)</f>
        <v>石川１位</v>
      </c>
      <c r="D15" s="11" t="str">
        <f t="shared" si="5"/>
        <v>石川</v>
      </c>
      <c r="E15" s="11">
        <f t="shared" si="6"/>
        <v>1</v>
      </c>
      <c r="F15" s="11">
        <f t="shared" si="3"/>
        <v>5</v>
      </c>
    </row>
    <row r="16" spans="1:16" hidden="1">
      <c r="A16" s="12">
        <v>5</v>
      </c>
      <c r="B16" s="12" t="str">
        <f t="shared" ca="1" si="4"/>
        <v/>
      </c>
      <c r="C16" s="12" t="str">
        <f ca="1">HLOOKUP(B16,トーナメント!$A$51:$AU$53,3,0)</f>
        <v>石川１位</v>
      </c>
      <c r="D16" s="11" t="str">
        <f t="shared" ca="1" si="5"/>
        <v>石川</v>
      </c>
      <c r="E16" s="11">
        <f t="shared" ca="1" si="6"/>
        <v>1</v>
      </c>
      <c r="F16" s="11">
        <f t="shared" ca="1" si="3"/>
        <v>5</v>
      </c>
    </row>
    <row r="17" spans="1:6" hidden="1">
      <c r="A17" s="12">
        <v>6</v>
      </c>
      <c r="B17" s="12" t="str">
        <f t="shared" si="4"/>
        <v/>
      </c>
      <c r="C17" s="12" t="str">
        <f>HLOOKUP(B17,トーナメント!$A$51:$AU$53,3,0)</f>
        <v>石川１位</v>
      </c>
      <c r="D17" s="11" t="str">
        <f t="shared" si="5"/>
        <v>石川</v>
      </c>
      <c r="E17" s="11">
        <f t="shared" si="6"/>
        <v>1</v>
      </c>
      <c r="F17" s="11">
        <f t="shared" si="3"/>
        <v>5</v>
      </c>
    </row>
    <row r="18" spans="1:6" hidden="1">
      <c r="A18" s="12">
        <v>7</v>
      </c>
      <c r="B18" s="12" t="str">
        <f t="shared" si="4"/>
        <v/>
      </c>
      <c r="C18" s="12" t="str">
        <f>HLOOKUP(B18,トーナメント!$A$51:$AU$53,3,0)</f>
        <v>石川１位</v>
      </c>
      <c r="D18" s="11" t="str">
        <f t="shared" si="5"/>
        <v>石川</v>
      </c>
      <c r="E18" s="11">
        <f t="shared" si="6"/>
        <v>1</v>
      </c>
      <c r="F18" s="11">
        <f t="shared" si="3"/>
        <v>5</v>
      </c>
    </row>
    <row r="19" spans="1:6" hidden="1">
      <c r="A19" s="12">
        <v>8</v>
      </c>
      <c r="B19" s="12" t="str">
        <f t="shared" si="4"/>
        <v/>
      </c>
      <c r="C19" s="12" t="str">
        <f>HLOOKUP(B19,トーナメント!$A$51:$AU$53,3,0)</f>
        <v>石川１位</v>
      </c>
      <c r="D19" s="11" t="str">
        <f t="shared" si="5"/>
        <v>石川</v>
      </c>
      <c r="E19" s="11">
        <f t="shared" si="6"/>
        <v>1</v>
      </c>
      <c r="F19" s="11">
        <f t="shared" si="3"/>
        <v>5</v>
      </c>
    </row>
    <row r="20" spans="1:6" hidden="1">
      <c r="A20" s="12">
        <v>9</v>
      </c>
      <c r="B20" s="12" t="str">
        <f t="shared" si="4"/>
        <v/>
      </c>
      <c r="C20" s="12" t="str">
        <f>HLOOKUP(B20,トーナメント!$A$51:$AU$53,3,0)</f>
        <v>石川１位</v>
      </c>
      <c r="D20" s="11" t="str">
        <f t="shared" si="5"/>
        <v>石川</v>
      </c>
      <c r="E20" s="11">
        <f t="shared" si="6"/>
        <v>1</v>
      </c>
      <c r="F20" s="11">
        <f t="shared" si="3"/>
        <v>5</v>
      </c>
    </row>
    <row r="21" spans="1:6" hidden="1">
      <c r="A21" s="12">
        <v>10</v>
      </c>
      <c r="B21" s="12" t="str">
        <f t="shared" si="4"/>
        <v/>
      </c>
      <c r="C21" s="12" t="str">
        <f>HLOOKUP(B21,トーナメント!$A$51:$AU$53,3,0)</f>
        <v>石川１位</v>
      </c>
      <c r="D21" s="11" t="str">
        <f t="shared" si="5"/>
        <v>石川</v>
      </c>
      <c r="E21" s="11">
        <f t="shared" si="6"/>
        <v>1</v>
      </c>
      <c r="F21" s="11">
        <f t="shared" si="3"/>
        <v>5</v>
      </c>
    </row>
    <row r="22" spans="1:6" hidden="1">
      <c r="A22" s="12">
        <v>11</v>
      </c>
      <c r="B22" s="12" t="str">
        <f t="shared" si="4"/>
        <v/>
      </c>
      <c r="C22" s="12" t="str">
        <f>HLOOKUP(B22,トーナメント!$A$51:$AU$53,3,0)</f>
        <v>石川１位</v>
      </c>
      <c r="D22" s="11" t="str">
        <f t="shared" si="5"/>
        <v>石川</v>
      </c>
      <c r="E22" s="11">
        <f t="shared" si="6"/>
        <v>1</v>
      </c>
      <c r="F22" s="11">
        <f t="shared" si="3"/>
        <v>5</v>
      </c>
    </row>
    <row r="23" spans="1:6">
      <c r="A23" s="32" t="s">
        <v>448</v>
      </c>
      <c r="B23" s="12"/>
      <c r="C23" s="12"/>
    </row>
    <row r="24" spans="1:6">
      <c r="A24" s="32" t="s">
        <v>439</v>
      </c>
    </row>
    <row r="25" spans="1:6">
      <c r="A25" s="32" t="s">
        <v>440</v>
      </c>
    </row>
    <row r="27" spans="1:6">
      <c r="A27" s="32" t="s">
        <v>441</v>
      </c>
    </row>
  </sheetData>
  <phoneticPr fontId="3"/>
  <dataValidations count="1">
    <dataValidation type="list" imeMode="off" allowBlank="1" showInputMessage="1" showErrorMessage="1" sqref="I4:I7 B4:B8">
      <formula1>"a,b,c,d,e"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9"/>
  <sheetViews>
    <sheetView showGridLines="0" topLeftCell="A43" zoomScaleNormal="100" zoomScaleSheetLayoutView="70" workbookViewId="0">
      <selection activeCell="A2" sqref="A2"/>
    </sheetView>
  </sheetViews>
  <sheetFormatPr defaultRowHeight="14.25"/>
  <cols>
    <col min="1" max="2" width="2.25" style="24" customWidth="1"/>
    <col min="3" max="3" width="2.25" style="25" customWidth="1"/>
    <col min="4" max="5" width="2.25" style="24" customWidth="1"/>
    <col min="6" max="6" width="2.25" style="25" customWidth="1"/>
    <col min="7" max="8" width="2.25" style="24" customWidth="1"/>
    <col min="9" max="10" width="2.25" style="25" customWidth="1"/>
    <col min="11" max="12" width="2.25" style="24" customWidth="1"/>
    <col min="13" max="14" width="2.25" style="25" customWidth="1"/>
    <col min="15" max="16" width="2.25" style="24" customWidth="1"/>
    <col min="17" max="17" width="2.25" style="25" customWidth="1"/>
    <col min="18" max="19" width="2.25" style="24" customWidth="1"/>
    <col min="20" max="21" width="2.25" style="25" customWidth="1"/>
    <col min="22" max="23" width="2.25" style="24" customWidth="1"/>
    <col min="24" max="24" width="2.25" style="25" customWidth="1"/>
    <col min="25" max="25" width="2.25" style="24" customWidth="1"/>
    <col min="26" max="26" width="2.25" style="25" customWidth="1"/>
    <col min="27" max="28" width="2.25" style="24" customWidth="1"/>
    <col min="29" max="29" width="2.25" style="25" customWidth="1"/>
    <col min="30" max="30" width="2.25" style="24" customWidth="1"/>
    <col min="31" max="31" width="1.125" style="24" customWidth="1"/>
    <col min="32" max="33" width="1.125" style="25" customWidth="1"/>
    <col min="34" max="36" width="1.125" style="24" customWidth="1"/>
    <col min="37" max="39" width="1.125" style="25" customWidth="1"/>
    <col min="40" max="40" width="1.125" style="24" customWidth="1"/>
    <col min="41" max="41" width="2.25" style="24" customWidth="1"/>
    <col min="42" max="42" width="2.25" style="25" customWidth="1"/>
    <col min="43" max="44" width="2.25" style="24" customWidth="1"/>
    <col min="45" max="45" width="2.25" style="25" customWidth="1"/>
    <col min="46" max="47" width="2.25" style="24" customWidth="1"/>
    <col min="48" max="52" width="9" style="24"/>
    <col min="53" max="53" width="3.5" style="24" bestFit="1" customWidth="1"/>
    <col min="54" max="54" width="30.5" style="24" bestFit="1" customWidth="1"/>
    <col min="55" max="55" width="11.625" style="24" bestFit="1" customWidth="1"/>
    <col min="56" max="16384" width="9" style="24"/>
  </cols>
  <sheetData>
    <row r="1" spans="1:55" s="26" customFormat="1" ht="22.5">
      <c r="A1" s="529" t="str">
        <f ca="1">"第"&amp;DBCS(くじ引き!A1-1979)&amp;"回 北信越中学校総合競技大会 サッカー競技 "&amp;IF(I3="","組み合わせと試合開始時刻","試合結果")</f>
        <v>第３９回 北信越中学校総合競技大会 サッカー競技 組み合わせと試合開始時刻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  <c r="AT1" s="529"/>
      <c r="AU1" s="529"/>
    </row>
    <row r="2" spans="1:55" ht="15" customHeight="1"/>
    <row r="3" spans="1:55" s="26" customFormat="1" ht="24.75">
      <c r="C3" s="143"/>
      <c r="F3" s="143"/>
      <c r="I3" s="494" t="str">
        <f>IF(U8="","","優勝："&amp;IF(U6&gt;X6,H8&amp;"中学校【"&amp;LEFT(HLOOKUP(H8,$A$51:$AU$53,3,FALSE),2),AL8&amp;"中学校【"&amp;LEFT(HLOOKUP(AL8,$A$51:$AU$53,3,FALSE),2))&amp;"県】")</f>
        <v/>
      </c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494"/>
      <c r="AK3" s="494"/>
      <c r="AL3" s="494"/>
      <c r="AM3" s="494"/>
      <c r="AN3" s="494"/>
      <c r="AO3" s="494"/>
      <c r="AP3" s="143"/>
      <c r="AS3" s="143"/>
      <c r="AX3" s="26" t="str">
        <f>IF(U8="","",IF(U6&gt;X6,H8,AL8))</f>
        <v/>
      </c>
      <c r="AY3" s="26" t="str">
        <f>IF(AX3=H8,AL8,H8)</f>
        <v/>
      </c>
    </row>
    <row r="4" spans="1:55" s="26" customFormat="1" ht="19.5">
      <c r="C4" s="143"/>
      <c r="F4" s="143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62" t="str">
        <f ca="1">IF(OR(I3="",VLOOKUP("第"&amp;YEAR(NOW())-1979&amp;"回",歴代優勝校!$A$2:$F$51,2,FALSE)=""),"","（"&amp;VLOOKUP("第"&amp;YEAR(NOW())-1979&amp;"回",歴代優勝校!$A$2:$F$51,4,FALSE)&amp;"）")</f>
        <v/>
      </c>
      <c r="AB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3"/>
      <c r="AS4" s="143"/>
      <c r="AX4" s="26" t="str">
        <f>IF(AX3="","",LEFT(HLOOKUP(AX3,$A$51:$AU$53,3,FALSE),2))</f>
        <v/>
      </c>
      <c r="AY4" s="26" t="str">
        <f>IF(AY3="","",LEFT(HLOOKUP(AY3,$A$51:$AU$53,3,FALSE),2))</f>
        <v/>
      </c>
    </row>
    <row r="5" spans="1:55" s="147" customFormat="1" ht="6.75" customHeight="1">
      <c r="A5" s="145"/>
      <c r="B5" s="145"/>
      <c r="C5" s="146"/>
      <c r="D5" s="145"/>
      <c r="E5" s="145"/>
      <c r="F5" s="146"/>
      <c r="G5" s="145"/>
      <c r="H5" s="145"/>
      <c r="I5" s="146"/>
      <c r="J5" s="146"/>
      <c r="K5" s="145"/>
      <c r="L5" s="145"/>
      <c r="M5" s="146"/>
      <c r="N5" s="146"/>
      <c r="O5" s="145"/>
      <c r="P5" s="145"/>
      <c r="Q5" s="146"/>
      <c r="R5" s="145"/>
      <c r="S5" s="145"/>
      <c r="T5" s="146"/>
      <c r="U5" s="146"/>
      <c r="V5" s="492"/>
      <c r="W5" s="493"/>
      <c r="X5" s="146"/>
      <c r="Y5" s="145"/>
      <c r="Z5" s="146"/>
      <c r="AA5" s="145"/>
      <c r="AB5" s="145"/>
      <c r="AC5" s="146"/>
      <c r="AD5" s="145"/>
      <c r="AE5" s="145"/>
      <c r="AF5" s="146"/>
      <c r="AG5" s="146"/>
      <c r="AH5" s="145"/>
      <c r="AI5" s="145"/>
      <c r="AJ5" s="145"/>
      <c r="AK5" s="146"/>
      <c r="AL5" s="146"/>
      <c r="AM5" s="146"/>
      <c r="AN5" s="145"/>
      <c r="AO5" s="145"/>
      <c r="AP5" s="146"/>
      <c r="AQ5" s="145"/>
      <c r="AR5" s="145"/>
      <c r="AS5" s="146"/>
      <c r="AT5" s="145"/>
      <c r="AU5" s="145"/>
    </row>
    <row r="6" spans="1:55" s="147" customFormat="1" ht="18.75" hidden="1" customHeight="1">
      <c r="A6" s="145"/>
      <c r="B6" s="145"/>
      <c r="C6" s="146"/>
      <c r="D6" s="145"/>
      <c r="E6" s="145"/>
      <c r="F6" s="146"/>
      <c r="G6" s="145"/>
      <c r="H6" s="145"/>
      <c r="I6" s="146"/>
      <c r="J6" s="146"/>
      <c r="K6" s="145"/>
      <c r="L6" s="145"/>
      <c r="M6" s="146"/>
      <c r="N6" s="146"/>
      <c r="O6" s="145"/>
      <c r="P6" s="145"/>
      <c r="Q6" s="146"/>
      <c r="R6" s="145"/>
      <c r="S6" s="145"/>
      <c r="T6" s="146"/>
      <c r="U6" s="146">
        <f>SUM(U8:U14)</f>
        <v>0</v>
      </c>
      <c r="V6" s="492"/>
      <c r="W6" s="493"/>
      <c r="X6" s="146">
        <f>SUM(X8:X14)</f>
        <v>0</v>
      </c>
      <c r="Y6" s="145"/>
      <c r="Z6" s="146"/>
      <c r="AA6" s="145"/>
      <c r="AB6" s="145"/>
      <c r="AC6" s="146"/>
      <c r="AD6" s="145"/>
      <c r="AE6" s="145"/>
      <c r="AF6" s="146"/>
      <c r="AG6" s="146"/>
      <c r="AH6" s="145"/>
      <c r="AI6" s="145"/>
      <c r="AJ6" s="145"/>
      <c r="AK6" s="146"/>
      <c r="AL6" s="146"/>
      <c r="AM6" s="146"/>
      <c r="AN6" s="145"/>
      <c r="AO6" s="145"/>
      <c r="AP6" s="146"/>
      <c r="AQ6" s="145"/>
      <c r="AR6" s="145"/>
      <c r="AS6" s="146"/>
      <c r="AT6" s="145"/>
      <c r="AU6" s="145"/>
    </row>
    <row r="7" spans="1:55" s="148" customFormat="1" ht="18.75" customHeight="1" thickBot="1">
      <c r="L7" s="489" t="str">
        <f>IF(U8="","",SUM(U8:U13))</f>
        <v/>
      </c>
      <c r="M7" s="490"/>
      <c r="N7" s="490"/>
      <c r="O7" s="490"/>
      <c r="P7" s="490"/>
      <c r="Q7" s="490"/>
      <c r="R7" s="490"/>
      <c r="S7" s="490"/>
      <c r="T7" s="490"/>
      <c r="U7" s="490"/>
      <c r="V7" s="491"/>
      <c r="W7" s="500" t="str">
        <f>IF(X8="","",SUM(X8:X13))</f>
        <v/>
      </c>
      <c r="X7" s="501"/>
      <c r="Y7" s="501"/>
      <c r="Z7" s="501"/>
      <c r="AA7" s="501"/>
      <c r="AB7" s="501"/>
      <c r="AC7" s="501"/>
      <c r="AD7" s="501"/>
      <c r="AE7" s="501"/>
      <c r="AF7" s="501"/>
      <c r="AG7" s="501"/>
      <c r="AH7" s="501"/>
      <c r="AI7" s="502"/>
    </row>
    <row r="8" spans="1:55" s="145" customFormat="1" ht="18.75" customHeight="1" thickTop="1">
      <c r="C8" s="146"/>
      <c r="F8" s="146"/>
      <c r="H8" s="510" t="str">
        <f>IF(J17=M17,"",IF(J17&gt;M17,A19,T19))</f>
        <v/>
      </c>
      <c r="I8" s="505"/>
      <c r="J8" s="505"/>
      <c r="K8" s="492"/>
      <c r="L8" s="493"/>
      <c r="M8" s="146"/>
      <c r="N8" s="146"/>
      <c r="Q8" s="146"/>
      <c r="T8" s="146"/>
      <c r="U8" s="149"/>
      <c r="V8" s="487" t="s">
        <v>209</v>
      </c>
      <c r="W8" s="487"/>
      <c r="X8" s="150"/>
      <c r="Z8" s="146"/>
      <c r="AC8" s="146"/>
      <c r="AF8" s="146"/>
      <c r="AG8" s="146"/>
      <c r="AI8" s="493"/>
      <c r="AJ8" s="496"/>
      <c r="AK8" s="146"/>
      <c r="AL8" s="504" t="str">
        <f>IF(AF17=AL17,"",IF(AF17&gt;AL17,X19,AS19))</f>
        <v/>
      </c>
      <c r="AM8" s="504"/>
      <c r="AN8" s="504"/>
      <c r="AO8" s="504"/>
      <c r="AP8" s="505"/>
      <c r="AS8" s="146"/>
      <c r="BA8" s="145" t="s">
        <v>455</v>
      </c>
      <c r="BB8" s="145" t="s">
        <v>458</v>
      </c>
      <c r="BC8" s="145" t="s">
        <v>450</v>
      </c>
    </row>
    <row r="9" spans="1:55" s="147" customFormat="1" ht="18.75" customHeight="1">
      <c r="A9" s="145"/>
      <c r="B9" s="145"/>
      <c r="C9" s="146"/>
      <c r="D9" s="145"/>
      <c r="E9" s="145"/>
      <c r="F9" s="146"/>
      <c r="G9" s="145"/>
      <c r="H9" s="505"/>
      <c r="I9" s="505"/>
      <c r="J9" s="505"/>
      <c r="K9" s="492"/>
      <c r="L9" s="493"/>
      <c r="M9" s="146"/>
      <c r="N9" s="146"/>
      <c r="O9" s="145"/>
      <c r="P9" s="145"/>
      <c r="Q9" s="146"/>
      <c r="R9" s="145"/>
      <c r="S9" s="145"/>
      <c r="T9" s="146"/>
      <c r="U9" s="149"/>
      <c r="V9" s="487" t="s">
        <v>209</v>
      </c>
      <c r="W9" s="487"/>
      <c r="X9" s="150"/>
      <c r="Y9" s="145"/>
      <c r="Z9" s="146"/>
      <c r="AA9" s="145"/>
      <c r="AB9" s="145"/>
      <c r="AC9" s="146"/>
      <c r="AD9" s="145"/>
      <c r="AE9" s="145"/>
      <c r="AF9" s="146"/>
      <c r="AG9" s="146"/>
      <c r="AH9" s="145"/>
      <c r="AI9" s="493"/>
      <c r="AJ9" s="496"/>
      <c r="AK9" s="146"/>
      <c r="AL9" s="504"/>
      <c r="AM9" s="504"/>
      <c r="AN9" s="504"/>
      <c r="AO9" s="504"/>
      <c r="AP9" s="505"/>
      <c r="AQ9" s="145"/>
      <c r="AR9" s="145"/>
      <c r="AS9" s="146"/>
      <c r="AT9" s="145"/>
      <c r="AU9" s="145"/>
      <c r="BA9" s="147" t="s">
        <v>456</v>
      </c>
      <c r="BB9" s="147" t="s">
        <v>451</v>
      </c>
      <c r="BC9" s="185" t="s">
        <v>450</v>
      </c>
    </row>
    <row r="10" spans="1:55" s="147" customFormat="1" ht="18.75" customHeight="1">
      <c r="A10" s="145"/>
      <c r="B10" s="145"/>
      <c r="C10" s="146"/>
      <c r="D10" s="145"/>
      <c r="E10" s="145"/>
      <c r="F10" s="146"/>
      <c r="G10" s="145"/>
      <c r="H10" s="505"/>
      <c r="I10" s="505"/>
      <c r="J10" s="505"/>
      <c r="K10" s="492"/>
      <c r="L10" s="493"/>
      <c r="M10" s="146"/>
      <c r="N10" s="146"/>
      <c r="O10" s="145"/>
      <c r="P10" s="145"/>
      <c r="Q10" s="146"/>
      <c r="R10" s="145"/>
      <c r="S10" s="145"/>
      <c r="T10" s="146"/>
      <c r="U10" s="149"/>
      <c r="V10" s="487" t="str">
        <f>IF(U10="","","-")</f>
        <v/>
      </c>
      <c r="W10" s="487"/>
      <c r="X10" s="150"/>
      <c r="Y10" s="145"/>
      <c r="Z10" s="146"/>
      <c r="AA10" s="145"/>
      <c r="AB10" s="145"/>
      <c r="AC10" s="146"/>
      <c r="AD10" s="145"/>
      <c r="AE10" s="145"/>
      <c r="AF10" s="146"/>
      <c r="AG10" s="146"/>
      <c r="AH10" s="145"/>
      <c r="AI10" s="493"/>
      <c r="AJ10" s="496"/>
      <c r="AK10" s="146"/>
      <c r="AL10" s="504"/>
      <c r="AM10" s="504"/>
      <c r="AN10" s="504"/>
      <c r="AO10" s="504"/>
      <c r="AP10" s="505"/>
      <c r="AQ10" s="145"/>
      <c r="AR10" s="145"/>
      <c r="AS10" s="146"/>
      <c r="AT10" s="145"/>
      <c r="AU10" s="145"/>
      <c r="BA10" s="147" t="s">
        <v>457</v>
      </c>
      <c r="BB10" s="147" t="s">
        <v>453</v>
      </c>
      <c r="BC10" s="185" t="s">
        <v>459</v>
      </c>
    </row>
    <row r="11" spans="1:55" s="147" customFormat="1" ht="18.75" customHeight="1">
      <c r="A11" s="145"/>
      <c r="B11" s="145"/>
      <c r="C11" s="146"/>
      <c r="D11" s="145"/>
      <c r="E11" s="145"/>
      <c r="F11" s="146"/>
      <c r="G11" s="145"/>
      <c r="H11" s="505"/>
      <c r="I11" s="505"/>
      <c r="J11" s="505"/>
      <c r="K11" s="492"/>
      <c r="L11" s="493"/>
      <c r="M11" s="146"/>
      <c r="N11" s="146"/>
      <c r="O11" s="145"/>
      <c r="P11" s="145"/>
      <c r="Q11" s="146"/>
      <c r="R11" s="145"/>
      <c r="S11" s="145"/>
      <c r="T11" s="146"/>
      <c r="U11" s="149"/>
      <c r="V11" s="487" t="str">
        <f>IF(U11="","","-")</f>
        <v/>
      </c>
      <c r="W11" s="487"/>
      <c r="X11" s="150"/>
      <c r="Y11" s="145"/>
      <c r="Z11" s="146"/>
      <c r="AA11" s="145"/>
      <c r="AB11" s="145"/>
      <c r="AC11" s="146"/>
      <c r="AD11" s="145"/>
      <c r="AE11" s="145"/>
      <c r="AF11" s="146"/>
      <c r="AG11" s="146"/>
      <c r="AH11" s="145"/>
      <c r="AI11" s="493"/>
      <c r="AJ11" s="496"/>
      <c r="AK11" s="146"/>
      <c r="AL11" s="504"/>
      <c r="AM11" s="504"/>
      <c r="AN11" s="504"/>
      <c r="AO11" s="504"/>
      <c r="AP11" s="505"/>
      <c r="AQ11" s="145"/>
      <c r="AR11" s="145"/>
      <c r="AS11" s="146"/>
      <c r="AT11" s="145"/>
      <c r="AU11" s="145"/>
    </row>
    <row r="12" spans="1:55" s="147" customFormat="1" ht="18.75" customHeight="1">
      <c r="A12" s="493" t="str">
        <f>IF(U8="",RIGHT(表紙裏!A14,5),"")</f>
        <v>8日(水)</v>
      </c>
      <c r="B12" s="520"/>
      <c r="C12" s="520"/>
      <c r="D12" s="145"/>
      <c r="E12" s="145"/>
      <c r="F12" s="146"/>
      <c r="G12" s="145"/>
      <c r="H12" s="505"/>
      <c r="I12" s="505"/>
      <c r="J12" s="505"/>
      <c r="K12" s="492"/>
      <c r="L12" s="493"/>
      <c r="M12" s="146"/>
      <c r="N12" s="146"/>
      <c r="O12" s="145"/>
      <c r="P12" s="145"/>
      <c r="Q12" s="146"/>
      <c r="R12" s="145"/>
      <c r="S12" s="145"/>
      <c r="T12" s="146"/>
      <c r="U12" s="149"/>
      <c r="V12" s="487" t="str">
        <f>IF(U12="","","-")</f>
        <v/>
      </c>
      <c r="W12" s="487"/>
      <c r="X12" s="150"/>
      <c r="Y12" s="145"/>
      <c r="Z12" s="146"/>
      <c r="AA12" s="145"/>
      <c r="AB12" s="145"/>
      <c r="AC12" s="146"/>
      <c r="AD12" s="145"/>
      <c r="AE12" s="145"/>
      <c r="AF12" s="146"/>
      <c r="AG12" s="146"/>
      <c r="AH12" s="145"/>
      <c r="AI12" s="493"/>
      <c r="AJ12" s="496"/>
      <c r="AK12" s="146"/>
      <c r="AL12" s="504"/>
      <c r="AM12" s="504"/>
      <c r="AN12" s="504"/>
      <c r="AO12" s="504"/>
      <c r="AP12" s="505"/>
      <c r="AQ12" s="145"/>
      <c r="AR12" s="145"/>
      <c r="AS12" s="146"/>
      <c r="AT12" s="145"/>
      <c r="AU12" s="145"/>
    </row>
    <row r="13" spans="1:55" s="147" customFormat="1" ht="18.75" customHeight="1">
      <c r="A13" s="145"/>
      <c r="B13" s="145"/>
      <c r="C13" s="146"/>
      <c r="D13" s="145"/>
      <c r="E13" s="145"/>
      <c r="F13" s="146"/>
      <c r="G13" s="145"/>
      <c r="H13" s="505"/>
      <c r="I13" s="505"/>
      <c r="J13" s="505"/>
      <c r="K13" s="492"/>
      <c r="L13" s="493"/>
      <c r="M13" s="146"/>
      <c r="N13" s="146"/>
      <c r="O13" s="145"/>
      <c r="P13" s="145"/>
      <c r="Q13" s="146"/>
      <c r="R13" s="145"/>
      <c r="S13" s="145"/>
      <c r="T13" s="146"/>
      <c r="U13" s="149"/>
      <c r="V13" s="487" t="str">
        <f>IF(U13="","","-")</f>
        <v/>
      </c>
      <c r="W13" s="487"/>
      <c r="X13" s="150"/>
      <c r="Y13" s="145"/>
      <c r="Z13" s="146"/>
      <c r="AA13" s="145"/>
      <c r="AB13" s="145"/>
      <c r="AC13" s="146"/>
      <c r="AD13" s="145"/>
      <c r="AE13" s="145"/>
      <c r="AF13" s="146"/>
      <c r="AG13" s="146"/>
      <c r="AH13" s="145"/>
      <c r="AI13" s="493"/>
      <c r="AJ13" s="496"/>
      <c r="AK13" s="146"/>
      <c r="AL13" s="504"/>
      <c r="AM13" s="504"/>
      <c r="AN13" s="504"/>
      <c r="AO13" s="504"/>
      <c r="AP13" s="505"/>
      <c r="AQ13" s="145"/>
      <c r="AR13" s="145"/>
      <c r="AS13" s="146"/>
      <c r="AT13" s="145"/>
      <c r="AU13" s="145"/>
    </row>
    <row r="14" spans="1:55" s="147" customFormat="1" ht="18.75" customHeight="1">
      <c r="A14" s="145"/>
      <c r="B14" s="145"/>
      <c r="C14" s="146"/>
      <c r="D14" s="145"/>
      <c r="E14" s="145"/>
      <c r="F14" s="146"/>
      <c r="G14" s="145"/>
      <c r="H14" s="505"/>
      <c r="I14" s="505"/>
      <c r="J14" s="505"/>
      <c r="K14" s="492"/>
      <c r="L14" s="493"/>
      <c r="M14" s="146"/>
      <c r="N14" s="146"/>
      <c r="O14" s="145"/>
      <c r="P14" s="145"/>
      <c r="Q14" s="146"/>
      <c r="R14" s="145"/>
      <c r="S14" s="145"/>
      <c r="T14" s="146"/>
      <c r="U14" s="146"/>
      <c r="V14" s="487" t="str">
        <f>IF(U14="","","PK")</f>
        <v/>
      </c>
      <c r="W14" s="487"/>
      <c r="X14" s="146"/>
      <c r="Y14" s="145"/>
      <c r="Z14" s="146"/>
      <c r="AA14" s="145"/>
      <c r="AB14" s="145"/>
      <c r="AC14" s="146"/>
      <c r="AD14" s="145"/>
      <c r="AE14" s="145"/>
      <c r="AF14" s="146"/>
      <c r="AG14" s="146"/>
      <c r="AH14" s="145"/>
      <c r="AI14" s="493"/>
      <c r="AJ14" s="496"/>
      <c r="AK14" s="146"/>
      <c r="AL14" s="504"/>
      <c r="AM14" s="504"/>
      <c r="AN14" s="504"/>
      <c r="AO14" s="504"/>
      <c r="AP14" s="505"/>
      <c r="AQ14" s="145"/>
      <c r="AR14" s="145"/>
      <c r="AS14" s="146"/>
      <c r="AT14" s="145"/>
      <c r="AU14" s="145"/>
    </row>
    <row r="15" spans="1:55" s="147" customFormat="1" ht="18.75" customHeight="1">
      <c r="A15" s="145"/>
      <c r="B15" s="145"/>
      <c r="C15" s="146"/>
      <c r="D15" s="145"/>
      <c r="E15" s="145"/>
      <c r="F15" s="146"/>
      <c r="G15" s="145"/>
      <c r="H15" s="505"/>
      <c r="I15" s="505"/>
      <c r="J15" s="505"/>
      <c r="K15" s="492"/>
      <c r="L15" s="493"/>
      <c r="M15" s="146"/>
      <c r="N15" s="146"/>
      <c r="O15" s="145"/>
      <c r="P15" s="145"/>
      <c r="Q15" s="146"/>
      <c r="R15" s="145"/>
      <c r="S15" s="145"/>
      <c r="T15" s="146"/>
      <c r="U15" s="487" t="str">
        <f>IF(U8="","13:30","")</f>
        <v>13:30</v>
      </c>
      <c r="V15" s="487"/>
      <c r="W15" s="487"/>
      <c r="X15" s="487"/>
      <c r="Y15" s="145"/>
      <c r="Z15" s="146"/>
      <c r="AA15" s="145"/>
      <c r="AB15" s="145"/>
      <c r="AC15" s="146"/>
      <c r="AD15" s="145"/>
      <c r="AE15" s="145"/>
      <c r="AF15" s="146"/>
      <c r="AG15" s="146"/>
      <c r="AH15" s="145"/>
      <c r="AI15" s="493"/>
      <c r="AJ15" s="496"/>
      <c r="AK15" s="146"/>
      <c r="AL15" s="504"/>
      <c r="AM15" s="504"/>
      <c r="AN15" s="504"/>
      <c r="AO15" s="504"/>
      <c r="AP15" s="505"/>
      <c r="AQ15" s="145"/>
      <c r="AR15" s="145"/>
      <c r="AS15" s="146"/>
      <c r="AT15" s="145"/>
      <c r="AU15" s="145"/>
    </row>
    <row r="16" spans="1:55" s="147" customFormat="1" ht="18.75" customHeight="1">
      <c r="A16" s="145"/>
      <c r="B16" s="145"/>
      <c r="C16" s="146"/>
      <c r="D16" s="145"/>
      <c r="E16" s="145"/>
      <c r="F16" s="146"/>
      <c r="G16" s="145"/>
      <c r="H16" s="145"/>
      <c r="I16" s="146"/>
      <c r="J16" s="146"/>
      <c r="K16" s="492"/>
      <c r="L16" s="493"/>
      <c r="M16" s="146"/>
      <c r="N16" s="146"/>
      <c r="O16" s="145"/>
      <c r="P16" s="145"/>
      <c r="Q16" s="146"/>
      <c r="R16" s="145"/>
      <c r="S16" s="145"/>
      <c r="T16" s="146"/>
      <c r="U16" s="146"/>
      <c r="V16" s="487" t="str">
        <f>IF(U8="","あ４","")</f>
        <v>あ４</v>
      </c>
      <c r="W16" s="487"/>
      <c r="X16" s="146"/>
      <c r="Y16" s="145"/>
      <c r="Z16" s="146"/>
      <c r="AA16" s="145"/>
      <c r="AB16" s="145"/>
      <c r="AC16" s="146"/>
      <c r="AD16" s="145"/>
      <c r="AE16" s="145"/>
      <c r="AF16" s="146"/>
      <c r="AG16" s="146"/>
      <c r="AH16" s="145"/>
      <c r="AI16" s="493"/>
      <c r="AJ16" s="496"/>
      <c r="AK16" s="146"/>
      <c r="AL16" s="146"/>
      <c r="AM16" s="146"/>
      <c r="AN16" s="145"/>
      <c r="AO16" s="145"/>
      <c r="AP16" s="146"/>
      <c r="AQ16" s="145"/>
      <c r="AR16" s="145"/>
      <c r="AS16" s="146"/>
      <c r="AT16" s="145"/>
      <c r="AU16" s="145"/>
    </row>
    <row r="17" spans="1:47" s="147" customFormat="1" ht="18.75" hidden="1" customHeight="1">
      <c r="A17" s="145"/>
      <c r="B17" s="145"/>
      <c r="C17" s="146"/>
      <c r="D17" s="145"/>
      <c r="E17" s="145"/>
      <c r="F17" s="146"/>
      <c r="G17" s="145"/>
      <c r="H17" s="145"/>
      <c r="I17" s="146"/>
      <c r="J17" s="146">
        <f>SUM(J19:J23)</f>
        <v>0</v>
      </c>
      <c r="K17" s="492"/>
      <c r="L17" s="493"/>
      <c r="M17" s="146">
        <f>SUM(M19:M23)</f>
        <v>0</v>
      </c>
      <c r="N17" s="146"/>
      <c r="O17" s="145"/>
      <c r="P17" s="145"/>
      <c r="Q17" s="146"/>
      <c r="R17" s="145"/>
      <c r="S17" s="145"/>
      <c r="T17" s="146"/>
      <c r="U17" s="146"/>
      <c r="V17" s="145"/>
      <c r="W17" s="145"/>
      <c r="X17" s="146"/>
      <c r="Y17" s="145"/>
      <c r="Z17" s="146"/>
      <c r="AA17" s="145"/>
      <c r="AB17" s="145"/>
      <c r="AC17" s="146"/>
      <c r="AD17" s="145"/>
      <c r="AE17" s="145"/>
      <c r="AF17" s="487">
        <f>SUM(AF19:AG23)</f>
        <v>0</v>
      </c>
      <c r="AG17" s="487"/>
      <c r="AH17" s="145"/>
      <c r="AI17" s="493"/>
      <c r="AJ17" s="496"/>
      <c r="AK17" s="146"/>
      <c r="AL17" s="487">
        <f>SUM(AL19:AM23)</f>
        <v>0</v>
      </c>
      <c r="AM17" s="487"/>
      <c r="AN17" s="145"/>
      <c r="AO17" s="145"/>
      <c r="AP17" s="146"/>
      <c r="AQ17" s="145"/>
      <c r="AR17" s="145"/>
      <c r="AS17" s="146"/>
      <c r="AT17" s="145"/>
      <c r="AU17" s="145"/>
    </row>
    <row r="18" spans="1:47" s="148" customFormat="1" ht="18.75" customHeight="1" thickBot="1">
      <c r="E18" s="489" t="str">
        <f>IF(J19="","",SUM(J19:J22))</f>
        <v/>
      </c>
      <c r="F18" s="490"/>
      <c r="G18" s="490"/>
      <c r="H18" s="490"/>
      <c r="I18" s="490"/>
      <c r="J18" s="490"/>
      <c r="K18" s="491"/>
      <c r="L18" s="500" t="str">
        <f>IF(M19="","",SUM(M19:M22))</f>
        <v/>
      </c>
      <c r="M18" s="501"/>
      <c r="N18" s="501"/>
      <c r="O18" s="501"/>
      <c r="P18" s="501"/>
      <c r="Q18" s="501"/>
      <c r="R18" s="502"/>
      <c r="V18" s="151"/>
      <c r="W18" s="151"/>
      <c r="AB18" s="489" t="str">
        <f>IF(AF19="","",SUM(AF19:AG22))</f>
        <v/>
      </c>
      <c r="AC18" s="490"/>
      <c r="AD18" s="490"/>
      <c r="AE18" s="490"/>
      <c r="AF18" s="490"/>
      <c r="AG18" s="490"/>
      <c r="AH18" s="490"/>
      <c r="AI18" s="491"/>
      <c r="AJ18" s="500" t="str">
        <f>IF(AL19="","",SUM(AL19:AM22))</f>
        <v/>
      </c>
      <c r="AK18" s="501"/>
      <c r="AL18" s="501"/>
      <c r="AM18" s="501"/>
      <c r="AN18" s="501"/>
      <c r="AO18" s="501"/>
      <c r="AP18" s="501"/>
      <c r="AQ18" s="502"/>
    </row>
    <row r="19" spans="1:47" s="145" customFormat="1" ht="18.75" customHeight="1" thickTop="1">
      <c r="A19" s="510" t="str">
        <f>IF(C29=F29,"",IF(C29&gt;F29,A51,I31))</f>
        <v/>
      </c>
      <c r="B19" s="505"/>
      <c r="C19" s="505"/>
      <c r="D19" s="492"/>
      <c r="F19" s="146"/>
      <c r="I19" s="146"/>
      <c r="J19" s="149"/>
      <c r="K19" s="487" t="s">
        <v>209</v>
      </c>
      <c r="L19" s="487"/>
      <c r="M19" s="150"/>
      <c r="N19" s="146"/>
      <c r="Q19" s="146"/>
      <c r="S19" s="496"/>
      <c r="T19" s="504" t="str">
        <f>IF(Q29=T29,"",IF(Q29&gt;T29,L31,U51))</f>
        <v/>
      </c>
      <c r="U19" s="504"/>
      <c r="V19" s="505"/>
      <c r="X19" s="532" t="str">
        <f>IF(Z29=AC29,"",IF(Z29&gt;AC29,Y51,AC51))</f>
        <v/>
      </c>
      <c r="Y19" s="505"/>
      <c r="Z19" s="505"/>
      <c r="AA19" s="492"/>
      <c r="AC19" s="146"/>
      <c r="AF19" s="488"/>
      <c r="AG19" s="488"/>
      <c r="AH19" s="487" t="s">
        <v>209</v>
      </c>
      <c r="AI19" s="487"/>
      <c r="AJ19" s="487"/>
      <c r="AK19" s="487"/>
      <c r="AL19" s="503"/>
      <c r="AM19" s="503"/>
      <c r="AP19" s="146"/>
      <c r="AR19" s="496"/>
      <c r="AS19" s="504" t="str">
        <f>IF(AP29=AS29,"",IF(AP29&gt;AS29,AG31,AT51))</f>
        <v/>
      </c>
      <c r="AT19" s="504"/>
      <c r="AU19" s="505"/>
    </row>
    <row r="20" spans="1:47" s="147" customFormat="1" ht="18.75" customHeight="1">
      <c r="A20" s="505"/>
      <c r="B20" s="505"/>
      <c r="C20" s="505"/>
      <c r="D20" s="492"/>
      <c r="E20" s="145"/>
      <c r="F20" s="146"/>
      <c r="G20" s="145"/>
      <c r="H20" s="145"/>
      <c r="I20" s="146"/>
      <c r="J20" s="149"/>
      <c r="K20" s="487" t="s">
        <v>209</v>
      </c>
      <c r="L20" s="487"/>
      <c r="M20" s="150"/>
      <c r="N20" s="146"/>
      <c r="O20" s="145"/>
      <c r="P20" s="145"/>
      <c r="Q20" s="146"/>
      <c r="R20" s="145"/>
      <c r="S20" s="496"/>
      <c r="T20" s="504"/>
      <c r="U20" s="504"/>
      <c r="V20" s="505"/>
      <c r="W20" s="145"/>
      <c r="X20" s="505"/>
      <c r="Y20" s="505"/>
      <c r="Z20" s="505"/>
      <c r="AA20" s="492"/>
      <c r="AB20" s="145"/>
      <c r="AC20" s="146"/>
      <c r="AD20" s="145"/>
      <c r="AE20" s="145"/>
      <c r="AF20" s="488"/>
      <c r="AG20" s="488"/>
      <c r="AH20" s="487" t="s">
        <v>209</v>
      </c>
      <c r="AI20" s="487"/>
      <c r="AJ20" s="487"/>
      <c r="AK20" s="487"/>
      <c r="AL20" s="503"/>
      <c r="AM20" s="503"/>
      <c r="AN20" s="145"/>
      <c r="AO20" s="145"/>
      <c r="AP20" s="146"/>
      <c r="AQ20" s="145"/>
      <c r="AR20" s="496"/>
      <c r="AS20" s="504"/>
      <c r="AT20" s="504"/>
      <c r="AU20" s="505"/>
    </row>
    <row r="21" spans="1:47" s="147" customFormat="1" ht="18.75" customHeight="1">
      <c r="A21" s="505"/>
      <c r="B21" s="505"/>
      <c r="C21" s="505"/>
      <c r="D21" s="492"/>
      <c r="E21" s="145"/>
      <c r="F21" s="146"/>
      <c r="G21" s="145"/>
      <c r="H21" s="145"/>
      <c r="I21" s="146"/>
      <c r="J21" s="149"/>
      <c r="K21" s="487" t="str">
        <f>IF(J21="","","－")</f>
        <v/>
      </c>
      <c r="L21" s="487"/>
      <c r="M21" s="150"/>
      <c r="N21" s="146"/>
      <c r="O21" s="145"/>
      <c r="P21" s="145"/>
      <c r="Q21" s="146"/>
      <c r="R21" s="145"/>
      <c r="S21" s="496"/>
      <c r="T21" s="504"/>
      <c r="U21" s="504"/>
      <c r="V21" s="505"/>
      <c r="W21" s="145"/>
      <c r="X21" s="505"/>
      <c r="Y21" s="505"/>
      <c r="Z21" s="505"/>
      <c r="AA21" s="492"/>
      <c r="AB21" s="145"/>
      <c r="AC21" s="146"/>
      <c r="AD21" s="145"/>
      <c r="AE21" s="145"/>
      <c r="AF21" s="498"/>
      <c r="AG21" s="498"/>
      <c r="AH21" s="487" t="str">
        <f>IF(AF21="","","－")</f>
        <v/>
      </c>
      <c r="AI21" s="487"/>
      <c r="AJ21" s="487"/>
      <c r="AK21" s="487"/>
      <c r="AL21" s="503"/>
      <c r="AM21" s="503"/>
      <c r="AN21" s="145"/>
      <c r="AO21" s="145"/>
      <c r="AP21" s="146"/>
      <c r="AQ21" s="145"/>
      <c r="AR21" s="496"/>
      <c r="AS21" s="504"/>
      <c r="AT21" s="504"/>
      <c r="AU21" s="505"/>
    </row>
    <row r="22" spans="1:47" s="147" customFormat="1" ht="18.75" customHeight="1">
      <c r="A22" s="505"/>
      <c r="B22" s="505"/>
      <c r="C22" s="505"/>
      <c r="D22" s="492"/>
      <c r="E22" s="145"/>
      <c r="F22" s="146"/>
      <c r="G22" s="145"/>
      <c r="H22" s="145"/>
      <c r="I22" s="146"/>
      <c r="J22" s="149"/>
      <c r="K22" s="487" t="str">
        <f>IF(J22="","","－")</f>
        <v/>
      </c>
      <c r="L22" s="487"/>
      <c r="M22" s="150"/>
      <c r="N22" s="146"/>
      <c r="O22" s="145"/>
      <c r="P22" s="145"/>
      <c r="Q22" s="146"/>
      <c r="R22" s="145"/>
      <c r="S22" s="496"/>
      <c r="T22" s="504"/>
      <c r="U22" s="504"/>
      <c r="V22" s="505"/>
      <c r="W22" s="145"/>
      <c r="X22" s="505"/>
      <c r="Y22" s="505"/>
      <c r="Z22" s="505"/>
      <c r="AA22" s="492"/>
      <c r="AB22" s="145"/>
      <c r="AC22" s="146"/>
      <c r="AD22" s="145"/>
      <c r="AE22" s="145"/>
      <c r="AF22" s="498"/>
      <c r="AG22" s="498"/>
      <c r="AH22" s="487" t="str">
        <f>IF(AF22="","","－")</f>
        <v/>
      </c>
      <c r="AI22" s="487"/>
      <c r="AJ22" s="487"/>
      <c r="AK22" s="487"/>
      <c r="AL22" s="503"/>
      <c r="AM22" s="503"/>
      <c r="AN22" s="145"/>
      <c r="AO22" s="145"/>
      <c r="AP22" s="146"/>
      <c r="AQ22" s="145"/>
      <c r="AR22" s="496"/>
      <c r="AS22" s="504"/>
      <c r="AT22" s="504"/>
      <c r="AU22" s="505"/>
    </row>
    <row r="23" spans="1:47" s="147" customFormat="1" ht="18.75" customHeight="1">
      <c r="A23" s="505"/>
      <c r="B23" s="505"/>
      <c r="C23" s="505"/>
      <c r="D23" s="492"/>
      <c r="E23" s="145"/>
      <c r="F23" s="146"/>
      <c r="G23" s="145"/>
      <c r="H23" s="145"/>
      <c r="I23" s="146"/>
      <c r="J23" s="149"/>
      <c r="K23" s="487" t="str">
        <f>IF(J23="","","PK")</f>
        <v/>
      </c>
      <c r="L23" s="487"/>
      <c r="M23" s="150"/>
      <c r="N23" s="146"/>
      <c r="O23" s="145"/>
      <c r="P23" s="145"/>
      <c r="Q23" s="146"/>
      <c r="R23" s="145"/>
      <c r="S23" s="496"/>
      <c r="T23" s="504"/>
      <c r="U23" s="504"/>
      <c r="V23" s="505"/>
      <c r="W23" s="145"/>
      <c r="X23" s="505"/>
      <c r="Y23" s="505"/>
      <c r="Z23" s="505"/>
      <c r="AA23" s="492"/>
      <c r="AB23" s="145"/>
      <c r="AC23" s="146"/>
      <c r="AD23" s="145"/>
      <c r="AE23" s="145"/>
      <c r="AF23" s="487"/>
      <c r="AG23" s="487"/>
      <c r="AH23" s="487" t="str">
        <f>IF(AF23="","","PK")</f>
        <v/>
      </c>
      <c r="AI23" s="487"/>
      <c r="AJ23" s="487"/>
      <c r="AK23" s="487"/>
      <c r="AL23" s="499"/>
      <c r="AM23" s="499"/>
      <c r="AN23" s="145"/>
      <c r="AO23" s="145"/>
      <c r="AP23" s="146"/>
      <c r="AQ23" s="145"/>
      <c r="AR23" s="496"/>
      <c r="AS23" s="504"/>
      <c r="AT23" s="504"/>
      <c r="AU23" s="505"/>
    </row>
    <row r="24" spans="1:47" s="147" customFormat="1" ht="18.75" customHeight="1">
      <c r="A24" s="505"/>
      <c r="B24" s="505"/>
      <c r="C24" s="505"/>
      <c r="D24" s="492"/>
      <c r="E24" s="145"/>
      <c r="F24" s="146"/>
      <c r="G24" s="145"/>
      <c r="H24" s="145"/>
      <c r="I24" s="146"/>
      <c r="J24" s="487" t="str">
        <f>IF(J19="","9:30","")</f>
        <v>9:30</v>
      </c>
      <c r="K24" s="487"/>
      <c r="L24" s="487"/>
      <c r="M24" s="487"/>
      <c r="N24" s="146"/>
      <c r="O24" s="145"/>
      <c r="P24" s="145"/>
      <c r="Q24" s="146"/>
      <c r="R24" s="145"/>
      <c r="S24" s="496"/>
      <c r="T24" s="504"/>
      <c r="U24" s="504"/>
      <c r="V24" s="505"/>
      <c r="W24" s="145"/>
      <c r="X24" s="505"/>
      <c r="Y24" s="505"/>
      <c r="Z24" s="505"/>
      <c r="AA24" s="492"/>
      <c r="AB24" s="145"/>
      <c r="AC24" s="146"/>
      <c r="AD24" s="145"/>
      <c r="AE24" s="145"/>
      <c r="AF24" s="146"/>
      <c r="AG24" s="487" t="str">
        <f>IF(AF19="","9:30","")</f>
        <v>9:30</v>
      </c>
      <c r="AH24" s="487"/>
      <c r="AI24" s="487"/>
      <c r="AJ24" s="487"/>
      <c r="AK24" s="487"/>
      <c r="AL24" s="487"/>
      <c r="AM24" s="487"/>
      <c r="AN24" s="145"/>
      <c r="AO24" s="145"/>
      <c r="AP24" s="146"/>
      <c r="AQ24" s="145"/>
      <c r="AR24" s="496"/>
      <c r="AS24" s="504"/>
      <c r="AT24" s="504"/>
      <c r="AU24" s="505"/>
    </row>
    <row r="25" spans="1:47" s="147" customFormat="1" ht="18.75" customHeight="1">
      <c r="A25" s="509"/>
      <c r="B25" s="509"/>
      <c r="C25" s="509"/>
      <c r="D25" s="495"/>
      <c r="E25" s="152"/>
      <c r="F25" s="153"/>
      <c r="G25" s="152"/>
      <c r="H25" s="152"/>
      <c r="I25" s="153"/>
      <c r="J25" s="153"/>
      <c r="K25" s="531" t="str">
        <f>IF(J19="","あ３","")</f>
        <v>あ３</v>
      </c>
      <c r="L25" s="531"/>
      <c r="M25" s="154"/>
      <c r="N25" s="153"/>
      <c r="O25" s="152"/>
      <c r="P25" s="152"/>
      <c r="Q25" s="153"/>
      <c r="R25" s="152"/>
      <c r="S25" s="497"/>
      <c r="T25" s="508"/>
      <c r="U25" s="508"/>
      <c r="V25" s="509"/>
      <c r="W25" s="152"/>
      <c r="X25" s="509"/>
      <c r="Y25" s="509"/>
      <c r="Z25" s="509"/>
      <c r="AA25" s="495"/>
      <c r="AB25" s="152"/>
      <c r="AC25" s="153"/>
      <c r="AD25" s="152"/>
      <c r="AE25" s="152"/>
      <c r="AF25" s="153"/>
      <c r="AG25" s="153"/>
      <c r="AH25" s="531" t="str">
        <f>IF(AF19="","い３","")</f>
        <v>い３</v>
      </c>
      <c r="AI25" s="531"/>
      <c r="AJ25" s="533"/>
      <c r="AK25" s="533"/>
      <c r="AL25" s="153"/>
      <c r="AM25" s="153"/>
      <c r="AN25" s="152"/>
      <c r="AO25" s="152"/>
      <c r="AP25" s="153"/>
      <c r="AQ25" s="152"/>
      <c r="AR25" s="497"/>
      <c r="AS25" s="508"/>
      <c r="AT25" s="508"/>
      <c r="AU25" s="509"/>
    </row>
    <row r="26" spans="1:47" s="147" customFormat="1" ht="18.75" customHeight="1">
      <c r="A26" s="145"/>
      <c r="B26" s="145"/>
      <c r="C26" s="146"/>
      <c r="D26" s="492"/>
      <c r="E26" s="145"/>
      <c r="F26" s="146"/>
      <c r="G26" s="145"/>
      <c r="H26" s="145"/>
      <c r="I26" s="146"/>
      <c r="J26" s="146"/>
      <c r="K26" s="146"/>
      <c r="L26" s="146"/>
      <c r="M26" s="146"/>
      <c r="N26" s="146"/>
      <c r="O26" s="145"/>
      <c r="P26" s="145"/>
      <c r="Q26" s="146"/>
      <c r="R26" s="145"/>
      <c r="S26" s="496"/>
      <c r="T26" s="146"/>
      <c r="U26" s="146"/>
      <c r="V26" s="145"/>
      <c r="W26" s="145"/>
      <c r="X26" s="146"/>
      <c r="Y26" s="145"/>
      <c r="Z26" s="146"/>
      <c r="AA26" s="492"/>
      <c r="AB26" s="145"/>
      <c r="AC26" s="146"/>
      <c r="AD26" s="145"/>
      <c r="AE26" s="145"/>
      <c r="AF26" s="146"/>
      <c r="AG26" s="146"/>
      <c r="AH26" s="146"/>
      <c r="AI26" s="146"/>
      <c r="AL26" s="146"/>
      <c r="AM26" s="146"/>
      <c r="AN26" s="145"/>
      <c r="AO26" s="145"/>
      <c r="AP26" s="146"/>
      <c r="AQ26" s="145"/>
      <c r="AR26" s="496"/>
      <c r="AS26" s="146"/>
      <c r="AT26" s="145"/>
      <c r="AU26" s="145"/>
    </row>
    <row r="27" spans="1:47" s="147" customFormat="1" ht="18.75" customHeight="1">
      <c r="A27" s="493" t="str">
        <f>IF(U8="",RIGHT(表紙裏!A9,5),"")</f>
        <v>7日(火)</v>
      </c>
      <c r="B27" s="493"/>
      <c r="C27" s="493"/>
      <c r="D27" s="492"/>
      <c r="E27" s="145"/>
      <c r="F27" s="146"/>
      <c r="G27" s="145"/>
      <c r="H27" s="145"/>
      <c r="I27" s="146"/>
      <c r="J27" s="146"/>
      <c r="K27" s="146"/>
      <c r="L27" s="146"/>
      <c r="M27" s="146"/>
      <c r="N27" s="146"/>
      <c r="O27" s="145"/>
      <c r="P27" s="145"/>
      <c r="Q27" s="146"/>
      <c r="R27" s="145"/>
      <c r="S27" s="496"/>
      <c r="T27" s="146"/>
      <c r="U27" s="146"/>
      <c r="V27" s="145"/>
      <c r="W27" s="145"/>
      <c r="X27" s="146"/>
      <c r="Y27" s="145"/>
      <c r="Z27" s="146"/>
      <c r="AA27" s="492"/>
      <c r="AB27" s="145"/>
      <c r="AC27" s="146"/>
      <c r="AD27" s="145"/>
      <c r="AE27" s="145"/>
      <c r="AF27" s="146"/>
      <c r="AG27" s="146"/>
      <c r="AH27" s="146"/>
      <c r="AI27" s="146"/>
      <c r="AL27" s="146"/>
      <c r="AM27" s="146"/>
      <c r="AN27" s="145"/>
      <c r="AO27" s="145"/>
      <c r="AP27" s="146"/>
      <c r="AQ27" s="145"/>
      <c r="AR27" s="496"/>
      <c r="AS27" s="146"/>
      <c r="AT27" s="145"/>
      <c r="AU27" s="145"/>
    </row>
    <row r="28" spans="1:47" s="147" customFormat="1" ht="18.75" customHeight="1">
      <c r="A28" s="145"/>
      <c r="B28" s="145"/>
      <c r="C28" s="146"/>
      <c r="D28" s="492"/>
      <c r="E28" s="145"/>
      <c r="F28" s="146"/>
      <c r="G28" s="145"/>
      <c r="H28" s="145"/>
      <c r="I28" s="146"/>
      <c r="J28" s="146"/>
      <c r="K28" s="146"/>
      <c r="L28" s="146"/>
      <c r="M28" s="146"/>
      <c r="N28" s="146"/>
      <c r="O28" s="145"/>
      <c r="P28" s="145"/>
      <c r="Q28" s="146"/>
      <c r="R28" s="145"/>
      <c r="S28" s="496"/>
      <c r="T28" s="146"/>
      <c r="U28" s="146"/>
      <c r="V28" s="145"/>
      <c r="W28" s="145"/>
      <c r="X28" s="146"/>
      <c r="Y28" s="145"/>
      <c r="Z28" s="146"/>
      <c r="AA28" s="492"/>
      <c r="AB28" s="145"/>
      <c r="AC28" s="146"/>
      <c r="AD28" s="145"/>
      <c r="AE28" s="145"/>
      <c r="AF28" s="146"/>
      <c r="AG28" s="146"/>
      <c r="AH28" s="146"/>
      <c r="AI28" s="146"/>
      <c r="AL28" s="146"/>
      <c r="AM28" s="146"/>
      <c r="AN28" s="145"/>
      <c r="AO28" s="145"/>
      <c r="AP28" s="146"/>
      <c r="AQ28" s="145"/>
      <c r="AR28" s="496"/>
      <c r="AS28" s="146"/>
      <c r="AT28" s="145"/>
      <c r="AU28" s="145"/>
    </row>
    <row r="29" spans="1:47" s="145" customFormat="1" ht="18.75" hidden="1" customHeight="1">
      <c r="C29" s="146">
        <f>SUM(C31:C35)</f>
        <v>0</v>
      </c>
      <c r="D29" s="492"/>
      <c r="F29" s="146">
        <f>SUM(F31:F35)</f>
        <v>0</v>
      </c>
      <c r="I29" s="146"/>
      <c r="J29" s="146"/>
      <c r="M29" s="146"/>
      <c r="N29" s="146"/>
      <c r="Q29" s="146">
        <f>SUM(Q31:Q35)</f>
        <v>0</v>
      </c>
      <c r="S29" s="496"/>
      <c r="T29" s="146">
        <f>SUM(T31:T35)</f>
        <v>0</v>
      </c>
      <c r="U29" s="146"/>
      <c r="X29" s="146"/>
      <c r="Z29" s="146">
        <f>SUM(Z31:Z35)</f>
        <v>0</v>
      </c>
      <c r="AA29" s="492"/>
      <c r="AC29" s="146">
        <f>SUM(AC31:AC35)</f>
        <v>0</v>
      </c>
      <c r="AF29" s="146"/>
      <c r="AG29" s="146"/>
      <c r="AK29" s="146"/>
      <c r="AL29" s="146"/>
      <c r="AM29" s="146"/>
      <c r="AP29" s="146">
        <f>SUM(AP31:AP35)</f>
        <v>0</v>
      </c>
      <c r="AR29" s="496"/>
      <c r="AS29" s="146">
        <f>SUM(AS31:AS35)</f>
        <v>0</v>
      </c>
    </row>
    <row r="30" spans="1:47" s="148" customFormat="1" ht="18.75" customHeight="1" thickBot="1">
      <c r="B30" s="489" t="str">
        <f>IF(C31="","",SUM(C31:C34))</f>
        <v/>
      </c>
      <c r="C30" s="490"/>
      <c r="D30" s="491"/>
      <c r="E30" s="500" t="str">
        <f>IF(F31="","",SUM(F31:F34))</f>
        <v/>
      </c>
      <c r="F30" s="501"/>
      <c r="G30" s="502"/>
      <c r="K30" s="151"/>
      <c r="L30" s="151"/>
      <c r="P30" s="489" t="str">
        <f>IF(Q31="","",SUM(Q31:Q34))</f>
        <v/>
      </c>
      <c r="Q30" s="490"/>
      <c r="R30" s="491"/>
      <c r="S30" s="500" t="str">
        <f>IF(T31="","",SUM(T31:T34))</f>
        <v/>
      </c>
      <c r="T30" s="501"/>
      <c r="U30" s="502"/>
      <c r="Z30" s="489" t="str">
        <f>IF(Z31="","",SUM(Z31:Z34))</f>
        <v/>
      </c>
      <c r="AA30" s="491"/>
      <c r="AB30" s="500" t="str">
        <f>IF(AC31="","",SUM(AC31:AC34))</f>
        <v/>
      </c>
      <c r="AC30" s="502"/>
      <c r="AH30" s="151"/>
      <c r="AI30" s="151"/>
      <c r="AJ30" s="151"/>
      <c r="AK30" s="151"/>
      <c r="AO30" s="489" t="str">
        <f>IF(AP31="","",SUM(AP31:AP34))</f>
        <v/>
      </c>
      <c r="AP30" s="490"/>
      <c r="AQ30" s="491"/>
      <c r="AR30" s="500" t="str">
        <f>IF(AS31="","",SUM(AS31:AS34))</f>
        <v/>
      </c>
      <c r="AS30" s="501"/>
      <c r="AT30" s="502"/>
    </row>
    <row r="31" spans="1:47" s="145" customFormat="1" ht="18.75" customHeight="1" thickTop="1">
      <c r="A31" s="492"/>
      <c r="B31" s="493"/>
      <c r="C31" s="149"/>
      <c r="D31" s="487" t="s">
        <v>209</v>
      </c>
      <c r="E31" s="487"/>
      <c r="F31" s="150"/>
      <c r="G31" s="493"/>
      <c r="H31" s="496"/>
      <c r="I31" s="504" t="str">
        <f>IF(F38=I38,"",IF(F38&gt;I38,E51,I51))</f>
        <v/>
      </c>
      <c r="J31" s="504"/>
      <c r="K31" s="505"/>
      <c r="L31" s="510" t="str">
        <f>IF(N38=Q38,"",IF(N38&gt;Q38,M51,Q51))</f>
        <v/>
      </c>
      <c r="M31" s="505"/>
      <c r="N31" s="505"/>
      <c r="O31" s="492"/>
      <c r="P31" s="493"/>
      <c r="Q31" s="149"/>
      <c r="R31" s="487" t="s">
        <v>209</v>
      </c>
      <c r="S31" s="487"/>
      <c r="T31" s="150"/>
      <c r="U31" s="487"/>
      <c r="V31" s="496"/>
      <c r="X31" s="146"/>
      <c r="Y31" s="492"/>
      <c r="Z31" s="149"/>
      <c r="AA31" s="487" t="s">
        <v>209</v>
      </c>
      <c r="AB31" s="487"/>
      <c r="AC31" s="150"/>
      <c r="AD31" s="496"/>
      <c r="AF31" s="146"/>
      <c r="AG31" s="510" t="str">
        <f>IF(AK38=AP38,"",IF(AK38&gt;AP38,AI51,AP51))</f>
        <v/>
      </c>
      <c r="AH31" s="505"/>
      <c r="AI31" s="505"/>
      <c r="AJ31" s="505"/>
      <c r="AK31" s="505"/>
      <c r="AL31" s="505"/>
      <c r="AM31" s="487"/>
      <c r="AN31" s="492"/>
      <c r="AO31" s="493"/>
      <c r="AP31" s="149"/>
      <c r="AQ31" s="487" t="s">
        <v>209</v>
      </c>
      <c r="AR31" s="487"/>
      <c r="AS31" s="150"/>
      <c r="AT31" s="493"/>
      <c r="AU31" s="496"/>
    </row>
    <row r="32" spans="1:47" s="147" customFormat="1" ht="18.75" customHeight="1">
      <c r="A32" s="492"/>
      <c r="B32" s="493"/>
      <c r="C32" s="149"/>
      <c r="D32" s="487" t="s">
        <v>209</v>
      </c>
      <c r="E32" s="487"/>
      <c r="F32" s="150"/>
      <c r="G32" s="493"/>
      <c r="H32" s="496"/>
      <c r="I32" s="504"/>
      <c r="J32" s="504"/>
      <c r="K32" s="505"/>
      <c r="L32" s="505"/>
      <c r="M32" s="505"/>
      <c r="N32" s="505"/>
      <c r="O32" s="492"/>
      <c r="P32" s="493"/>
      <c r="Q32" s="149"/>
      <c r="R32" s="487" t="s">
        <v>209</v>
      </c>
      <c r="S32" s="487"/>
      <c r="T32" s="150"/>
      <c r="U32" s="487"/>
      <c r="V32" s="496"/>
      <c r="W32" s="145"/>
      <c r="X32" s="146"/>
      <c r="Y32" s="492"/>
      <c r="Z32" s="149"/>
      <c r="AA32" s="487" t="s">
        <v>209</v>
      </c>
      <c r="AB32" s="487"/>
      <c r="AC32" s="150"/>
      <c r="AD32" s="496"/>
      <c r="AE32" s="145"/>
      <c r="AF32" s="146"/>
      <c r="AG32" s="505"/>
      <c r="AH32" s="505"/>
      <c r="AI32" s="505"/>
      <c r="AJ32" s="505"/>
      <c r="AK32" s="505"/>
      <c r="AL32" s="505"/>
      <c r="AM32" s="493"/>
      <c r="AN32" s="492"/>
      <c r="AO32" s="493"/>
      <c r="AP32" s="149"/>
      <c r="AQ32" s="487" t="s">
        <v>209</v>
      </c>
      <c r="AR32" s="487"/>
      <c r="AS32" s="150"/>
      <c r="AT32" s="493"/>
      <c r="AU32" s="496"/>
    </row>
    <row r="33" spans="1:47" s="147" customFormat="1" ht="18.75" customHeight="1">
      <c r="A33" s="492"/>
      <c r="B33" s="493"/>
      <c r="C33" s="149"/>
      <c r="D33" s="487" t="str">
        <f>IF(C33="","","－")</f>
        <v/>
      </c>
      <c r="E33" s="487"/>
      <c r="F33" s="146"/>
      <c r="G33" s="493"/>
      <c r="H33" s="496"/>
      <c r="I33" s="504"/>
      <c r="J33" s="504"/>
      <c r="K33" s="505"/>
      <c r="L33" s="505"/>
      <c r="M33" s="505"/>
      <c r="N33" s="505"/>
      <c r="O33" s="492"/>
      <c r="P33" s="493"/>
      <c r="Q33" s="146"/>
      <c r="R33" s="487" t="str">
        <f>IF(Q33="","","－")</f>
        <v/>
      </c>
      <c r="S33" s="487"/>
      <c r="T33" s="146"/>
      <c r="U33" s="487"/>
      <c r="V33" s="496"/>
      <c r="W33" s="145"/>
      <c r="X33" s="146"/>
      <c r="Y33" s="492"/>
      <c r="Z33" s="146"/>
      <c r="AA33" s="487" t="str">
        <f>IF(Z33="","","－")</f>
        <v/>
      </c>
      <c r="AB33" s="487"/>
      <c r="AC33" s="146"/>
      <c r="AD33" s="496"/>
      <c r="AE33" s="145"/>
      <c r="AF33" s="146"/>
      <c r="AG33" s="505"/>
      <c r="AH33" s="505"/>
      <c r="AI33" s="505"/>
      <c r="AJ33" s="505"/>
      <c r="AK33" s="505"/>
      <c r="AL33" s="505"/>
      <c r="AM33" s="493"/>
      <c r="AN33" s="492"/>
      <c r="AO33" s="493"/>
      <c r="AP33" s="149"/>
      <c r="AQ33" s="487" t="str">
        <f>IF(AP33="","","－")</f>
        <v/>
      </c>
      <c r="AR33" s="487"/>
      <c r="AS33" s="150"/>
      <c r="AT33" s="493"/>
      <c r="AU33" s="496"/>
    </row>
    <row r="34" spans="1:47" s="147" customFormat="1" ht="18.75" customHeight="1">
      <c r="A34" s="492"/>
      <c r="B34" s="493"/>
      <c r="C34" s="146"/>
      <c r="D34" s="487" t="str">
        <f>IF(C34="","","－")</f>
        <v/>
      </c>
      <c r="E34" s="487"/>
      <c r="F34" s="146"/>
      <c r="G34" s="493"/>
      <c r="H34" s="496"/>
      <c r="I34" s="504"/>
      <c r="J34" s="504"/>
      <c r="K34" s="505"/>
      <c r="L34" s="505"/>
      <c r="M34" s="505"/>
      <c r="N34" s="505"/>
      <c r="O34" s="492"/>
      <c r="P34" s="493"/>
      <c r="Q34" s="146"/>
      <c r="R34" s="487" t="str">
        <f>IF(Q34="","","－")</f>
        <v/>
      </c>
      <c r="S34" s="487"/>
      <c r="T34" s="146"/>
      <c r="U34" s="487"/>
      <c r="V34" s="496"/>
      <c r="W34" s="145"/>
      <c r="X34" s="146"/>
      <c r="Y34" s="492"/>
      <c r="Z34" s="146"/>
      <c r="AA34" s="487" t="str">
        <f>IF(Z34="","","－")</f>
        <v/>
      </c>
      <c r="AB34" s="487"/>
      <c r="AC34" s="146"/>
      <c r="AD34" s="496"/>
      <c r="AE34" s="145"/>
      <c r="AF34" s="146"/>
      <c r="AG34" s="505"/>
      <c r="AH34" s="505"/>
      <c r="AI34" s="505"/>
      <c r="AJ34" s="505"/>
      <c r="AK34" s="505"/>
      <c r="AL34" s="505"/>
      <c r="AM34" s="493"/>
      <c r="AN34" s="492"/>
      <c r="AO34" s="493"/>
      <c r="AP34" s="149"/>
      <c r="AQ34" s="487" t="str">
        <f>IF(AP34="","","－")</f>
        <v/>
      </c>
      <c r="AR34" s="487"/>
      <c r="AS34" s="150"/>
      <c r="AT34" s="493"/>
      <c r="AU34" s="496"/>
    </row>
    <row r="35" spans="1:47" s="147" customFormat="1" ht="18.75" customHeight="1">
      <c r="A35" s="492"/>
      <c r="B35" s="493"/>
      <c r="C35" s="146"/>
      <c r="D35" s="487" t="str">
        <f>IF(C35="","","PK")</f>
        <v/>
      </c>
      <c r="E35" s="487"/>
      <c r="F35" s="146"/>
      <c r="G35" s="493"/>
      <c r="H35" s="496"/>
      <c r="I35" s="504"/>
      <c r="J35" s="504"/>
      <c r="K35" s="505"/>
      <c r="L35" s="505"/>
      <c r="M35" s="505"/>
      <c r="N35" s="505"/>
      <c r="O35" s="492"/>
      <c r="P35" s="493"/>
      <c r="Q35" s="146"/>
      <c r="R35" s="487" t="str">
        <f>IF(Q35="","","PK")</f>
        <v/>
      </c>
      <c r="S35" s="487"/>
      <c r="T35" s="146"/>
      <c r="U35" s="487"/>
      <c r="V35" s="496"/>
      <c r="W35" s="145"/>
      <c r="X35" s="146"/>
      <c r="Y35" s="492"/>
      <c r="Z35" s="146"/>
      <c r="AA35" s="487" t="str">
        <f>IF(Z35="","","PK")</f>
        <v/>
      </c>
      <c r="AB35" s="487"/>
      <c r="AC35" s="146"/>
      <c r="AD35" s="496"/>
      <c r="AE35" s="145"/>
      <c r="AF35" s="146"/>
      <c r="AG35" s="505"/>
      <c r="AH35" s="505"/>
      <c r="AI35" s="505"/>
      <c r="AJ35" s="505"/>
      <c r="AK35" s="505"/>
      <c r="AL35" s="505"/>
      <c r="AM35" s="493"/>
      <c r="AN35" s="492"/>
      <c r="AO35" s="493"/>
      <c r="AP35" s="149"/>
      <c r="AQ35" s="487" t="str">
        <f>IF(AP35="","","PK")</f>
        <v/>
      </c>
      <c r="AR35" s="487"/>
      <c r="AS35" s="150"/>
      <c r="AT35" s="493"/>
      <c r="AU35" s="496"/>
    </row>
    <row r="36" spans="1:47" s="147" customFormat="1" ht="18.75" customHeight="1">
      <c r="A36" s="492"/>
      <c r="B36" s="493"/>
      <c r="C36" s="487" t="str">
        <f>IF(C31="","15:00","")</f>
        <v>15:00</v>
      </c>
      <c r="D36" s="487"/>
      <c r="E36" s="487"/>
      <c r="F36" s="487"/>
      <c r="G36" s="493"/>
      <c r="H36" s="496"/>
      <c r="I36" s="504"/>
      <c r="J36" s="504"/>
      <c r="K36" s="505"/>
      <c r="L36" s="505"/>
      <c r="M36" s="505"/>
      <c r="N36" s="505"/>
      <c r="O36" s="492"/>
      <c r="P36" s="493"/>
      <c r="Q36" s="487" t="str">
        <f>IF(Q31="","15:00","")</f>
        <v>15:00</v>
      </c>
      <c r="R36" s="487"/>
      <c r="S36" s="487"/>
      <c r="T36" s="487"/>
      <c r="U36" s="487"/>
      <c r="V36" s="496"/>
      <c r="W36" s="145"/>
      <c r="X36" s="146"/>
      <c r="Y36" s="492"/>
      <c r="Z36" s="163" t="str">
        <f>IF(Z31="","11:30","")</f>
        <v>11:30</v>
      </c>
      <c r="AA36" s="164"/>
      <c r="AB36" s="163"/>
      <c r="AC36" s="163"/>
      <c r="AD36" s="496"/>
      <c r="AE36" s="145"/>
      <c r="AF36" s="146"/>
      <c r="AG36" s="505"/>
      <c r="AH36" s="505"/>
      <c r="AI36" s="505"/>
      <c r="AJ36" s="505"/>
      <c r="AK36" s="505"/>
      <c r="AL36" s="505"/>
      <c r="AM36" s="493"/>
      <c r="AN36" s="492"/>
      <c r="AO36" s="493"/>
      <c r="AP36" s="487" t="str">
        <f>IF(AP31="","15:00","")</f>
        <v>15:00</v>
      </c>
      <c r="AQ36" s="487"/>
      <c r="AR36" s="487"/>
      <c r="AS36" s="487"/>
      <c r="AT36" s="493"/>
      <c r="AU36" s="496"/>
    </row>
    <row r="37" spans="1:47" s="147" customFormat="1" ht="18.75" customHeight="1">
      <c r="A37" s="492"/>
      <c r="B37" s="493"/>
      <c r="C37" s="146"/>
      <c r="D37" s="487" t="str">
        <f>IF(C31="","あ２","")</f>
        <v>あ２</v>
      </c>
      <c r="E37" s="487"/>
      <c r="F37" s="146"/>
      <c r="G37" s="493"/>
      <c r="H37" s="496"/>
      <c r="I37" s="504"/>
      <c r="J37" s="504"/>
      <c r="K37" s="505"/>
      <c r="L37" s="505"/>
      <c r="M37" s="505"/>
      <c r="N37" s="505"/>
      <c r="O37" s="492"/>
      <c r="P37" s="493"/>
      <c r="Q37" s="146"/>
      <c r="R37" s="487" t="str">
        <f>IF(Q31="","い２","")</f>
        <v>い２</v>
      </c>
      <c r="S37" s="487"/>
      <c r="T37" s="146"/>
      <c r="U37" s="487"/>
      <c r="V37" s="496"/>
      <c r="W37" s="145"/>
      <c r="X37" s="146"/>
      <c r="Y37" s="492"/>
      <c r="Z37" s="146"/>
      <c r="AA37" s="487" t="str">
        <f>IF(Z31="","う２","")</f>
        <v>う２</v>
      </c>
      <c r="AB37" s="487"/>
      <c r="AC37" s="146"/>
      <c r="AD37" s="496"/>
      <c r="AE37" s="145"/>
      <c r="AF37" s="146"/>
      <c r="AG37" s="505"/>
      <c r="AH37" s="505"/>
      <c r="AI37" s="505"/>
      <c r="AJ37" s="505"/>
      <c r="AK37" s="505"/>
      <c r="AL37" s="505"/>
      <c r="AM37" s="493"/>
      <c r="AN37" s="492"/>
      <c r="AO37" s="493"/>
      <c r="AP37" s="146"/>
      <c r="AQ37" s="487" t="str">
        <f>IF(AP31="","う３","")</f>
        <v>う３</v>
      </c>
      <c r="AR37" s="487"/>
      <c r="AS37" s="146"/>
      <c r="AT37" s="493"/>
      <c r="AU37" s="496"/>
    </row>
    <row r="38" spans="1:47" s="147" customFormat="1" ht="18.75" hidden="1" customHeight="1">
      <c r="A38" s="492"/>
      <c r="B38" s="493"/>
      <c r="C38" s="146"/>
      <c r="D38" s="145"/>
      <c r="E38" s="145"/>
      <c r="F38" s="146">
        <f>SUM(F40:F44)</f>
        <v>0</v>
      </c>
      <c r="G38" s="493"/>
      <c r="H38" s="496"/>
      <c r="I38" s="146">
        <f>SUM(I40:I44)</f>
        <v>0</v>
      </c>
      <c r="J38" s="146"/>
      <c r="K38" s="145"/>
      <c r="L38" s="145"/>
      <c r="M38" s="146"/>
      <c r="N38" s="146">
        <f>SUM(N40:N44)</f>
        <v>0</v>
      </c>
      <c r="O38" s="492"/>
      <c r="P38" s="493"/>
      <c r="Q38" s="146">
        <f>SUM(Q40:Q44)</f>
        <v>0</v>
      </c>
      <c r="R38" s="145"/>
      <c r="S38" s="145"/>
      <c r="T38" s="146"/>
      <c r="U38" s="487"/>
      <c r="V38" s="496"/>
      <c r="W38" s="145"/>
      <c r="X38" s="146"/>
      <c r="Y38" s="492"/>
      <c r="Z38" s="146"/>
      <c r="AA38" s="145"/>
      <c r="AB38" s="145"/>
      <c r="AC38" s="146"/>
      <c r="AD38" s="496"/>
      <c r="AE38" s="145"/>
      <c r="AF38" s="146"/>
      <c r="AG38" s="146"/>
      <c r="AH38" s="145"/>
      <c r="AI38" s="145"/>
      <c r="AJ38" s="145"/>
      <c r="AK38" s="487">
        <f>SUM(AK40:AL44)</f>
        <v>0</v>
      </c>
      <c r="AL38" s="487"/>
      <c r="AM38" s="493"/>
      <c r="AN38" s="492"/>
      <c r="AO38" s="493"/>
      <c r="AP38" s="146">
        <f>SUM(AP40:AP44)</f>
        <v>0</v>
      </c>
      <c r="AQ38" s="145"/>
      <c r="AR38" s="145"/>
      <c r="AS38" s="146"/>
      <c r="AT38" s="493"/>
      <c r="AU38" s="496"/>
    </row>
    <row r="39" spans="1:47" s="148" customFormat="1" ht="18.75" customHeight="1" thickBot="1">
      <c r="A39" s="492"/>
      <c r="B39" s="493"/>
      <c r="D39" s="498"/>
      <c r="E39" s="498"/>
      <c r="F39" s="489" t="str">
        <f>IF(F40="","",SUM(F40:F43))</f>
        <v/>
      </c>
      <c r="G39" s="491"/>
      <c r="H39" s="500" t="str">
        <f>IF(I40="","",SUM(I40:I43))</f>
        <v/>
      </c>
      <c r="I39" s="502"/>
      <c r="N39" s="489" t="str">
        <f>IF(N40="","",SUM(N40:N43))</f>
        <v/>
      </c>
      <c r="O39" s="491"/>
      <c r="P39" s="500" t="str">
        <f>IF(Q40="","",SUM(Q40:Q43))</f>
        <v/>
      </c>
      <c r="Q39" s="502"/>
      <c r="R39" s="498"/>
      <c r="S39" s="498"/>
      <c r="U39" s="487"/>
      <c r="V39" s="496"/>
      <c r="Y39" s="492"/>
      <c r="AA39" s="498"/>
      <c r="AB39" s="498"/>
      <c r="AD39" s="496"/>
      <c r="AK39" s="489" t="str">
        <f>IF(AK40="","",SUM(AK40:AL43))</f>
        <v/>
      </c>
      <c r="AL39" s="490"/>
      <c r="AM39" s="490"/>
      <c r="AN39" s="491"/>
      <c r="AO39" s="500" t="str">
        <f>IF(AP40="","",SUM(AP40:AP43))</f>
        <v/>
      </c>
      <c r="AP39" s="502"/>
      <c r="AQ39" s="151"/>
      <c r="AR39" s="151"/>
      <c r="AT39" s="493"/>
      <c r="AU39" s="496"/>
    </row>
    <row r="40" spans="1:47" s="145" customFormat="1" ht="18.75" customHeight="1" thickTop="1">
      <c r="A40" s="492"/>
      <c r="B40" s="493"/>
      <c r="C40" s="146"/>
      <c r="D40" s="146"/>
      <c r="E40" s="492"/>
      <c r="F40" s="149"/>
      <c r="G40" s="487" t="s">
        <v>209</v>
      </c>
      <c r="H40" s="487"/>
      <c r="I40" s="150"/>
      <c r="J40" s="513"/>
      <c r="K40" s="146"/>
      <c r="L40" s="146"/>
      <c r="M40" s="492"/>
      <c r="N40" s="151"/>
      <c r="O40" s="487" t="s">
        <v>209</v>
      </c>
      <c r="P40" s="487"/>
      <c r="Q40" s="150"/>
      <c r="R40" s="513"/>
      <c r="S40" s="146"/>
      <c r="T40" s="146"/>
      <c r="U40" s="487"/>
      <c r="V40" s="496"/>
      <c r="W40" s="146"/>
      <c r="X40" s="146"/>
      <c r="Y40" s="492"/>
      <c r="Z40" s="146"/>
      <c r="AA40" s="498"/>
      <c r="AB40" s="498"/>
      <c r="AC40" s="146"/>
      <c r="AD40" s="496"/>
      <c r="AF40" s="146"/>
      <c r="AG40" s="146"/>
      <c r="AH40" s="146"/>
      <c r="AI40" s="487"/>
      <c r="AJ40" s="492"/>
      <c r="AK40" s="488"/>
      <c r="AL40" s="488"/>
      <c r="AM40" s="487" t="s">
        <v>209</v>
      </c>
      <c r="AN40" s="487"/>
      <c r="AO40" s="493"/>
      <c r="AP40" s="167"/>
      <c r="AQ40" s="493"/>
      <c r="AR40" s="146"/>
      <c r="AS40" s="146"/>
      <c r="AT40" s="493"/>
      <c r="AU40" s="496"/>
    </row>
    <row r="41" spans="1:47" s="147" customFormat="1" ht="18.75" customHeight="1">
      <c r="A41" s="492"/>
      <c r="B41" s="493"/>
      <c r="C41" s="146"/>
      <c r="D41" s="146"/>
      <c r="E41" s="492"/>
      <c r="F41" s="149"/>
      <c r="G41" s="487" t="s">
        <v>209</v>
      </c>
      <c r="H41" s="487"/>
      <c r="I41" s="150"/>
      <c r="J41" s="513"/>
      <c r="K41" s="146"/>
      <c r="L41" s="146"/>
      <c r="M41" s="492"/>
      <c r="N41" s="151"/>
      <c r="O41" s="487" t="s">
        <v>209</v>
      </c>
      <c r="P41" s="487"/>
      <c r="Q41" s="150"/>
      <c r="R41" s="513"/>
      <c r="S41" s="146"/>
      <c r="T41" s="146"/>
      <c r="U41" s="487"/>
      <c r="V41" s="496"/>
      <c r="W41" s="146"/>
      <c r="X41" s="146"/>
      <c r="Y41" s="492"/>
      <c r="Z41" s="146"/>
      <c r="AA41" s="146"/>
      <c r="AB41" s="146"/>
      <c r="AC41" s="146"/>
      <c r="AD41" s="496"/>
      <c r="AE41" s="145"/>
      <c r="AF41" s="146"/>
      <c r="AG41" s="146"/>
      <c r="AH41" s="146"/>
      <c r="AI41" s="493"/>
      <c r="AJ41" s="492"/>
      <c r="AK41" s="524"/>
      <c r="AL41" s="524"/>
      <c r="AM41" s="487" t="s">
        <v>209</v>
      </c>
      <c r="AN41" s="487"/>
      <c r="AO41" s="520"/>
      <c r="AP41" s="168"/>
      <c r="AQ41" s="493"/>
      <c r="AR41" s="146"/>
      <c r="AS41" s="146"/>
      <c r="AT41" s="493"/>
      <c r="AU41" s="496"/>
    </row>
    <row r="42" spans="1:47" s="147" customFormat="1" ht="18.75" customHeight="1">
      <c r="A42" s="492"/>
      <c r="B42" s="493"/>
      <c r="C42" s="146"/>
      <c r="D42" s="146"/>
      <c r="E42" s="492"/>
      <c r="F42" s="149"/>
      <c r="G42" s="487" t="str">
        <f>IF(F42="","","－")</f>
        <v/>
      </c>
      <c r="H42" s="487"/>
      <c r="I42" s="150"/>
      <c r="J42" s="513"/>
      <c r="K42" s="146"/>
      <c r="L42" s="146"/>
      <c r="M42" s="492"/>
      <c r="N42" s="151"/>
      <c r="O42" s="487" t="str">
        <f>IF(N42="","","－")</f>
        <v/>
      </c>
      <c r="P42" s="487"/>
      <c r="Q42" s="150"/>
      <c r="R42" s="513"/>
      <c r="S42" s="146"/>
      <c r="T42" s="146"/>
      <c r="U42" s="487"/>
      <c r="V42" s="496"/>
      <c r="W42" s="146"/>
      <c r="X42" s="146"/>
      <c r="Y42" s="492"/>
      <c r="Z42" s="146"/>
      <c r="AA42" s="146"/>
      <c r="AB42" s="146"/>
      <c r="AC42" s="146"/>
      <c r="AD42" s="496"/>
      <c r="AE42" s="145"/>
      <c r="AF42" s="146"/>
      <c r="AG42" s="146"/>
      <c r="AH42" s="146"/>
      <c r="AI42" s="493"/>
      <c r="AJ42" s="492"/>
      <c r="AK42" s="493"/>
      <c r="AL42" s="493"/>
      <c r="AM42" s="487" t="str">
        <f>IF(AK42="","","－")</f>
        <v/>
      </c>
      <c r="AN42" s="487"/>
      <c r="AO42" s="520"/>
      <c r="AP42" s="169"/>
      <c r="AQ42" s="493"/>
      <c r="AR42" s="146"/>
      <c r="AS42" s="146"/>
      <c r="AT42" s="493"/>
      <c r="AU42" s="496"/>
    </row>
    <row r="43" spans="1:47" s="147" customFormat="1" ht="18.75" customHeight="1">
      <c r="A43" s="492"/>
      <c r="B43" s="493"/>
      <c r="C43" s="146"/>
      <c r="D43" s="146"/>
      <c r="E43" s="492"/>
      <c r="F43" s="149"/>
      <c r="G43" s="487" t="str">
        <f>IF(F43="","","－")</f>
        <v/>
      </c>
      <c r="H43" s="487"/>
      <c r="I43" s="150"/>
      <c r="J43" s="513"/>
      <c r="K43" s="146"/>
      <c r="L43" s="146"/>
      <c r="M43" s="492"/>
      <c r="N43" s="151"/>
      <c r="O43" s="487" t="str">
        <f>IF(N43="","","－")</f>
        <v/>
      </c>
      <c r="P43" s="487"/>
      <c r="Q43" s="150"/>
      <c r="R43" s="513"/>
      <c r="S43" s="146"/>
      <c r="T43" s="146"/>
      <c r="U43" s="487"/>
      <c r="V43" s="496"/>
      <c r="W43" s="146"/>
      <c r="X43" s="146"/>
      <c r="Y43" s="492"/>
      <c r="Z43" s="146"/>
      <c r="AA43" s="146"/>
      <c r="AB43" s="146"/>
      <c r="AC43" s="146"/>
      <c r="AD43" s="496"/>
      <c r="AE43" s="145"/>
      <c r="AF43" s="146"/>
      <c r="AG43" s="146"/>
      <c r="AH43" s="146"/>
      <c r="AI43" s="493"/>
      <c r="AJ43" s="492"/>
      <c r="AK43" s="493"/>
      <c r="AL43" s="493"/>
      <c r="AM43" s="487" t="str">
        <f>IF(AK43="","","－")</f>
        <v/>
      </c>
      <c r="AN43" s="487"/>
      <c r="AO43" s="520"/>
      <c r="AP43" s="169"/>
      <c r="AQ43" s="493"/>
      <c r="AR43" s="146"/>
      <c r="AS43" s="146"/>
      <c r="AT43" s="493"/>
      <c r="AU43" s="496"/>
    </row>
    <row r="44" spans="1:47" s="147" customFormat="1" ht="18.75" customHeight="1">
      <c r="A44" s="492"/>
      <c r="B44" s="493"/>
      <c r="C44" s="146"/>
      <c r="D44" s="146"/>
      <c r="E44" s="492"/>
      <c r="F44" s="149"/>
      <c r="G44" s="487" t="str">
        <f>IF(F44="","","PK")</f>
        <v/>
      </c>
      <c r="H44" s="487"/>
      <c r="I44" s="146"/>
      <c r="J44" s="513"/>
      <c r="K44" s="146"/>
      <c r="L44" s="146"/>
      <c r="M44" s="492"/>
      <c r="N44" s="146"/>
      <c r="O44" s="487" t="str">
        <f>IF(N44="","","PK")</f>
        <v/>
      </c>
      <c r="P44" s="487"/>
      <c r="Q44" s="146"/>
      <c r="R44" s="513"/>
      <c r="S44" s="146"/>
      <c r="T44" s="146"/>
      <c r="U44" s="487"/>
      <c r="V44" s="496"/>
      <c r="W44" s="146"/>
      <c r="X44" s="146"/>
      <c r="Y44" s="492"/>
      <c r="Z44" s="146"/>
      <c r="AA44" s="146"/>
      <c r="AB44" s="146"/>
      <c r="AC44" s="146"/>
      <c r="AD44" s="496"/>
      <c r="AE44" s="145"/>
      <c r="AF44" s="146"/>
      <c r="AG44" s="146"/>
      <c r="AH44" s="146"/>
      <c r="AI44" s="493"/>
      <c r="AJ44" s="492"/>
      <c r="AK44" s="487"/>
      <c r="AL44" s="487"/>
      <c r="AM44" s="487" t="str">
        <f>IF(AK44="","","PK")</f>
        <v/>
      </c>
      <c r="AN44" s="487"/>
      <c r="AO44" s="520"/>
      <c r="AP44" s="169"/>
      <c r="AQ44" s="493"/>
      <c r="AR44" s="146"/>
      <c r="AS44" s="146"/>
      <c r="AT44" s="493"/>
      <c r="AU44" s="496"/>
    </row>
    <row r="45" spans="1:47" s="147" customFormat="1" ht="18.75" customHeight="1">
      <c r="A45" s="492"/>
      <c r="B45" s="493"/>
      <c r="C45" s="146"/>
      <c r="D45" s="146"/>
      <c r="E45" s="492"/>
      <c r="F45" s="164" t="str">
        <f>IF(F40="","9:30","")</f>
        <v>9:30</v>
      </c>
      <c r="G45" s="164"/>
      <c r="H45" s="164"/>
      <c r="I45" s="164"/>
      <c r="J45" s="513"/>
      <c r="K45" s="146"/>
      <c r="L45" s="146"/>
      <c r="M45" s="492"/>
      <c r="N45" s="164" t="str">
        <f>IF(N40="","9:30","")</f>
        <v>9:30</v>
      </c>
      <c r="O45" s="164"/>
      <c r="P45" s="164"/>
      <c r="Q45" s="164"/>
      <c r="R45" s="513"/>
      <c r="S45" s="146"/>
      <c r="T45" s="146"/>
      <c r="U45" s="487"/>
      <c r="V45" s="496"/>
      <c r="W45" s="146"/>
      <c r="X45" s="146"/>
      <c r="Y45" s="492"/>
      <c r="Z45" s="146"/>
      <c r="AA45" s="146"/>
      <c r="AB45" s="146"/>
      <c r="AC45" s="146"/>
      <c r="AD45" s="496"/>
      <c r="AE45" s="145"/>
      <c r="AF45" s="146"/>
      <c r="AG45" s="146"/>
      <c r="AH45" s="146"/>
      <c r="AI45" s="493"/>
      <c r="AJ45" s="492"/>
      <c r="AK45" s="164" t="str">
        <f>IF(AK40="","9:30","")</f>
        <v>9:30</v>
      </c>
      <c r="AL45" s="164"/>
      <c r="AM45" s="164"/>
      <c r="AN45" s="164"/>
      <c r="AO45" s="166"/>
      <c r="AP45" s="170"/>
      <c r="AQ45" s="493"/>
      <c r="AR45" s="146"/>
      <c r="AS45" s="146"/>
      <c r="AT45" s="493"/>
      <c r="AU45" s="496"/>
    </row>
    <row r="46" spans="1:47" s="147" customFormat="1" ht="18.75" customHeight="1">
      <c r="A46" s="492"/>
      <c r="B46" s="493"/>
      <c r="C46" s="146"/>
      <c r="D46" s="145"/>
      <c r="E46" s="492"/>
      <c r="F46" s="146"/>
      <c r="G46" s="487" t="str">
        <f>IF(F40="","あ１","")</f>
        <v>あ１</v>
      </c>
      <c r="H46" s="487"/>
      <c r="I46" s="146"/>
      <c r="J46" s="513"/>
      <c r="K46" s="145"/>
      <c r="L46" s="145"/>
      <c r="M46" s="492"/>
      <c r="N46" s="146"/>
      <c r="O46" s="487" t="str">
        <f>IF(N40="","い１","")</f>
        <v>い１</v>
      </c>
      <c r="P46" s="487"/>
      <c r="Q46" s="146"/>
      <c r="R46" s="513"/>
      <c r="S46" s="145"/>
      <c r="T46" s="146"/>
      <c r="U46" s="487"/>
      <c r="V46" s="496"/>
      <c r="W46" s="145"/>
      <c r="X46" s="146"/>
      <c r="Y46" s="492"/>
      <c r="Z46" s="146"/>
      <c r="AA46" s="145"/>
      <c r="AB46" s="145"/>
      <c r="AC46" s="146"/>
      <c r="AD46" s="496"/>
      <c r="AE46" s="145"/>
      <c r="AF46" s="146"/>
      <c r="AG46" s="146"/>
      <c r="AH46" s="145"/>
      <c r="AI46" s="493"/>
      <c r="AJ46" s="492"/>
      <c r="AK46" s="146"/>
      <c r="AL46" s="146"/>
      <c r="AM46" s="487" t="str">
        <f>IF(AK40="","う１","")</f>
        <v>う１</v>
      </c>
      <c r="AN46" s="487"/>
      <c r="AO46" s="520"/>
      <c r="AP46" s="169"/>
      <c r="AQ46" s="493"/>
      <c r="AR46" s="145"/>
      <c r="AS46" s="146"/>
      <c r="AT46" s="493"/>
      <c r="AU46" s="496"/>
    </row>
    <row r="47" spans="1:47" s="147" customFormat="1" ht="18.75" hidden="1" customHeight="1">
      <c r="A47" s="492"/>
      <c r="B47" s="493"/>
      <c r="C47" s="146"/>
      <c r="D47" s="145"/>
      <c r="E47" s="492"/>
      <c r="F47" s="146"/>
      <c r="G47" s="145"/>
      <c r="H47" s="145"/>
      <c r="I47" s="146"/>
      <c r="J47" s="513"/>
      <c r="K47" s="145"/>
      <c r="L47" s="145"/>
      <c r="M47" s="492"/>
      <c r="N47" s="146"/>
      <c r="O47" s="145"/>
      <c r="P47" s="145"/>
      <c r="Q47" s="146"/>
      <c r="R47" s="513"/>
      <c r="S47" s="145"/>
      <c r="T47" s="146"/>
      <c r="U47" s="487"/>
      <c r="V47" s="496"/>
      <c r="W47" s="145"/>
      <c r="X47" s="146"/>
      <c r="Y47" s="492"/>
      <c r="Z47" s="146"/>
      <c r="AA47" s="145"/>
      <c r="AB47" s="145"/>
      <c r="AC47" s="146"/>
      <c r="AD47" s="496"/>
      <c r="AE47" s="145"/>
      <c r="AF47" s="146"/>
      <c r="AG47" s="146"/>
      <c r="AH47" s="145"/>
      <c r="AI47" s="493"/>
      <c r="AJ47" s="492"/>
      <c r="AK47" s="146"/>
      <c r="AL47" s="146"/>
      <c r="AM47" s="146"/>
      <c r="AN47" s="145"/>
      <c r="AO47" s="145"/>
      <c r="AP47" s="169"/>
      <c r="AQ47" s="493"/>
      <c r="AR47" s="145"/>
      <c r="AS47" s="146"/>
      <c r="AT47" s="493"/>
      <c r="AU47" s="496"/>
    </row>
    <row r="48" spans="1:47" s="147" customFormat="1" ht="18.75" hidden="1" customHeight="1">
      <c r="A48" s="492"/>
      <c r="B48" s="493"/>
      <c r="C48" s="146"/>
      <c r="D48" s="145"/>
      <c r="E48" s="492"/>
      <c r="F48" s="146"/>
      <c r="G48" s="145"/>
      <c r="H48" s="145"/>
      <c r="I48" s="146"/>
      <c r="J48" s="513"/>
      <c r="K48" s="145"/>
      <c r="L48" s="145"/>
      <c r="M48" s="492"/>
      <c r="N48" s="146"/>
      <c r="O48" s="145"/>
      <c r="P48" s="145"/>
      <c r="Q48" s="146"/>
      <c r="R48" s="513"/>
      <c r="S48" s="145"/>
      <c r="T48" s="146"/>
      <c r="U48" s="487"/>
      <c r="V48" s="496"/>
      <c r="W48" s="145"/>
      <c r="X48" s="146"/>
      <c r="Y48" s="492"/>
      <c r="Z48" s="146"/>
      <c r="AA48" s="145"/>
      <c r="AB48" s="145"/>
      <c r="AC48" s="146"/>
      <c r="AD48" s="496"/>
      <c r="AE48" s="145"/>
      <c r="AF48" s="146"/>
      <c r="AG48" s="146"/>
      <c r="AH48" s="145"/>
      <c r="AI48" s="493"/>
      <c r="AJ48" s="492"/>
      <c r="AK48" s="146"/>
      <c r="AL48" s="146"/>
      <c r="AM48" s="146"/>
      <c r="AN48" s="145"/>
      <c r="AO48" s="145"/>
      <c r="AP48" s="169"/>
      <c r="AQ48" s="493"/>
      <c r="AR48" s="145"/>
      <c r="AS48" s="146"/>
      <c r="AT48" s="493"/>
      <c r="AU48" s="496"/>
    </row>
    <row r="49" spans="1:47" s="147" customFormat="1" ht="18.75" customHeight="1">
      <c r="A49" s="492"/>
      <c r="B49" s="493"/>
      <c r="C49" s="146"/>
      <c r="D49" s="145"/>
      <c r="E49" s="492"/>
      <c r="F49" s="146"/>
      <c r="G49" s="145"/>
      <c r="H49" s="145"/>
      <c r="I49" s="146"/>
      <c r="J49" s="513"/>
      <c r="K49" s="145"/>
      <c r="L49" s="145"/>
      <c r="M49" s="492"/>
      <c r="N49" s="146"/>
      <c r="O49" s="145"/>
      <c r="P49" s="145"/>
      <c r="Q49" s="146"/>
      <c r="R49" s="513"/>
      <c r="S49" s="145"/>
      <c r="T49" s="146"/>
      <c r="U49" s="487"/>
      <c r="V49" s="496"/>
      <c r="W49" s="145"/>
      <c r="X49" s="146"/>
      <c r="Y49" s="492"/>
      <c r="Z49" s="146"/>
      <c r="AA49" s="145"/>
      <c r="AB49" s="145"/>
      <c r="AC49" s="146"/>
      <c r="AD49" s="496"/>
      <c r="AE49" s="145"/>
      <c r="AF49" s="146"/>
      <c r="AG49" s="146"/>
      <c r="AH49" s="145"/>
      <c r="AI49" s="522"/>
      <c r="AJ49" s="523"/>
      <c r="AK49" s="146"/>
      <c r="AL49" s="146"/>
      <c r="AM49" s="146"/>
      <c r="AN49" s="145"/>
      <c r="AO49" s="145"/>
      <c r="AP49" s="171"/>
      <c r="AQ49" s="493"/>
      <c r="AR49" s="145"/>
      <c r="AS49" s="146"/>
      <c r="AT49" s="493"/>
      <c r="AU49" s="496"/>
    </row>
    <row r="50" spans="1:47" ht="7.5" customHeight="1">
      <c r="A50" s="506"/>
      <c r="B50" s="507"/>
      <c r="C50" s="155"/>
      <c r="D50" s="122"/>
      <c r="E50" s="506"/>
      <c r="F50" s="507"/>
      <c r="G50" s="122"/>
      <c r="H50" s="122"/>
      <c r="I50" s="518"/>
      <c r="J50" s="519"/>
      <c r="K50" s="122"/>
      <c r="L50" s="122"/>
      <c r="M50" s="506"/>
      <c r="N50" s="507"/>
      <c r="O50" s="122"/>
      <c r="P50" s="122"/>
      <c r="Q50" s="518"/>
      <c r="R50" s="519"/>
      <c r="S50" s="122"/>
      <c r="T50" s="155"/>
      <c r="U50" s="518"/>
      <c r="V50" s="507"/>
      <c r="W50" s="122"/>
      <c r="X50" s="155"/>
      <c r="Y50" s="506"/>
      <c r="Z50" s="507"/>
      <c r="AA50" s="122"/>
      <c r="AB50" s="122"/>
      <c r="AC50" s="518"/>
      <c r="AD50" s="507"/>
      <c r="AE50" s="122"/>
      <c r="AF50" s="155"/>
      <c r="AG50" s="155"/>
      <c r="AH50" s="122"/>
      <c r="AI50" s="506"/>
      <c r="AJ50" s="527"/>
      <c r="AK50" s="527"/>
      <c r="AL50" s="507"/>
      <c r="AM50" s="155"/>
      <c r="AN50" s="122"/>
      <c r="AO50" s="122"/>
      <c r="AP50" s="518"/>
      <c r="AQ50" s="507"/>
      <c r="AR50" s="122"/>
      <c r="AS50" s="155"/>
      <c r="AT50" s="506"/>
      <c r="AU50" s="507"/>
    </row>
    <row r="51" spans="1:47" s="157" customFormat="1" ht="57.75" customHeight="1">
      <c r="A51" s="514" t="str">
        <f>INDEX(くじ引き!$A$4:$E$8,MATCH(A54,くじ引き!$B$4:$B$8,0),B54+2,1)</f>
        <v/>
      </c>
      <c r="B51" s="515"/>
      <c r="C51" s="156"/>
      <c r="D51" s="156"/>
      <c r="E51" s="514" t="str">
        <f>INDEX(くじ引き!$A$4:$E$8,MATCH(E54,くじ引き!$B$4:$B$8,0),F54+2,1)</f>
        <v/>
      </c>
      <c r="F51" s="515"/>
      <c r="G51" s="156"/>
      <c r="H51" s="156"/>
      <c r="I51" s="514" t="str">
        <f>INDEX(くじ引き!$A$4:$E$8,MATCH(I54,くじ引き!$B$4:$B$8,0),J54+2,1)</f>
        <v/>
      </c>
      <c r="J51" s="515"/>
      <c r="K51" s="156"/>
      <c r="L51" s="156"/>
      <c r="M51" s="514" t="str">
        <f>INDEX(くじ引き!$A$4:$E$8,MATCH(M54,くじ引き!$B$4:$B$8,0),N54+2,1)</f>
        <v/>
      </c>
      <c r="N51" s="515"/>
      <c r="O51" s="156"/>
      <c r="P51" s="156"/>
      <c r="Q51" s="514" t="str">
        <f ca="1">INDEX(くじ引き!$A$4:$E$8,MATCH(Q54,くじ引き!$B$4:$B$8,0),R54+2,1)</f>
        <v/>
      </c>
      <c r="R51" s="515"/>
      <c r="S51" s="156"/>
      <c r="T51" s="156"/>
      <c r="U51" s="514" t="str">
        <f>INDEX(くじ引き!$A$4:$E$8,MATCH(U54,くじ引き!$B$4:$B$8,0),V54+2,1)</f>
        <v/>
      </c>
      <c r="V51" s="515"/>
      <c r="W51" s="156"/>
      <c r="X51" s="156"/>
      <c r="Y51" s="514" t="str">
        <f>INDEX(くじ引き!$A$4:$E$8,MATCH(Y54,くじ引き!$B$4:$B$8,0),Z54+2,1)</f>
        <v/>
      </c>
      <c r="Z51" s="515"/>
      <c r="AA51" s="156"/>
      <c r="AB51" s="156"/>
      <c r="AC51" s="514" t="str">
        <f>INDEX(くじ引き!$A$4:$E$8,MATCH(AC54,くじ引き!$B$4:$B$8,0),AD54+2,1)</f>
        <v/>
      </c>
      <c r="AD51" s="515"/>
      <c r="AF51" s="158"/>
      <c r="AG51" s="158"/>
      <c r="AI51" s="514" t="str">
        <f>INDEX(くじ引き!$A$4:$E$8,MATCH(AI54,くじ引き!$B$4:$B$8,0),AK54+2,1)</f>
        <v/>
      </c>
      <c r="AJ51" s="521"/>
      <c r="AK51" s="521"/>
      <c r="AL51" s="515"/>
      <c r="AM51" s="158"/>
      <c r="AP51" s="514" t="str">
        <f>INDEX(くじ引き!$A$4:$E$8,MATCH(AP54,くじ引き!$B$4:$B$8,0),AQ54+2,1)</f>
        <v/>
      </c>
      <c r="AQ51" s="515"/>
      <c r="AR51" s="156"/>
      <c r="AS51" s="156"/>
      <c r="AT51" s="514" t="str">
        <f>INDEX(くじ引き!$A$4:$E$8,MATCH(AT54,くじ引き!$B$4:$B$8,0),AU54+2,1)</f>
        <v/>
      </c>
      <c r="AU51" s="515"/>
    </row>
    <row r="52" spans="1:47" s="122" customFormat="1" ht="53.25" customHeight="1">
      <c r="A52" s="516" t="s">
        <v>0</v>
      </c>
      <c r="B52" s="517"/>
      <c r="C52" s="145"/>
      <c r="D52" s="145"/>
      <c r="E52" s="516" t="s">
        <v>0</v>
      </c>
      <c r="F52" s="517"/>
      <c r="G52" s="145"/>
      <c r="H52" s="145"/>
      <c r="I52" s="516" t="s">
        <v>0</v>
      </c>
      <c r="J52" s="517"/>
      <c r="K52" s="145"/>
      <c r="L52" s="145"/>
      <c r="M52" s="516" t="s">
        <v>0</v>
      </c>
      <c r="N52" s="517"/>
      <c r="O52" s="145"/>
      <c r="P52" s="145"/>
      <c r="Q52" s="516" t="s">
        <v>0</v>
      </c>
      <c r="R52" s="517"/>
      <c r="S52" s="145"/>
      <c r="T52" s="145"/>
      <c r="U52" s="516" t="s">
        <v>0</v>
      </c>
      <c r="V52" s="517"/>
      <c r="W52" s="145"/>
      <c r="X52" s="145"/>
      <c r="Y52" s="516" t="s">
        <v>0</v>
      </c>
      <c r="Z52" s="517"/>
      <c r="AA52" s="145"/>
      <c r="AB52" s="145"/>
      <c r="AC52" s="516" t="s">
        <v>0</v>
      </c>
      <c r="AD52" s="517"/>
      <c r="AE52" s="159"/>
      <c r="AF52" s="155"/>
      <c r="AG52" s="155"/>
      <c r="AI52" s="516" t="s">
        <v>0</v>
      </c>
      <c r="AJ52" s="525"/>
      <c r="AK52" s="525"/>
      <c r="AL52" s="526"/>
      <c r="AM52" s="155"/>
      <c r="AP52" s="516" t="s">
        <v>0</v>
      </c>
      <c r="AQ52" s="517"/>
      <c r="AR52" s="145"/>
      <c r="AS52" s="145"/>
      <c r="AT52" s="516" t="s">
        <v>0</v>
      </c>
      <c r="AU52" s="517"/>
    </row>
    <row r="53" spans="1:47" ht="67.5" customHeight="1">
      <c r="A53" s="511" t="str">
        <f>INDEX(くじ引き!$A$4:$E$8,MATCH(A54,くじ引き!$B$4:$B$8,0),1,1)&amp;INDEX(くじ引き!$C$3:$E$3,1,B54)</f>
        <v>石川１位</v>
      </c>
      <c r="B53" s="512"/>
      <c r="C53" s="147"/>
      <c r="D53" s="147"/>
      <c r="E53" s="511" t="str">
        <f>INDEX(くじ引き!$A$4:$E$8,MATCH(E54,くじ引き!$B$4:$B$8,0),1,1)&amp;INDEX(くじ引き!$C$3:$E$3,1,F54)</f>
        <v>新潟２位</v>
      </c>
      <c r="F53" s="512"/>
      <c r="G53" s="147"/>
      <c r="H53" s="147"/>
      <c r="I53" s="511" t="str">
        <f>INDEX(くじ引き!$A$4:$E$8,MATCH(I54,くじ引き!$B$4:$B$8,0),1,1)&amp;INDEX(くじ引き!$C$3:$E$3,1,J54)</f>
        <v>福井２位</v>
      </c>
      <c r="J53" s="512"/>
      <c r="K53" s="147"/>
      <c r="L53" s="147"/>
      <c r="M53" s="511" t="str">
        <f>INDEX(くじ引き!$A$4:$E$8,MATCH(M54,くじ引き!$B$4:$B$8,0),1,1)&amp;INDEX(くじ引き!$C$3:$E$3,1,N54)</f>
        <v>富山２位</v>
      </c>
      <c r="N53" s="512"/>
      <c r="O53" s="147"/>
      <c r="P53" s="147"/>
      <c r="Q53" s="511" t="str">
        <f>INDEX(くじ引き!$A$4:$E$8,MATCH(Q54,くじ引き!$B$4:$B$8,0),1,1)&amp;INDEX(くじ引き!$C$3:$E$3,1,R54)</f>
        <v>石川３位</v>
      </c>
      <c r="R53" s="512"/>
      <c r="S53" s="147"/>
      <c r="T53" s="147"/>
      <c r="U53" s="511" t="str">
        <f>INDEX(くじ引き!$A$4:$E$8,MATCH(U54,くじ引き!$B$4:$B$8,0),1,1)&amp;INDEX(くじ引き!$C$3:$E$3,1,V54)</f>
        <v>長野１位</v>
      </c>
      <c r="V53" s="512"/>
      <c r="W53" s="147"/>
      <c r="X53" s="147"/>
      <c r="Y53" s="511" t="str">
        <f>INDEX(くじ引き!$A$4:$E$8,MATCH(Y54,くじ引き!$B$4:$B$8,0),1,1)&amp;INDEX(くじ引き!$C$3:$E$3,1,Z54)</f>
        <v>富山１位</v>
      </c>
      <c r="Z53" s="512"/>
      <c r="AA53" s="147"/>
      <c r="AB53" s="147"/>
      <c r="AC53" s="511" t="str">
        <f>INDEX(くじ引き!$A$4:$E$8,MATCH(AC54,くじ引き!$B$4:$B$8,0),1,1)&amp;INDEX(くじ引き!$C$3:$E$3,1,AD54)</f>
        <v>福井１位</v>
      </c>
      <c r="AD53" s="512"/>
      <c r="AE53" s="147"/>
      <c r="AF53" s="160"/>
      <c r="AG53" s="160"/>
      <c r="AH53" s="147"/>
      <c r="AI53" s="511" t="str">
        <f>INDEX(くじ引き!$A$4:$E$8,MATCH(AI54,くじ引き!$B$4:$B$8,0),1,1)&amp;INDEX(くじ引き!$C$3:$E$3,1,AK54)</f>
        <v>石川２位</v>
      </c>
      <c r="AJ53" s="528"/>
      <c r="AK53" s="528"/>
      <c r="AL53" s="512"/>
      <c r="AM53" s="160"/>
      <c r="AN53" s="147"/>
      <c r="AO53" s="147"/>
      <c r="AP53" s="511" t="str">
        <f>INDEX(くじ引き!$A$4:$E$8,MATCH(AP54,くじ引き!$B$4:$B$8,0),1,1)&amp;INDEX(くじ引き!$C$3:$E$3,1,AQ54)</f>
        <v>長野２位</v>
      </c>
      <c r="AQ53" s="512"/>
      <c r="AR53" s="147"/>
      <c r="AS53" s="147"/>
      <c r="AT53" s="511" t="str">
        <f>INDEX(くじ引き!$A$4:$E$8,MATCH(AT54,くじ引き!$B$4:$B$8,0),1,1)&amp;INDEX(くじ引き!$C$3:$E$3,1,AU54)</f>
        <v>新潟１位</v>
      </c>
      <c r="AU53" s="512"/>
    </row>
    <row r="54" spans="1:47" ht="40.5" hidden="1" customHeight="1">
      <c r="A54" s="24" t="s">
        <v>206</v>
      </c>
      <c r="B54" s="24">
        <v>1</v>
      </c>
      <c r="C54" s="24"/>
      <c r="E54" s="24" t="s">
        <v>204</v>
      </c>
      <c r="F54" s="24">
        <v>2</v>
      </c>
      <c r="I54" s="24" t="s">
        <v>207</v>
      </c>
      <c r="J54" s="24">
        <v>2</v>
      </c>
      <c r="M54" s="24" t="s">
        <v>208</v>
      </c>
      <c r="N54" s="24">
        <v>2</v>
      </c>
      <c r="Q54" s="24" t="s">
        <v>206</v>
      </c>
      <c r="R54" s="24">
        <v>3</v>
      </c>
      <c r="T54" s="24"/>
      <c r="U54" s="24" t="s">
        <v>205</v>
      </c>
      <c r="V54" s="24">
        <v>1</v>
      </c>
      <c r="X54" s="24"/>
      <c r="Y54" s="24" t="s">
        <v>208</v>
      </c>
      <c r="Z54" s="24">
        <v>1</v>
      </c>
      <c r="AC54" s="24" t="s">
        <v>207</v>
      </c>
      <c r="AD54" s="24">
        <v>1</v>
      </c>
      <c r="AE54" s="161"/>
      <c r="AI54" s="24" t="s">
        <v>206</v>
      </c>
      <c r="AJ54" s="24">
        <v>2</v>
      </c>
      <c r="AK54" s="530">
        <v>2</v>
      </c>
      <c r="AL54" s="530"/>
      <c r="AP54" s="24" t="s">
        <v>205</v>
      </c>
      <c r="AQ54" s="24">
        <v>2</v>
      </c>
      <c r="AS54" s="24"/>
      <c r="AT54" s="24" t="s">
        <v>204</v>
      </c>
      <c r="AU54" s="24">
        <v>1</v>
      </c>
    </row>
    <row r="55" spans="1:47">
      <c r="C55" s="24"/>
      <c r="F55" s="24"/>
      <c r="I55" s="24"/>
      <c r="J55" s="24"/>
      <c r="M55" s="24"/>
      <c r="N55" s="24"/>
      <c r="Q55" s="24"/>
      <c r="T55" s="24"/>
      <c r="U55" s="24"/>
      <c r="X55" s="24"/>
      <c r="Z55" s="24"/>
      <c r="AC55" s="24"/>
    </row>
    <row r="56" spans="1:47" s="165" customFormat="1" ht="18.75" customHeight="1">
      <c r="K56" s="534" t="s">
        <v>449</v>
      </c>
      <c r="L56" s="535"/>
      <c r="M56" s="535"/>
      <c r="N56" s="535"/>
      <c r="O56" s="536" t="str">
        <f>VLOOKUP(K56,$BA$8:$BC$10,2)</f>
        <v>七尾市能登島グラウンド Aｺｰﾄ</v>
      </c>
      <c r="P56" s="536"/>
      <c r="Q56" s="536"/>
      <c r="R56" s="536"/>
      <c r="S56" s="536"/>
      <c r="T56" s="536"/>
      <c r="U56" s="536"/>
      <c r="V56" s="536"/>
      <c r="W56" s="536"/>
      <c r="X56" s="536"/>
      <c r="Y56" s="536"/>
      <c r="Z56" s="536"/>
      <c r="AA56" s="536" t="str">
        <f>VLOOKUP(K56,$BA$8:$BC$10,3)</f>
        <v>（人工芝）</v>
      </c>
      <c r="AB56" s="536"/>
      <c r="AC56" s="536"/>
      <c r="AD56" s="536"/>
      <c r="AE56" s="536"/>
      <c r="AF56" s="536"/>
      <c r="AG56" s="186"/>
      <c r="AH56" s="187"/>
    </row>
    <row r="57" spans="1:47" s="165" customFormat="1" ht="18.75" customHeight="1">
      <c r="K57" s="537" t="s">
        <v>452</v>
      </c>
      <c r="L57" s="538"/>
      <c r="M57" s="538"/>
      <c r="N57" s="538"/>
      <c r="O57" s="539" t="str">
        <f>VLOOKUP(K57,$BA$8:$BC$10,2)</f>
        <v>七尾市能登島グラウンド Bｺｰﾄ</v>
      </c>
      <c r="P57" s="539"/>
      <c r="Q57" s="539"/>
      <c r="R57" s="539"/>
      <c r="S57" s="539"/>
      <c r="T57" s="539"/>
      <c r="U57" s="539"/>
      <c r="V57" s="539"/>
      <c r="W57" s="539"/>
      <c r="X57" s="539"/>
      <c r="Y57" s="539"/>
      <c r="Z57" s="539"/>
      <c r="AA57" s="539" t="str">
        <f>VLOOKUP(K57,$BA$8:$BC$10,3)</f>
        <v>（人工芝）</v>
      </c>
      <c r="AB57" s="539"/>
      <c r="AC57" s="539"/>
      <c r="AD57" s="539"/>
      <c r="AE57" s="539"/>
      <c r="AF57" s="539"/>
      <c r="AG57" s="188"/>
      <c r="AH57" s="189"/>
    </row>
    <row r="58" spans="1:47" s="165" customFormat="1" ht="18.75" hidden="1" customHeight="1">
      <c r="K58" s="543" t="s">
        <v>293</v>
      </c>
      <c r="L58" s="544"/>
      <c r="M58" s="544"/>
      <c r="N58" s="544"/>
      <c r="O58" s="544"/>
      <c r="P58" s="544"/>
      <c r="Q58" s="544"/>
      <c r="R58" s="544"/>
      <c r="S58" s="544"/>
      <c r="T58" s="544"/>
      <c r="U58" s="544"/>
      <c r="V58" s="544"/>
      <c r="W58" s="544"/>
      <c r="X58" s="544"/>
      <c r="Y58" s="544"/>
      <c r="Z58" s="544"/>
      <c r="AA58" s="544"/>
      <c r="AB58" s="544"/>
      <c r="AC58" s="544"/>
      <c r="AD58" s="544"/>
      <c r="AE58" s="544"/>
      <c r="AF58" s="544"/>
      <c r="AG58" s="544"/>
      <c r="AH58" s="545"/>
    </row>
    <row r="59" spans="1:47" s="165" customFormat="1" ht="18.75" customHeight="1">
      <c r="K59" s="540" t="s">
        <v>454</v>
      </c>
      <c r="L59" s="541"/>
      <c r="M59" s="541"/>
      <c r="N59" s="541"/>
      <c r="O59" s="542" t="str">
        <f>VLOOKUP(K59,$BA$8:$BC$10,2)</f>
        <v>七尾市城山陸上競技場</v>
      </c>
      <c r="P59" s="542"/>
      <c r="Q59" s="542"/>
      <c r="R59" s="542"/>
      <c r="S59" s="542"/>
      <c r="T59" s="542"/>
      <c r="U59" s="542"/>
      <c r="V59" s="542"/>
      <c r="W59" s="542"/>
      <c r="X59" s="542"/>
      <c r="Y59" s="542"/>
      <c r="Z59" s="542"/>
      <c r="AA59" s="542" t="str">
        <f>VLOOKUP(K59,$BA$8:$BC$10,3)</f>
        <v>（天然芝）</v>
      </c>
      <c r="AB59" s="542"/>
      <c r="AC59" s="542"/>
      <c r="AD59" s="542"/>
      <c r="AE59" s="542"/>
      <c r="AF59" s="542"/>
      <c r="AG59" s="190"/>
      <c r="AH59" s="191"/>
    </row>
  </sheetData>
  <mergeCells count="212">
    <mergeCell ref="K56:N56"/>
    <mergeCell ref="O56:Z56"/>
    <mergeCell ref="AA56:AF56"/>
    <mergeCell ref="K57:N57"/>
    <mergeCell ref="O57:Z57"/>
    <mergeCell ref="AA57:AF57"/>
    <mergeCell ref="K59:N59"/>
    <mergeCell ref="O59:Z59"/>
    <mergeCell ref="AA59:AF59"/>
    <mergeCell ref="K58:AH58"/>
    <mergeCell ref="AO30:AQ30"/>
    <mergeCell ref="AR30:AT30"/>
    <mergeCell ref="V16:W16"/>
    <mergeCell ref="AQ35:AR35"/>
    <mergeCell ref="K8:K17"/>
    <mergeCell ref="E18:K18"/>
    <mergeCell ref="L18:R18"/>
    <mergeCell ref="AJ8:AJ17"/>
    <mergeCell ref="K25:L25"/>
    <mergeCell ref="K23:L23"/>
    <mergeCell ref="K20:L20"/>
    <mergeCell ref="K19:L19"/>
    <mergeCell ref="K21:L21"/>
    <mergeCell ref="O31:O38"/>
    <mergeCell ref="AS19:AU25"/>
    <mergeCell ref="AA31:AB31"/>
    <mergeCell ref="X19:Z25"/>
    <mergeCell ref="V13:W13"/>
    <mergeCell ref="AQ31:AR31"/>
    <mergeCell ref="AA19:AA25"/>
    <mergeCell ref="AA26:AA29"/>
    <mergeCell ref="AB18:AI18"/>
    <mergeCell ref="AH25:AK25"/>
    <mergeCell ref="AB30:AC30"/>
    <mergeCell ref="AK54:AL54"/>
    <mergeCell ref="AA39:AB39"/>
    <mergeCell ref="AA40:AB40"/>
    <mergeCell ref="R39:S39"/>
    <mergeCell ref="Q50:R50"/>
    <mergeCell ref="U50:V50"/>
    <mergeCell ref="Q53:R53"/>
    <mergeCell ref="U53:V53"/>
    <mergeCell ref="AR19:AR25"/>
    <mergeCell ref="AR26:AR29"/>
    <mergeCell ref="AQ34:AR34"/>
    <mergeCell ref="AQ32:AR32"/>
    <mergeCell ref="AD31:AD49"/>
    <mergeCell ref="P30:R30"/>
    <mergeCell ref="AP53:AQ53"/>
    <mergeCell ref="AK44:AL44"/>
    <mergeCell ref="Y52:Z52"/>
    <mergeCell ref="AP51:AQ51"/>
    <mergeCell ref="Y51:Z51"/>
    <mergeCell ref="AC52:AD52"/>
    <mergeCell ref="AP52:AQ52"/>
    <mergeCell ref="AP50:AQ50"/>
    <mergeCell ref="AG31:AL37"/>
    <mergeCell ref="AQ33:AR33"/>
    <mergeCell ref="AC53:AD53"/>
    <mergeCell ref="AP36:AS36"/>
    <mergeCell ref="AI53:AL53"/>
    <mergeCell ref="A1:AU1"/>
    <mergeCell ref="P31:P38"/>
    <mergeCell ref="AA34:AB34"/>
    <mergeCell ref="AA32:AB32"/>
    <mergeCell ref="AF20:AG20"/>
    <mergeCell ref="AF21:AG21"/>
    <mergeCell ref="V11:W11"/>
    <mergeCell ref="B30:D30"/>
    <mergeCell ref="E30:G30"/>
    <mergeCell ref="A12:C12"/>
    <mergeCell ref="V5:V6"/>
    <mergeCell ref="L7:V7"/>
    <mergeCell ref="W7:AI7"/>
    <mergeCell ref="V12:W12"/>
    <mergeCell ref="L8:L17"/>
    <mergeCell ref="Z30:AA30"/>
    <mergeCell ref="A19:C25"/>
    <mergeCell ref="K22:L22"/>
    <mergeCell ref="D37:E37"/>
    <mergeCell ref="A27:C27"/>
    <mergeCell ref="V14:W14"/>
    <mergeCell ref="AT53:AU53"/>
    <mergeCell ref="AK40:AL40"/>
    <mergeCell ref="AK42:AL42"/>
    <mergeCell ref="AK38:AL38"/>
    <mergeCell ref="AT51:AU51"/>
    <mergeCell ref="AT52:AU52"/>
    <mergeCell ref="AT50:AU50"/>
    <mergeCell ref="AU31:AU49"/>
    <mergeCell ref="AT31:AT49"/>
    <mergeCell ref="AM41:AO41"/>
    <mergeCell ref="AO39:AP39"/>
    <mergeCell ref="AK41:AL41"/>
    <mergeCell ref="AQ37:AR37"/>
    <mergeCell ref="AQ40:AQ49"/>
    <mergeCell ref="AM44:AO44"/>
    <mergeCell ref="AI52:AL52"/>
    <mergeCell ref="AI50:AL50"/>
    <mergeCell ref="AM46:AO46"/>
    <mergeCell ref="I52:J52"/>
    <mergeCell ref="AM42:AO42"/>
    <mergeCell ref="AM43:AO43"/>
    <mergeCell ref="AO31:AO38"/>
    <mergeCell ref="I31:K37"/>
    <mergeCell ref="L31:N37"/>
    <mergeCell ref="AA37:AB37"/>
    <mergeCell ref="AA33:AB33"/>
    <mergeCell ref="AM40:AO40"/>
    <mergeCell ref="AC50:AD50"/>
    <mergeCell ref="AC51:AD51"/>
    <mergeCell ref="AK43:AL43"/>
    <mergeCell ref="AI51:AL51"/>
    <mergeCell ref="AI40:AJ49"/>
    <mergeCell ref="Q52:R52"/>
    <mergeCell ref="U52:V52"/>
    <mergeCell ref="Y53:Z53"/>
    <mergeCell ref="U51:V51"/>
    <mergeCell ref="Y50:Z50"/>
    <mergeCell ref="N39:O39"/>
    <mergeCell ref="Q36:T36"/>
    <mergeCell ref="R34:S34"/>
    <mergeCell ref="R33:S33"/>
    <mergeCell ref="E52:F52"/>
    <mergeCell ref="O46:P46"/>
    <mergeCell ref="E50:F50"/>
    <mergeCell ref="G46:H46"/>
    <mergeCell ref="R37:S37"/>
    <mergeCell ref="R40:R49"/>
    <mergeCell ref="Y31:Y49"/>
    <mergeCell ref="R32:S32"/>
    <mergeCell ref="V31:V49"/>
    <mergeCell ref="R31:S31"/>
    <mergeCell ref="R35:S35"/>
    <mergeCell ref="Q51:R51"/>
    <mergeCell ref="D39:E39"/>
    <mergeCell ref="D31:E31"/>
    <mergeCell ref="D35:E35"/>
    <mergeCell ref="H31:H38"/>
    <mergeCell ref="H39:I39"/>
    <mergeCell ref="A53:B53"/>
    <mergeCell ref="E53:F53"/>
    <mergeCell ref="I53:J53"/>
    <mergeCell ref="M53:N53"/>
    <mergeCell ref="O40:P40"/>
    <mergeCell ref="O41:P41"/>
    <mergeCell ref="O42:P42"/>
    <mergeCell ref="J40:J49"/>
    <mergeCell ref="O44:P44"/>
    <mergeCell ref="M51:N51"/>
    <mergeCell ref="M52:N52"/>
    <mergeCell ref="A52:B52"/>
    <mergeCell ref="E51:F51"/>
    <mergeCell ref="G44:H44"/>
    <mergeCell ref="G42:H42"/>
    <mergeCell ref="G43:H43"/>
    <mergeCell ref="A51:B51"/>
    <mergeCell ref="E40:E49"/>
    <mergeCell ref="A31:A49"/>
    <mergeCell ref="G31:G38"/>
    <mergeCell ref="B31:B49"/>
    <mergeCell ref="I50:J50"/>
    <mergeCell ref="M50:N50"/>
    <mergeCell ref="I51:J51"/>
    <mergeCell ref="AL8:AP15"/>
    <mergeCell ref="AI8:AI17"/>
    <mergeCell ref="AG24:AM24"/>
    <mergeCell ref="J24:M24"/>
    <mergeCell ref="W5:W6"/>
    <mergeCell ref="D34:E34"/>
    <mergeCell ref="A50:B50"/>
    <mergeCell ref="F39:G39"/>
    <mergeCell ref="V9:W9"/>
    <mergeCell ref="V10:W10"/>
    <mergeCell ref="M40:M49"/>
    <mergeCell ref="O43:P43"/>
    <mergeCell ref="P39:Q39"/>
    <mergeCell ref="T19:V25"/>
    <mergeCell ref="S30:U30"/>
    <mergeCell ref="G40:H40"/>
    <mergeCell ref="G41:H41"/>
    <mergeCell ref="H8:J15"/>
    <mergeCell ref="U15:X15"/>
    <mergeCell ref="V8:W8"/>
    <mergeCell ref="D32:E32"/>
    <mergeCell ref="D33:E33"/>
    <mergeCell ref="C36:F36"/>
    <mergeCell ref="AA35:AB35"/>
    <mergeCell ref="AH19:AK19"/>
    <mergeCell ref="AF19:AG19"/>
    <mergeCell ref="AK39:AN39"/>
    <mergeCell ref="U31:U49"/>
    <mergeCell ref="AM31:AN38"/>
    <mergeCell ref="I3:AO3"/>
    <mergeCell ref="D19:D25"/>
    <mergeCell ref="D26:D29"/>
    <mergeCell ref="S19:S25"/>
    <mergeCell ref="S26:S29"/>
    <mergeCell ref="AF22:AG22"/>
    <mergeCell ref="AL17:AM17"/>
    <mergeCell ref="AF23:AG23"/>
    <mergeCell ref="AH23:AK23"/>
    <mergeCell ref="AL23:AM23"/>
    <mergeCell ref="AJ18:AQ18"/>
    <mergeCell ref="AL22:AM22"/>
    <mergeCell ref="AL19:AM19"/>
    <mergeCell ref="AL20:AM20"/>
    <mergeCell ref="AL21:AM21"/>
    <mergeCell ref="AH21:AK21"/>
    <mergeCell ref="AH20:AK20"/>
    <mergeCell ref="AH22:AK22"/>
    <mergeCell ref="AF17:AG17"/>
  </mergeCells>
  <phoneticPr fontId="3"/>
  <conditionalFormatting sqref="E40:E50">
    <cfRule type="expression" dxfId="110" priority="61" stopIfTrue="1">
      <formula>$F$38&lt;=$I$38</formula>
    </cfRule>
  </conditionalFormatting>
  <conditionalFormatting sqref="M40:M50">
    <cfRule type="expression" dxfId="109" priority="60" stopIfTrue="1">
      <formula>$N$38&lt;=$Q$38</formula>
    </cfRule>
  </conditionalFormatting>
  <conditionalFormatting sqref="A31:A50">
    <cfRule type="expression" dxfId="108" priority="59" stopIfTrue="1">
      <formula>$C$29&lt;=$F$29</formula>
    </cfRule>
  </conditionalFormatting>
  <conditionalFormatting sqref="Y31:Y50">
    <cfRule type="expression" dxfId="107" priority="58" stopIfTrue="1">
      <formula>$Z$29&lt;=$AC$29</formula>
    </cfRule>
  </conditionalFormatting>
  <conditionalFormatting sqref="AI40:AI50 AJ40:AJ49">
    <cfRule type="expression" dxfId="106" priority="57" stopIfTrue="1">
      <formula>$AK$38&lt;=$AP$38</formula>
    </cfRule>
  </conditionalFormatting>
  <conditionalFormatting sqref="J40:J50">
    <cfRule type="expression" dxfId="105" priority="56" stopIfTrue="1">
      <formula>$I$38&lt;=$F$38</formula>
    </cfRule>
  </conditionalFormatting>
  <conditionalFormatting sqref="R40:R50">
    <cfRule type="expression" dxfId="104" priority="55" stopIfTrue="1">
      <formula>$Q$38&lt;=$N$38</formula>
    </cfRule>
  </conditionalFormatting>
  <conditionalFormatting sqref="AQ40:AQ49">
    <cfRule type="expression" dxfId="103" priority="54" stopIfTrue="1">
      <formula>$AP$38&lt;=$AK$38</formula>
    </cfRule>
  </conditionalFormatting>
  <conditionalFormatting sqref="V31:V49">
    <cfRule type="expression" dxfId="102" priority="53" stopIfTrue="1">
      <formula>$T$29&lt;=$Q$29</formula>
    </cfRule>
  </conditionalFormatting>
  <conditionalFormatting sqref="AD31:AD49">
    <cfRule type="expression" dxfId="101" priority="52" stopIfTrue="1">
      <formula>$AC$29&lt;=$Z$29</formula>
    </cfRule>
  </conditionalFormatting>
  <conditionalFormatting sqref="AU31:AU50">
    <cfRule type="expression" dxfId="100" priority="51" stopIfTrue="1">
      <formula>$AS$29&lt;=$AP$29</formula>
    </cfRule>
  </conditionalFormatting>
  <conditionalFormatting sqref="F39:G39">
    <cfRule type="expression" dxfId="99" priority="49" stopIfTrue="1">
      <formula>$F$38=$I$38</formula>
    </cfRule>
    <cfRule type="expression" dxfId="98" priority="50" stopIfTrue="1">
      <formula>$F$38&lt;$I$38</formula>
    </cfRule>
  </conditionalFormatting>
  <conditionalFormatting sqref="N39:O39">
    <cfRule type="expression" dxfId="97" priority="47" stopIfTrue="1">
      <formula>$N$38=$Q$38</formula>
    </cfRule>
    <cfRule type="expression" dxfId="96" priority="48" stopIfTrue="1">
      <formula>$N$38&lt;$Q$38</formula>
    </cfRule>
  </conditionalFormatting>
  <conditionalFormatting sqref="AK39:AN39">
    <cfRule type="expression" dxfId="95" priority="45" stopIfTrue="1">
      <formula>$AK$38=$AP$38</formula>
    </cfRule>
    <cfRule type="expression" dxfId="94" priority="46" stopIfTrue="1">
      <formula>$AK$38&lt;$AP$38</formula>
    </cfRule>
  </conditionalFormatting>
  <conditionalFormatting sqref="P39:Q39">
    <cfRule type="expression" dxfId="93" priority="43" stopIfTrue="1">
      <formula>$Q$38=$N$38</formula>
    </cfRule>
    <cfRule type="expression" dxfId="92" priority="44" stopIfTrue="1">
      <formula>$Q$38&lt;$N$38</formula>
    </cfRule>
  </conditionalFormatting>
  <conditionalFormatting sqref="AO39:AP39">
    <cfRule type="expression" dxfId="91" priority="41" stopIfTrue="1">
      <formula>$AP$38=$AK$38</formula>
    </cfRule>
    <cfRule type="expression" dxfId="90" priority="42" stopIfTrue="1">
      <formula>$AP$38&lt;$AK$38</formula>
    </cfRule>
  </conditionalFormatting>
  <conditionalFormatting sqref="O31:O38">
    <cfRule type="expression" dxfId="89" priority="40" stopIfTrue="1">
      <formula>$N$38=$Q$38</formula>
    </cfRule>
  </conditionalFormatting>
  <conditionalFormatting sqref="AM31:AN38">
    <cfRule type="expression" dxfId="88" priority="39" stopIfTrue="1">
      <formula>$AK$38=$AP$38</formula>
    </cfRule>
  </conditionalFormatting>
  <conditionalFormatting sqref="B30:D30">
    <cfRule type="expression" dxfId="87" priority="37" stopIfTrue="1">
      <formula>$C$29=$F$29</formula>
    </cfRule>
    <cfRule type="expression" dxfId="86" priority="38" stopIfTrue="1">
      <formula>$C$29&lt;$F$29</formula>
    </cfRule>
  </conditionalFormatting>
  <conditionalFormatting sqref="E30:G30">
    <cfRule type="expression" dxfId="85" priority="35" stopIfTrue="1">
      <formula>$F$29=$C$29</formula>
    </cfRule>
    <cfRule type="expression" dxfId="84" priority="36" stopIfTrue="1">
      <formula>$F$29&lt;$C$29</formula>
    </cfRule>
  </conditionalFormatting>
  <conditionalFormatting sqref="P30:R30">
    <cfRule type="expression" dxfId="83" priority="33" stopIfTrue="1">
      <formula>$Q$29=$T$29</formula>
    </cfRule>
    <cfRule type="expression" dxfId="82" priority="34" stopIfTrue="1">
      <formula>$Q$29&lt;$T$29</formula>
    </cfRule>
  </conditionalFormatting>
  <conditionalFormatting sqref="S30:U30">
    <cfRule type="expression" dxfId="81" priority="31" stopIfTrue="1">
      <formula>$T$29=$Q$29</formula>
    </cfRule>
    <cfRule type="expression" dxfId="80" priority="32" stopIfTrue="1">
      <formula>$T$29&lt;$Q$29</formula>
    </cfRule>
  </conditionalFormatting>
  <conditionalFormatting sqref="Z30:AA30">
    <cfRule type="expression" dxfId="79" priority="29" stopIfTrue="1">
      <formula>$Z$29=$AC$29</formula>
    </cfRule>
    <cfRule type="expression" dxfId="78" priority="30" stopIfTrue="1">
      <formula>$Z$29&lt;$AC$29</formula>
    </cfRule>
  </conditionalFormatting>
  <conditionalFormatting sqref="AB30:AC30">
    <cfRule type="expression" dxfId="77" priority="27" stopIfTrue="1">
      <formula>$AC$29=$Z$29</formula>
    </cfRule>
    <cfRule type="expression" dxfId="76" priority="28" stopIfTrue="1">
      <formula>$AC$29&lt;$Z$29</formula>
    </cfRule>
  </conditionalFormatting>
  <conditionalFormatting sqref="AO30:AQ30">
    <cfRule type="expression" dxfId="75" priority="25" stopIfTrue="1">
      <formula>$AP$29=$AS$29</formula>
    </cfRule>
    <cfRule type="expression" dxfId="74" priority="26" stopIfTrue="1">
      <formula>$AP$29&lt;$AS$29</formula>
    </cfRule>
  </conditionalFormatting>
  <conditionalFormatting sqref="AR30:AT30">
    <cfRule type="expression" dxfId="73" priority="23" stopIfTrue="1">
      <formula>$AS$29=$AP$29</formula>
    </cfRule>
    <cfRule type="expression" dxfId="72" priority="24" stopIfTrue="1">
      <formula>$AS$29&lt;$AP$29</formula>
    </cfRule>
  </conditionalFormatting>
  <conditionalFormatting sqref="D19:D29">
    <cfRule type="expression" dxfId="71" priority="22" stopIfTrue="1">
      <formula>$C$29=$F$29</formula>
    </cfRule>
  </conditionalFormatting>
  <conditionalFormatting sqref="AA19:AA29">
    <cfRule type="expression" dxfId="70" priority="21" stopIfTrue="1">
      <formula>$Z$29=$AC$29</formula>
    </cfRule>
  </conditionalFormatting>
  <conditionalFormatting sqref="S19:S29">
    <cfRule type="expression" dxfId="69" priority="20" stopIfTrue="1">
      <formula>$T$29=$Q$29</formula>
    </cfRule>
  </conditionalFormatting>
  <conditionalFormatting sqref="AR19:AR29">
    <cfRule type="expression" dxfId="68" priority="19" stopIfTrue="1">
      <formula>$AS$29=$AP$29</formula>
    </cfRule>
  </conditionalFormatting>
  <conditionalFormatting sqref="E18:K18">
    <cfRule type="expression" dxfId="67" priority="17" stopIfTrue="1">
      <formula>$J$17=$M$17</formula>
    </cfRule>
    <cfRule type="expression" dxfId="66" priority="18" stopIfTrue="1">
      <formula>$J$17&lt;$M$17</formula>
    </cfRule>
  </conditionalFormatting>
  <conditionalFormatting sqref="L18:R18">
    <cfRule type="expression" dxfId="65" priority="15" stopIfTrue="1">
      <formula>$M$17=$J$17</formula>
    </cfRule>
    <cfRule type="expression" dxfId="64" priority="16" stopIfTrue="1">
      <formula>$M$17&lt;$J$17</formula>
    </cfRule>
  </conditionalFormatting>
  <conditionalFormatting sqref="AB18:AI18">
    <cfRule type="expression" dxfId="63" priority="13" stopIfTrue="1">
      <formula>$AF$17=$AL$17</formula>
    </cfRule>
    <cfRule type="expression" dxfId="62" priority="14" stopIfTrue="1">
      <formula>$AF$17&lt;$AL$17</formula>
    </cfRule>
  </conditionalFormatting>
  <conditionalFormatting sqref="AJ18:AQ18">
    <cfRule type="expression" dxfId="61" priority="11" stopIfTrue="1">
      <formula>$AL$17=$AF$17</formula>
    </cfRule>
    <cfRule type="expression" dxfId="60" priority="12" stopIfTrue="1">
      <formula>$AL$17&lt;$AF$17</formula>
    </cfRule>
  </conditionalFormatting>
  <conditionalFormatting sqref="K8:K17">
    <cfRule type="expression" dxfId="59" priority="10" stopIfTrue="1">
      <formula>$J$17=$M$17</formula>
    </cfRule>
  </conditionalFormatting>
  <conditionalFormatting sqref="AJ8:AJ17">
    <cfRule type="expression" dxfId="58" priority="9" stopIfTrue="1">
      <formula>$AL$17=$AF$17</formula>
    </cfRule>
  </conditionalFormatting>
  <conditionalFormatting sqref="L7:V7">
    <cfRule type="expression" dxfId="57" priority="7" stopIfTrue="1">
      <formula>$U$6=$X$6</formula>
    </cfRule>
    <cfRule type="expression" dxfId="56" priority="8" stopIfTrue="1">
      <formula>$U$6&lt;$X$6</formula>
    </cfRule>
  </conditionalFormatting>
  <conditionalFormatting sqref="W7:AI7">
    <cfRule type="expression" dxfId="55" priority="5" stopIfTrue="1">
      <formula>$X$6=$U$6</formula>
    </cfRule>
    <cfRule type="expression" dxfId="54" priority="6" stopIfTrue="1">
      <formula>$X$6&lt;$U$6</formula>
    </cfRule>
  </conditionalFormatting>
  <conditionalFormatting sqref="V5:V6">
    <cfRule type="expression" dxfId="53" priority="4" stopIfTrue="1">
      <formula>$U$6=$X$6</formula>
    </cfRule>
  </conditionalFormatting>
  <conditionalFormatting sqref="H31:H38">
    <cfRule type="expression" dxfId="52" priority="3" stopIfTrue="1">
      <formula>$I$38=$F$38</formula>
    </cfRule>
  </conditionalFormatting>
  <conditionalFormatting sqref="H39:I39">
    <cfRule type="expression" dxfId="51" priority="1" stopIfTrue="1">
      <formula>$I$38=$F$38</formula>
    </cfRule>
    <cfRule type="expression" dxfId="50" priority="2" stopIfTrue="1">
      <formula>$I$38&lt;$F$38</formula>
    </cfRule>
  </conditionalFormatting>
  <printOptions horizontalCentered="1" verticalCentered="1"/>
  <pageMargins left="0.39370078740157483" right="0.39370078740157483" top="0.39370078740157483" bottom="0.39370078740157483" header="0.51181102362204722" footer="0.27559055118110237"/>
  <pageSetup paperSize="9" scale="82" orientation="portrait" r:id="rId1"/>
  <headerFooter alignWithMargins="0"/>
  <colBreaks count="1" manualBreakCount="1">
    <brk id="4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workbookViewId="0">
      <selection activeCell="R44" sqref="R44"/>
    </sheetView>
  </sheetViews>
  <sheetFormatPr defaultRowHeight="13.5"/>
  <cols>
    <col min="1" max="1" width="7.25" style="181" bestFit="1" customWidth="1"/>
    <col min="2" max="2" width="13" style="27" bestFit="1" customWidth="1"/>
    <col min="3" max="3" width="5.25" style="27" bestFit="1" customWidth="1"/>
    <col min="4" max="4" width="13" style="27" customWidth="1"/>
    <col min="5" max="5" width="5.25" style="27" bestFit="1" customWidth="1"/>
    <col min="6" max="6" width="13.75" style="27" hidden="1" customWidth="1"/>
    <col min="7" max="7" width="2.5" style="27" hidden="1" customWidth="1"/>
    <col min="8" max="8" width="7.125" style="27" hidden="1" customWidth="1"/>
    <col min="9" max="9" width="14.125" style="27" hidden="1" customWidth="1"/>
    <col min="10" max="10" width="3.5" style="27" hidden="1" customWidth="1"/>
    <col min="11" max="12" width="5.875" style="27" hidden="1" customWidth="1"/>
    <col min="13" max="16384" width="9" style="27"/>
  </cols>
  <sheetData>
    <row r="1" spans="1:15">
      <c r="A1" s="181" t="s">
        <v>122</v>
      </c>
      <c r="B1" s="178" t="s">
        <v>210</v>
      </c>
      <c r="C1" s="178" t="s">
        <v>150</v>
      </c>
      <c r="D1" s="179" t="s">
        <v>376</v>
      </c>
      <c r="E1" s="179" t="s">
        <v>377</v>
      </c>
      <c r="F1" s="178"/>
      <c r="J1" s="27" t="s">
        <v>122</v>
      </c>
    </row>
    <row r="2" spans="1:15">
      <c r="A2" s="181" t="s">
        <v>326</v>
      </c>
      <c r="B2" s="178" t="s">
        <v>312</v>
      </c>
      <c r="C2" s="178" t="s">
        <v>155</v>
      </c>
      <c r="D2" s="179" t="s">
        <v>315</v>
      </c>
      <c r="E2" s="179" t="s">
        <v>378</v>
      </c>
      <c r="F2" s="178" t="str">
        <f t="shared" ref="F2:F33" si="0">IF(B2="","",IF(G2=1,H2,IF(K2=1,L2&amp;"年連続",K2&amp;"年ぶり")&amp;H2))</f>
        <v>初優勝</v>
      </c>
      <c r="G2" s="27">
        <f>IF(B2="","",COUNTIF($B$2:B2,B2))</f>
        <v>1</v>
      </c>
      <c r="H2" s="27" t="str">
        <f t="shared" ref="H2:H33" si="1">IF(B2="","",IF(G2=1,"初優勝",G2&amp;"回目"))</f>
        <v>初優勝</v>
      </c>
      <c r="I2" s="27" t="str">
        <f t="shared" ref="I2:I33" si="2">IF(B2="","",B2&amp;G2)</f>
        <v>南　浜1</v>
      </c>
      <c r="J2" s="27" t="str">
        <f>MID(A2,2,FIND("回",A2)-2)</f>
        <v>1</v>
      </c>
      <c r="K2" s="27" t="str">
        <f t="shared" ref="K2:K33" si="3">IF(OR(B2="",G2=1),"",J2-VLOOKUP(B2&amp;(G2-1),$I$2:$J$51,2,FALSE))</f>
        <v/>
      </c>
      <c r="L2" s="27" t="str">
        <f t="shared" ref="L2:L33" si="4">IF(B2="","",IF(K2=1,IF(K1=1,L1+1,2),""))</f>
        <v/>
      </c>
      <c r="M2" s="180" t="str">
        <f t="shared" ref="M2:M33" si="5">IF(AND(E2&lt;&gt;"",E3=""),"大会終了後、本年度のデータは値複写しておくこと。","")</f>
        <v/>
      </c>
      <c r="N2" s="29"/>
      <c r="O2" s="29"/>
    </row>
    <row r="3" spans="1:15">
      <c r="A3" s="181" t="s">
        <v>327</v>
      </c>
      <c r="B3" s="178" t="s">
        <v>313</v>
      </c>
      <c r="C3" s="178" t="s">
        <v>159</v>
      </c>
      <c r="D3" s="179" t="s">
        <v>316</v>
      </c>
      <c r="E3" s="179" t="s">
        <v>379</v>
      </c>
      <c r="F3" s="178" t="str">
        <f t="shared" si="0"/>
        <v>初優勝</v>
      </c>
      <c r="G3" s="27">
        <f>IF(B3="","",COUNTIF($B$2:B3,B3))</f>
        <v>1</v>
      </c>
      <c r="H3" s="27" t="str">
        <f t="shared" si="1"/>
        <v>初優勝</v>
      </c>
      <c r="I3" s="27" t="str">
        <f t="shared" si="2"/>
        <v>押　水1</v>
      </c>
      <c r="J3" s="27" t="str">
        <f t="shared" ref="J3:J8" si="6">MID(A3,2,FIND("回",A3)-2)</f>
        <v>2</v>
      </c>
      <c r="K3" s="27" t="str">
        <f t="shared" si="3"/>
        <v/>
      </c>
      <c r="L3" s="27" t="str">
        <f t="shared" si="4"/>
        <v/>
      </c>
      <c r="M3" s="180" t="str">
        <f t="shared" si="5"/>
        <v/>
      </c>
      <c r="N3" s="29"/>
      <c r="O3" s="29"/>
    </row>
    <row r="4" spans="1:15">
      <c r="A4" s="181" t="s">
        <v>328</v>
      </c>
      <c r="B4" s="178" t="s">
        <v>189</v>
      </c>
      <c r="C4" s="178" t="s">
        <v>157</v>
      </c>
      <c r="D4" s="179" t="s">
        <v>322</v>
      </c>
      <c r="E4" s="179" t="s">
        <v>297</v>
      </c>
      <c r="F4" s="178" t="str">
        <f t="shared" si="0"/>
        <v>初優勝</v>
      </c>
      <c r="G4" s="27">
        <f>IF(B4="","",COUNTIF($B$2:B4,B4))</f>
        <v>1</v>
      </c>
      <c r="H4" s="27" t="str">
        <f t="shared" si="1"/>
        <v>初優勝</v>
      </c>
      <c r="I4" s="27" t="str">
        <f t="shared" si="2"/>
        <v>富山大学附属1</v>
      </c>
      <c r="J4" s="27" t="str">
        <f t="shared" si="6"/>
        <v>3</v>
      </c>
      <c r="K4" s="27" t="str">
        <f t="shared" si="3"/>
        <v/>
      </c>
      <c r="L4" s="27" t="str">
        <f t="shared" si="4"/>
        <v/>
      </c>
      <c r="M4" s="180" t="str">
        <f t="shared" si="5"/>
        <v/>
      </c>
      <c r="N4" s="29"/>
      <c r="O4" s="29"/>
    </row>
    <row r="5" spans="1:15">
      <c r="A5" s="181" t="s">
        <v>329</v>
      </c>
      <c r="B5" s="178" t="s">
        <v>314</v>
      </c>
      <c r="C5" s="178" t="s">
        <v>159</v>
      </c>
      <c r="D5" s="179" t="s">
        <v>322</v>
      </c>
      <c r="E5" s="179" t="s">
        <v>297</v>
      </c>
      <c r="F5" s="178" t="str">
        <f t="shared" si="0"/>
        <v>初優勝</v>
      </c>
      <c r="G5" s="27">
        <f>IF(B5="","",COUNTIF($B$2:B5,B5))</f>
        <v>1</v>
      </c>
      <c r="H5" s="27" t="str">
        <f t="shared" si="1"/>
        <v>初優勝</v>
      </c>
      <c r="I5" s="27" t="str">
        <f t="shared" si="2"/>
        <v>金　石1</v>
      </c>
      <c r="J5" s="27" t="str">
        <f t="shared" si="6"/>
        <v>4</v>
      </c>
      <c r="K5" s="27" t="str">
        <f t="shared" si="3"/>
        <v/>
      </c>
      <c r="L5" s="27" t="str">
        <f t="shared" si="4"/>
        <v/>
      </c>
      <c r="M5" s="180" t="str">
        <f t="shared" si="5"/>
        <v/>
      </c>
      <c r="N5" s="29"/>
      <c r="O5" s="29"/>
    </row>
    <row r="6" spans="1:15">
      <c r="A6" s="181" t="s">
        <v>330</v>
      </c>
      <c r="B6" s="178" t="s">
        <v>312</v>
      </c>
      <c r="C6" s="178" t="s">
        <v>155</v>
      </c>
      <c r="D6" s="179" t="s">
        <v>314</v>
      </c>
      <c r="E6" s="179" t="s">
        <v>298</v>
      </c>
      <c r="F6" s="178" t="str">
        <f t="shared" si="0"/>
        <v>4年ぶり2回目</v>
      </c>
      <c r="G6" s="27">
        <f>IF(B6="","",COUNTIF($B$2:B6,B6))</f>
        <v>2</v>
      </c>
      <c r="H6" s="27" t="str">
        <f t="shared" si="1"/>
        <v>2回目</v>
      </c>
      <c r="I6" s="27" t="str">
        <f t="shared" si="2"/>
        <v>南　浜2</v>
      </c>
      <c r="J6" s="27" t="str">
        <f t="shared" si="6"/>
        <v>5</v>
      </c>
      <c r="K6" s="27">
        <f t="shared" si="3"/>
        <v>4</v>
      </c>
      <c r="L6" s="27" t="str">
        <f t="shared" si="4"/>
        <v/>
      </c>
      <c r="M6" s="180" t="str">
        <f t="shared" si="5"/>
        <v/>
      </c>
      <c r="N6" s="29"/>
      <c r="O6" s="29"/>
    </row>
    <row r="7" spans="1:15">
      <c r="A7" s="181" t="s">
        <v>331</v>
      </c>
      <c r="B7" s="178" t="s">
        <v>190</v>
      </c>
      <c r="C7" s="178" t="s">
        <v>157</v>
      </c>
      <c r="D7" s="179" t="s">
        <v>314</v>
      </c>
      <c r="E7" s="179" t="s">
        <v>298</v>
      </c>
      <c r="F7" s="178" t="str">
        <f t="shared" si="0"/>
        <v>初優勝</v>
      </c>
      <c r="G7" s="27">
        <f>IF(B7="","",COUNTIF($B$2:B7,B7))</f>
        <v>1</v>
      </c>
      <c r="H7" s="27" t="str">
        <f t="shared" si="1"/>
        <v>初優勝</v>
      </c>
      <c r="I7" s="27" t="str">
        <f t="shared" si="2"/>
        <v>富山南部1</v>
      </c>
      <c r="J7" s="27" t="str">
        <f t="shared" si="6"/>
        <v>6</v>
      </c>
      <c r="K7" s="27" t="str">
        <f t="shared" si="3"/>
        <v/>
      </c>
      <c r="L7" s="27" t="str">
        <f t="shared" si="4"/>
        <v/>
      </c>
      <c r="M7" s="180" t="str">
        <f t="shared" si="5"/>
        <v/>
      </c>
      <c r="N7" s="29"/>
      <c r="O7" s="29"/>
    </row>
    <row r="8" spans="1:15">
      <c r="A8" s="181" t="s">
        <v>332</v>
      </c>
      <c r="B8" s="178" t="s">
        <v>315</v>
      </c>
      <c r="C8" s="178" t="s">
        <v>157</v>
      </c>
      <c r="D8" s="179" t="s">
        <v>316</v>
      </c>
      <c r="E8" s="179" t="s">
        <v>379</v>
      </c>
      <c r="F8" s="178" t="str">
        <f t="shared" si="0"/>
        <v>初優勝</v>
      </c>
      <c r="G8" s="27">
        <f>IF(B8="","",COUNTIF($B$2:B8,B8))</f>
        <v>1</v>
      </c>
      <c r="H8" s="27" t="str">
        <f t="shared" si="1"/>
        <v>初優勝</v>
      </c>
      <c r="I8" s="27" t="str">
        <f t="shared" si="2"/>
        <v>水　橋1</v>
      </c>
      <c r="J8" s="27" t="str">
        <f t="shared" si="6"/>
        <v>7</v>
      </c>
      <c r="K8" s="27" t="str">
        <f t="shared" si="3"/>
        <v/>
      </c>
      <c r="L8" s="27" t="str">
        <f t="shared" si="4"/>
        <v/>
      </c>
      <c r="M8" s="180" t="str">
        <f t="shared" si="5"/>
        <v/>
      </c>
      <c r="N8" s="29"/>
      <c r="O8" s="29"/>
    </row>
    <row r="9" spans="1:15">
      <c r="A9" s="181" t="s">
        <v>333</v>
      </c>
      <c r="B9" s="178" t="s">
        <v>316</v>
      </c>
      <c r="C9" s="178" t="s">
        <v>156</v>
      </c>
      <c r="D9" s="179" t="s">
        <v>322</v>
      </c>
      <c r="E9" s="179" t="s">
        <v>297</v>
      </c>
      <c r="F9" s="178" t="str">
        <f t="shared" si="0"/>
        <v>初優勝</v>
      </c>
      <c r="G9" s="27">
        <f>IF(B9="","",COUNTIF($B$2:B9,B9))</f>
        <v>1</v>
      </c>
      <c r="H9" s="27" t="str">
        <f t="shared" si="1"/>
        <v>初優勝</v>
      </c>
      <c r="I9" s="27" t="str">
        <f t="shared" si="2"/>
        <v>丸　岡1</v>
      </c>
      <c r="J9" s="27" t="str">
        <f t="shared" ref="J9:J40" si="7">MID(A9,2,FIND("回",A9)-2)</f>
        <v>8</v>
      </c>
      <c r="K9" s="27" t="str">
        <f t="shared" si="3"/>
        <v/>
      </c>
      <c r="L9" s="27" t="str">
        <f t="shared" si="4"/>
        <v/>
      </c>
      <c r="M9" s="180" t="str">
        <f t="shared" si="5"/>
        <v/>
      </c>
      <c r="N9" s="29"/>
      <c r="O9" s="29"/>
    </row>
    <row r="10" spans="1:15">
      <c r="A10" s="181" t="s">
        <v>334</v>
      </c>
      <c r="B10" s="178" t="s">
        <v>314</v>
      </c>
      <c r="C10" s="178" t="s">
        <v>159</v>
      </c>
      <c r="D10" s="179" t="s">
        <v>316</v>
      </c>
      <c r="E10" s="179" t="s">
        <v>379</v>
      </c>
      <c r="F10" s="178" t="str">
        <f t="shared" si="0"/>
        <v>5年ぶり2回目</v>
      </c>
      <c r="G10" s="27">
        <f>IF(B10="","",COUNTIF($B$2:B10,B10))</f>
        <v>2</v>
      </c>
      <c r="H10" s="27" t="str">
        <f t="shared" si="1"/>
        <v>2回目</v>
      </c>
      <c r="I10" s="27" t="str">
        <f t="shared" si="2"/>
        <v>金　石2</v>
      </c>
      <c r="J10" s="27" t="str">
        <f t="shared" si="7"/>
        <v>9</v>
      </c>
      <c r="K10" s="27">
        <f t="shared" si="3"/>
        <v>5</v>
      </c>
      <c r="L10" s="27" t="str">
        <f t="shared" si="4"/>
        <v/>
      </c>
      <c r="M10" s="180" t="str">
        <f t="shared" si="5"/>
        <v/>
      </c>
      <c r="N10" s="29"/>
      <c r="O10" s="29"/>
    </row>
    <row r="11" spans="1:15">
      <c r="A11" s="181" t="s">
        <v>335</v>
      </c>
      <c r="B11" s="178" t="s">
        <v>316</v>
      </c>
      <c r="C11" s="178" t="s">
        <v>156</v>
      </c>
      <c r="D11" s="179" t="s">
        <v>317</v>
      </c>
      <c r="E11" s="179" t="s">
        <v>297</v>
      </c>
      <c r="F11" s="178" t="str">
        <f t="shared" si="0"/>
        <v>2年ぶり2回目</v>
      </c>
      <c r="G11" s="27">
        <f>IF(B11="","",COUNTIF($B$2:B11,B11))</f>
        <v>2</v>
      </c>
      <c r="H11" s="27" t="str">
        <f t="shared" si="1"/>
        <v>2回目</v>
      </c>
      <c r="I11" s="27" t="str">
        <f t="shared" si="2"/>
        <v>丸　岡2</v>
      </c>
      <c r="J11" s="27" t="str">
        <f t="shared" si="7"/>
        <v>10</v>
      </c>
      <c r="K11" s="27">
        <f t="shared" si="3"/>
        <v>2</v>
      </c>
      <c r="L11" s="27" t="str">
        <f t="shared" si="4"/>
        <v/>
      </c>
      <c r="M11" s="180" t="str">
        <f t="shared" si="5"/>
        <v/>
      </c>
      <c r="N11" s="29"/>
      <c r="O11" s="29"/>
    </row>
    <row r="12" spans="1:15">
      <c r="A12" s="181" t="s">
        <v>336</v>
      </c>
      <c r="B12" s="178" t="s">
        <v>191</v>
      </c>
      <c r="C12" s="178" t="s">
        <v>157</v>
      </c>
      <c r="D12" s="179" t="s">
        <v>431</v>
      </c>
      <c r="E12" s="179" t="s">
        <v>379</v>
      </c>
      <c r="F12" s="178" t="str">
        <f t="shared" si="0"/>
        <v>初優勝</v>
      </c>
      <c r="G12" s="27">
        <f>IF(B12="","",COUNTIF($B$2:B12,B12))</f>
        <v>1</v>
      </c>
      <c r="H12" s="27" t="str">
        <f t="shared" si="1"/>
        <v>初優勝</v>
      </c>
      <c r="I12" s="27" t="str">
        <f t="shared" si="2"/>
        <v>富山北部1</v>
      </c>
      <c r="J12" s="27" t="str">
        <f t="shared" si="7"/>
        <v>11</v>
      </c>
      <c r="K12" s="27" t="str">
        <f t="shared" si="3"/>
        <v/>
      </c>
      <c r="L12" s="27" t="str">
        <f t="shared" si="4"/>
        <v/>
      </c>
      <c r="M12" s="180" t="str">
        <f t="shared" si="5"/>
        <v/>
      </c>
      <c r="N12" s="29"/>
    </row>
    <row r="13" spans="1:15">
      <c r="A13" s="181" t="s">
        <v>337</v>
      </c>
      <c r="B13" s="178" t="s">
        <v>315</v>
      </c>
      <c r="C13" s="178" t="s">
        <v>157</v>
      </c>
      <c r="D13" s="179" t="s">
        <v>316</v>
      </c>
      <c r="E13" s="179" t="s">
        <v>379</v>
      </c>
      <c r="F13" s="178" t="str">
        <f t="shared" si="0"/>
        <v>5年ぶり2回目</v>
      </c>
      <c r="G13" s="27">
        <f>IF(B13="","",COUNTIF($B$2:B13,B13))</f>
        <v>2</v>
      </c>
      <c r="H13" s="27" t="str">
        <f t="shared" si="1"/>
        <v>2回目</v>
      </c>
      <c r="I13" s="27" t="str">
        <f t="shared" si="2"/>
        <v>水　橋2</v>
      </c>
      <c r="J13" s="27" t="str">
        <f t="shared" si="7"/>
        <v>12</v>
      </c>
      <c r="K13" s="27">
        <f t="shared" si="3"/>
        <v>5</v>
      </c>
      <c r="L13" s="27" t="str">
        <f t="shared" si="4"/>
        <v/>
      </c>
      <c r="M13" s="180" t="str">
        <f t="shared" si="5"/>
        <v/>
      </c>
      <c r="N13" s="29"/>
    </row>
    <row r="14" spans="1:15">
      <c r="A14" s="181" t="s">
        <v>338</v>
      </c>
      <c r="B14" s="178" t="s">
        <v>317</v>
      </c>
      <c r="C14" s="178" t="s">
        <v>155</v>
      </c>
      <c r="D14" s="179" t="s">
        <v>432</v>
      </c>
      <c r="E14" s="179" t="s">
        <v>298</v>
      </c>
      <c r="F14" s="178" t="str">
        <f t="shared" si="0"/>
        <v>初優勝</v>
      </c>
      <c r="G14" s="27">
        <f>IF(B14="","",COUNTIF($B$2:B14,B14))</f>
        <v>1</v>
      </c>
      <c r="H14" s="27" t="str">
        <f t="shared" si="1"/>
        <v>初優勝</v>
      </c>
      <c r="I14" s="27" t="str">
        <f t="shared" si="2"/>
        <v>小　針1</v>
      </c>
      <c r="J14" s="27" t="str">
        <f t="shared" si="7"/>
        <v>13</v>
      </c>
      <c r="K14" s="27" t="str">
        <f t="shared" si="3"/>
        <v/>
      </c>
      <c r="L14" s="27" t="str">
        <f t="shared" si="4"/>
        <v/>
      </c>
      <c r="M14" s="180" t="str">
        <f t="shared" si="5"/>
        <v/>
      </c>
      <c r="N14" s="29"/>
    </row>
    <row r="15" spans="1:15">
      <c r="A15" s="181" t="s">
        <v>339</v>
      </c>
      <c r="B15" s="178" t="s">
        <v>192</v>
      </c>
      <c r="C15" s="178" t="s">
        <v>157</v>
      </c>
      <c r="D15" s="179" t="s">
        <v>317</v>
      </c>
      <c r="E15" s="179" t="s">
        <v>297</v>
      </c>
      <c r="F15" s="178" t="str">
        <f t="shared" si="0"/>
        <v>初優勝</v>
      </c>
      <c r="G15" s="27">
        <f>IF(B15="","",COUNTIF($B$2:B15,B15))</f>
        <v>1</v>
      </c>
      <c r="H15" s="27" t="str">
        <f t="shared" si="1"/>
        <v>初優勝</v>
      </c>
      <c r="I15" s="27" t="str">
        <f t="shared" si="2"/>
        <v>新湊南部1</v>
      </c>
      <c r="J15" s="27" t="str">
        <f t="shared" si="7"/>
        <v>14</v>
      </c>
      <c r="K15" s="27" t="str">
        <f t="shared" si="3"/>
        <v/>
      </c>
      <c r="L15" s="27" t="str">
        <f t="shared" si="4"/>
        <v/>
      </c>
      <c r="M15" s="180" t="str">
        <f t="shared" si="5"/>
        <v/>
      </c>
      <c r="N15" s="29"/>
    </row>
    <row r="16" spans="1:15">
      <c r="A16" s="181" t="s">
        <v>340</v>
      </c>
      <c r="B16" s="178" t="s">
        <v>318</v>
      </c>
      <c r="C16" s="178" t="s">
        <v>157</v>
      </c>
      <c r="D16" s="179" t="s">
        <v>317</v>
      </c>
      <c r="E16" s="179" t="s">
        <v>297</v>
      </c>
      <c r="F16" s="178" t="str">
        <f t="shared" si="0"/>
        <v>初優勝</v>
      </c>
      <c r="G16" s="27">
        <f>IF(B16="","",COUNTIF($B$2:B16,B16))</f>
        <v>1</v>
      </c>
      <c r="H16" s="27" t="str">
        <f t="shared" si="1"/>
        <v>初優勝</v>
      </c>
      <c r="I16" s="27" t="str">
        <f t="shared" si="2"/>
        <v>雄　山1</v>
      </c>
      <c r="J16" s="27" t="str">
        <f t="shared" si="7"/>
        <v>15</v>
      </c>
      <c r="K16" s="27" t="str">
        <f t="shared" si="3"/>
        <v/>
      </c>
      <c r="L16" s="27" t="str">
        <f t="shared" si="4"/>
        <v/>
      </c>
      <c r="M16" s="180" t="str">
        <f t="shared" si="5"/>
        <v/>
      </c>
      <c r="N16" s="29"/>
    </row>
    <row r="17" spans="1:14">
      <c r="A17" s="181" t="s">
        <v>341</v>
      </c>
      <c r="B17" s="178" t="s">
        <v>316</v>
      </c>
      <c r="C17" s="178" t="s">
        <v>156</v>
      </c>
      <c r="D17" s="179" t="s">
        <v>193</v>
      </c>
      <c r="E17" s="179" t="s">
        <v>380</v>
      </c>
      <c r="F17" s="178" t="str">
        <f t="shared" si="0"/>
        <v>6年ぶり3回目</v>
      </c>
      <c r="G17" s="27">
        <f>IF(B17="","",COUNTIF($B$2:B17,B17))</f>
        <v>3</v>
      </c>
      <c r="H17" s="27" t="str">
        <f t="shared" si="1"/>
        <v>3回目</v>
      </c>
      <c r="I17" s="27" t="str">
        <f t="shared" si="2"/>
        <v>丸　岡3</v>
      </c>
      <c r="J17" s="27" t="str">
        <f t="shared" si="7"/>
        <v>16</v>
      </c>
      <c r="K17" s="27">
        <f t="shared" si="3"/>
        <v>6</v>
      </c>
      <c r="L17" s="27" t="str">
        <f t="shared" si="4"/>
        <v/>
      </c>
      <c r="M17" s="180" t="str">
        <f t="shared" si="5"/>
        <v/>
      </c>
      <c r="N17" s="29"/>
    </row>
    <row r="18" spans="1:14">
      <c r="A18" s="181" t="s">
        <v>342</v>
      </c>
      <c r="B18" s="178" t="s">
        <v>192</v>
      </c>
      <c r="C18" s="178" t="s">
        <v>157</v>
      </c>
      <c r="D18" s="179" t="s">
        <v>324</v>
      </c>
      <c r="E18" s="179" t="s">
        <v>379</v>
      </c>
      <c r="F18" s="178" t="str">
        <f t="shared" si="0"/>
        <v>3年ぶり2回目</v>
      </c>
      <c r="G18" s="27">
        <f>IF(B18="","",COUNTIF($B$2:B18,B18))</f>
        <v>2</v>
      </c>
      <c r="H18" s="27" t="str">
        <f t="shared" si="1"/>
        <v>2回目</v>
      </c>
      <c r="I18" s="27" t="str">
        <f t="shared" si="2"/>
        <v>新湊南部2</v>
      </c>
      <c r="J18" s="27" t="str">
        <f t="shared" si="7"/>
        <v>17</v>
      </c>
      <c r="K18" s="27">
        <f t="shared" si="3"/>
        <v>3</v>
      </c>
      <c r="L18" s="27" t="str">
        <f t="shared" si="4"/>
        <v/>
      </c>
      <c r="M18" s="180" t="str">
        <f t="shared" si="5"/>
        <v/>
      </c>
      <c r="N18" s="29"/>
    </row>
    <row r="19" spans="1:14">
      <c r="A19" s="181" t="s">
        <v>343</v>
      </c>
      <c r="B19" s="178" t="s">
        <v>319</v>
      </c>
      <c r="C19" s="178" t="s">
        <v>158</v>
      </c>
      <c r="D19" s="179" t="s">
        <v>433</v>
      </c>
      <c r="E19" s="179" t="s">
        <v>378</v>
      </c>
      <c r="F19" s="178" t="str">
        <f t="shared" si="0"/>
        <v>初優勝</v>
      </c>
      <c r="G19" s="27">
        <f>IF(B19="","",COUNTIF($B$2:B19,B19))</f>
        <v>1</v>
      </c>
      <c r="H19" s="27" t="str">
        <f t="shared" si="1"/>
        <v>初優勝</v>
      </c>
      <c r="I19" s="27" t="str">
        <f t="shared" si="2"/>
        <v>旭　町1</v>
      </c>
      <c r="J19" s="27" t="str">
        <f t="shared" si="7"/>
        <v>18</v>
      </c>
      <c r="K19" s="27" t="str">
        <f t="shared" si="3"/>
        <v/>
      </c>
      <c r="L19" s="27" t="str">
        <f t="shared" si="4"/>
        <v/>
      </c>
      <c r="M19" s="180" t="str">
        <f t="shared" si="5"/>
        <v/>
      </c>
      <c r="N19" s="29"/>
    </row>
    <row r="20" spans="1:14">
      <c r="A20" s="181" t="s">
        <v>344</v>
      </c>
      <c r="B20" s="178" t="s">
        <v>320</v>
      </c>
      <c r="C20" s="178" t="s">
        <v>158</v>
      </c>
      <c r="D20" s="179" t="s">
        <v>316</v>
      </c>
      <c r="E20" s="179" t="s">
        <v>379</v>
      </c>
      <c r="F20" s="178" t="str">
        <f t="shared" si="0"/>
        <v>初優勝</v>
      </c>
      <c r="G20" s="27">
        <f>IF(B20="","",COUNTIF($B$2:B20,B20))</f>
        <v>1</v>
      </c>
      <c r="H20" s="27" t="str">
        <f t="shared" si="1"/>
        <v>初優勝</v>
      </c>
      <c r="I20" s="27" t="str">
        <f t="shared" si="2"/>
        <v>信　明1</v>
      </c>
      <c r="J20" s="27" t="str">
        <f t="shared" si="7"/>
        <v>19</v>
      </c>
      <c r="K20" s="27" t="str">
        <f t="shared" si="3"/>
        <v/>
      </c>
      <c r="L20" s="27" t="str">
        <f t="shared" si="4"/>
        <v/>
      </c>
      <c r="M20" s="180" t="str">
        <f t="shared" si="5"/>
        <v/>
      </c>
      <c r="N20" s="29"/>
    </row>
    <row r="21" spans="1:14">
      <c r="A21" s="181" t="s">
        <v>345</v>
      </c>
      <c r="B21" s="178" t="s">
        <v>321</v>
      </c>
      <c r="C21" s="178" t="s">
        <v>158</v>
      </c>
      <c r="D21" s="179" t="s">
        <v>299</v>
      </c>
      <c r="E21" s="179" t="s">
        <v>298</v>
      </c>
      <c r="F21" s="178" t="str">
        <f t="shared" si="0"/>
        <v>初優勝</v>
      </c>
      <c r="G21" s="27">
        <f>IF(B21="","",COUNTIF($B$2:B21,B21))</f>
        <v>1</v>
      </c>
      <c r="H21" s="27" t="str">
        <f t="shared" si="1"/>
        <v>初優勝</v>
      </c>
      <c r="I21" s="27" t="str">
        <f t="shared" si="2"/>
        <v>上　松1</v>
      </c>
      <c r="J21" s="27" t="str">
        <f t="shared" si="7"/>
        <v>20</v>
      </c>
      <c r="K21" s="27" t="str">
        <f t="shared" si="3"/>
        <v/>
      </c>
      <c r="L21" s="27" t="str">
        <f t="shared" si="4"/>
        <v/>
      </c>
      <c r="M21" s="180" t="str">
        <f t="shared" si="5"/>
        <v/>
      </c>
      <c r="N21" s="29"/>
    </row>
    <row r="22" spans="1:14">
      <c r="A22" s="181" t="s">
        <v>346</v>
      </c>
      <c r="B22" s="178" t="s">
        <v>299</v>
      </c>
      <c r="C22" s="178" t="s">
        <v>159</v>
      </c>
      <c r="D22" s="179" t="s">
        <v>317</v>
      </c>
      <c r="E22" s="179" t="s">
        <v>297</v>
      </c>
      <c r="F22" s="178" t="str">
        <f t="shared" si="0"/>
        <v>初優勝</v>
      </c>
      <c r="G22" s="27">
        <f>IF(B22="","",COUNTIF($B$2:B22,B22))</f>
        <v>1</v>
      </c>
      <c r="H22" s="27" t="str">
        <f t="shared" si="1"/>
        <v>初優勝</v>
      </c>
      <c r="I22" s="27" t="str">
        <f t="shared" si="2"/>
        <v>星　稜1</v>
      </c>
      <c r="J22" s="27" t="str">
        <f t="shared" si="7"/>
        <v>21</v>
      </c>
      <c r="K22" s="27" t="str">
        <f t="shared" si="3"/>
        <v/>
      </c>
      <c r="L22" s="27" t="str">
        <f t="shared" si="4"/>
        <v/>
      </c>
      <c r="M22" s="180" t="str">
        <f t="shared" si="5"/>
        <v/>
      </c>
      <c r="N22" s="29"/>
    </row>
    <row r="23" spans="1:14">
      <c r="A23" s="181" t="s">
        <v>347</v>
      </c>
      <c r="B23" s="178" t="s">
        <v>322</v>
      </c>
      <c r="C23" s="178" t="s">
        <v>155</v>
      </c>
      <c r="D23" s="179" t="s">
        <v>194</v>
      </c>
      <c r="E23" s="179" t="s">
        <v>298</v>
      </c>
      <c r="F23" s="178" t="str">
        <f t="shared" si="0"/>
        <v>初優勝</v>
      </c>
      <c r="G23" s="27">
        <f>IF(B23="","",COUNTIF($B$2:B23,B23))</f>
        <v>1</v>
      </c>
      <c r="H23" s="27" t="str">
        <f t="shared" si="1"/>
        <v>初優勝</v>
      </c>
      <c r="I23" s="27" t="str">
        <f t="shared" si="2"/>
        <v>内　野1</v>
      </c>
      <c r="J23" s="27" t="str">
        <f t="shared" si="7"/>
        <v>22</v>
      </c>
      <c r="K23" s="27" t="str">
        <f t="shared" si="3"/>
        <v/>
      </c>
      <c r="L23" s="27" t="str">
        <f t="shared" si="4"/>
        <v/>
      </c>
      <c r="M23" s="180" t="str">
        <f t="shared" si="5"/>
        <v/>
      </c>
      <c r="N23" s="29"/>
    </row>
    <row r="24" spans="1:14">
      <c r="A24" s="181" t="s">
        <v>348</v>
      </c>
      <c r="B24" s="178" t="s">
        <v>316</v>
      </c>
      <c r="C24" s="178" t="s">
        <v>156</v>
      </c>
      <c r="D24" s="179" t="s">
        <v>434</v>
      </c>
      <c r="E24" s="179" t="s">
        <v>298</v>
      </c>
      <c r="F24" s="178" t="str">
        <f t="shared" si="0"/>
        <v>7年ぶり4回目</v>
      </c>
      <c r="G24" s="27">
        <f>IF(B24="","",COUNTIF($B$2:B24,B24))</f>
        <v>4</v>
      </c>
      <c r="H24" s="27" t="str">
        <f t="shared" si="1"/>
        <v>4回目</v>
      </c>
      <c r="I24" s="27" t="str">
        <f t="shared" si="2"/>
        <v>丸　岡4</v>
      </c>
      <c r="J24" s="27" t="str">
        <f t="shared" si="7"/>
        <v>23</v>
      </c>
      <c r="K24" s="27">
        <f t="shared" si="3"/>
        <v>7</v>
      </c>
      <c r="L24" s="27" t="str">
        <f t="shared" si="4"/>
        <v/>
      </c>
      <c r="M24" s="180" t="str">
        <f t="shared" si="5"/>
        <v/>
      </c>
      <c r="N24" s="29"/>
    </row>
    <row r="25" spans="1:14">
      <c r="A25" s="181" t="s">
        <v>349</v>
      </c>
      <c r="B25" s="178" t="s">
        <v>317</v>
      </c>
      <c r="C25" s="178" t="s">
        <v>155</v>
      </c>
      <c r="D25" s="179" t="s">
        <v>197</v>
      </c>
      <c r="E25" s="179" t="s">
        <v>379</v>
      </c>
      <c r="F25" s="178" t="str">
        <f t="shared" si="0"/>
        <v>11年ぶり2回目</v>
      </c>
      <c r="G25" s="27">
        <f>IF(B25="","",COUNTIF($B$2:B25,B25))</f>
        <v>2</v>
      </c>
      <c r="H25" s="27" t="str">
        <f t="shared" si="1"/>
        <v>2回目</v>
      </c>
      <c r="I25" s="27" t="str">
        <f t="shared" si="2"/>
        <v>小　針2</v>
      </c>
      <c r="J25" s="27" t="str">
        <f t="shared" si="7"/>
        <v>24</v>
      </c>
      <c r="K25" s="27">
        <f t="shared" si="3"/>
        <v>11</v>
      </c>
      <c r="L25" s="27" t="str">
        <f t="shared" si="4"/>
        <v/>
      </c>
      <c r="M25" s="180" t="str">
        <f t="shared" si="5"/>
        <v/>
      </c>
      <c r="N25" s="29"/>
    </row>
    <row r="26" spans="1:14">
      <c r="A26" s="181" t="s">
        <v>350</v>
      </c>
      <c r="B26" s="178" t="s">
        <v>323</v>
      </c>
      <c r="C26" s="178" t="s">
        <v>159</v>
      </c>
      <c r="D26" s="179" t="s">
        <v>200</v>
      </c>
      <c r="E26" s="179" t="s">
        <v>297</v>
      </c>
      <c r="F26" s="178" t="str">
        <f t="shared" si="0"/>
        <v>初優勝</v>
      </c>
      <c r="G26" s="27">
        <f>IF(B26="","",COUNTIF($B$2:B26,B26))</f>
        <v>1</v>
      </c>
      <c r="H26" s="27" t="str">
        <f t="shared" si="1"/>
        <v>初優勝</v>
      </c>
      <c r="I26" s="27" t="str">
        <f t="shared" si="2"/>
        <v>泉1</v>
      </c>
      <c r="J26" s="27" t="str">
        <f t="shared" si="7"/>
        <v>25</v>
      </c>
      <c r="K26" s="27" t="str">
        <f t="shared" si="3"/>
        <v/>
      </c>
      <c r="L26" s="27" t="str">
        <f t="shared" si="4"/>
        <v/>
      </c>
      <c r="M26" s="180" t="str">
        <f t="shared" si="5"/>
        <v/>
      </c>
      <c r="N26" s="29"/>
    </row>
    <row r="27" spans="1:14">
      <c r="A27" s="181" t="s">
        <v>351</v>
      </c>
      <c r="B27" s="178" t="s">
        <v>194</v>
      </c>
      <c r="C27" s="178" t="s">
        <v>159</v>
      </c>
      <c r="D27" s="179" t="s">
        <v>201</v>
      </c>
      <c r="E27" s="179" t="s">
        <v>379</v>
      </c>
      <c r="F27" s="178" t="str">
        <f t="shared" si="0"/>
        <v>初優勝</v>
      </c>
      <c r="G27" s="27">
        <f>IF(B27="","",COUNTIF($B$2:B27,B27))</f>
        <v>1</v>
      </c>
      <c r="H27" s="27" t="str">
        <f t="shared" si="1"/>
        <v>初優勝</v>
      </c>
      <c r="I27" s="27" t="str">
        <f t="shared" si="2"/>
        <v>野々市1</v>
      </c>
      <c r="J27" s="27" t="str">
        <f t="shared" si="7"/>
        <v>26</v>
      </c>
      <c r="K27" s="27" t="str">
        <f t="shared" si="3"/>
        <v/>
      </c>
      <c r="L27" s="27" t="str">
        <f t="shared" si="4"/>
        <v/>
      </c>
      <c r="M27" s="180" t="str">
        <f t="shared" si="5"/>
        <v/>
      </c>
      <c r="N27" s="29"/>
    </row>
    <row r="28" spans="1:14">
      <c r="A28" s="181" t="s">
        <v>352</v>
      </c>
      <c r="B28" s="178" t="s">
        <v>321</v>
      </c>
      <c r="C28" s="178" t="s">
        <v>158</v>
      </c>
      <c r="D28" s="179" t="s">
        <v>197</v>
      </c>
      <c r="E28" s="179" t="s">
        <v>379</v>
      </c>
      <c r="F28" s="178" t="str">
        <f t="shared" si="0"/>
        <v>7年ぶり2回目</v>
      </c>
      <c r="G28" s="27">
        <f>IF(B28="","",COUNTIF($B$2:B28,B28))</f>
        <v>2</v>
      </c>
      <c r="H28" s="27" t="str">
        <f t="shared" si="1"/>
        <v>2回目</v>
      </c>
      <c r="I28" s="27" t="str">
        <f t="shared" si="2"/>
        <v>上　松2</v>
      </c>
      <c r="J28" s="27" t="str">
        <f t="shared" si="7"/>
        <v>27</v>
      </c>
      <c r="K28" s="27">
        <f t="shared" si="3"/>
        <v>7</v>
      </c>
      <c r="L28" s="27" t="str">
        <f t="shared" si="4"/>
        <v/>
      </c>
      <c r="M28" s="180" t="str">
        <f t="shared" si="5"/>
        <v/>
      </c>
      <c r="N28" s="29"/>
    </row>
    <row r="29" spans="1:14">
      <c r="A29" s="181" t="s">
        <v>353</v>
      </c>
      <c r="B29" s="178" t="s">
        <v>321</v>
      </c>
      <c r="C29" s="178" t="s">
        <v>158</v>
      </c>
      <c r="D29" s="179" t="s">
        <v>199</v>
      </c>
      <c r="E29" s="179" t="s">
        <v>297</v>
      </c>
      <c r="F29" s="178" t="str">
        <f t="shared" si="0"/>
        <v>2年連続3回目</v>
      </c>
      <c r="G29" s="27">
        <f>IF(B29="","",COUNTIF($B$2:B29,B29))</f>
        <v>3</v>
      </c>
      <c r="H29" s="27" t="str">
        <f t="shared" si="1"/>
        <v>3回目</v>
      </c>
      <c r="I29" s="27" t="str">
        <f t="shared" si="2"/>
        <v>上　松3</v>
      </c>
      <c r="J29" s="27" t="str">
        <f t="shared" si="7"/>
        <v>28</v>
      </c>
      <c r="K29" s="27">
        <f t="shared" si="3"/>
        <v>1</v>
      </c>
      <c r="L29" s="27">
        <f t="shared" si="4"/>
        <v>2</v>
      </c>
      <c r="M29" s="180" t="str">
        <f t="shared" si="5"/>
        <v/>
      </c>
      <c r="N29" s="29"/>
    </row>
    <row r="30" spans="1:14">
      <c r="A30" s="181" t="s">
        <v>354</v>
      </c>
      <c r="B30" s="178" t="s">
        <v>324</v>
      </c>
      <c r="C30" s="178" t="s">
        <v>156</v>
      </c>
      <c r="D30" s="179" t="s">
        <v>196</v>
      </c>
      <c r="E30" s="179" t="s">
        <v>297</v>
      </c>
      <c r="F30" s="178" t="str">
        <f t="shared" si="0"/>
        <v>初優勝</v>
      </c>
      <c r="G30" s="27">
        <f>IF(B30="","",COUNTIF($B$2:B30,B30))</f>
        <v>1</v>
      </c>
      <c r="H30" s="27" t="str">
        <f t="shared" si="1"/>
        <v>初優勝</v>
      </c>
      <c r="I30" s="27" t="str">
        <f t="shared" si="2"/>
        <v>芦　原1</v>
      </c>
      <c r="J30" s="27" t="str">
        <f t="shared" si="7"/>
        <v>29</v>
      </c>
      <c r="K30" s="27" t="str">
        <f t="shared" si="3"/>
        <v/>
      </c>
      <c r="L30" s="27" t="str">
        <f t="shared" si="4"/>
        <v/>
      </c>
      <c r="M30" s="180" t="str">
        <f t="shared" si="5"/>
        <v/>
      </c>
      <c r="N30" s="29"/>
    </row>
    <row r="31" spans="1:14">
      <c r="A31" s="181" t="s">
        <v>355</v>
      </c>
      <c r="B31" s="178" t="s">
        <v>299</v>
      </c>
      <c r="C31" s="178" t="s">
        <v>159</v>
      </c>
      <c r="D31" s="179" t="s">
        <v>195</v>
      </c>
      <c r="E31" s="179" t="s">
        <v>297</v>
      </c>
      <c r="F31" s="178" t="str">
        <f t="shared" si="0"/>
        <v>9年ぶり2回目</v>
      </c>
      <c r="G31" s="27">
        <f>IF(B31="","",COUNTIF($B$2:B31,B31))</f>
        <v>2</v>
      </c>
      <c r="H31" s="27" t="str">
        <f t="shared" si="1"/>
        <v>2回目</v>
      </c>
      <c r="I31" s="27" t="str">
        <f t="shared" si="2"/>
        <v>星　稜2</v>
      </c>
      <c r="J31" s="27" t="str">
        <f t="shared" si="7"/>
        <v>30</v>
      </c>
      <c r="K31" s="27">
        <f t="shared" si="3"/>
        <v>9</v>
      </c>
      <c r="L31" s="27" t="str">
        <f t="shared" si="4"/>
        <v/>
      </c>
      <c r="M31" s="180" t="str">
        <f t="shared" si="5"/>
        <v/>
      </c>
      <c r="N31" s="29"/>
    </row>
    <row r="32" spans="1:14">
      <c r="A32" s="181" t="s">
        <v>356</v>
      </c>
      <c r="B32" s="178" t="s">
        <v>299</v>
      </c>
      <c r="C32" s="178" t="s">
        <v>159</v>
      </c>
      <c r="D32" s="179" t="s">
        <v>202</v>
      </c>
      <c r="E32" s="179" t="s">
        <v>380</v>
      </c>
      <c r="F32" s="178" t="str">
        <f t="shared" si="0"/>
        <v>2年連続3回目</v>
      </c>
      <c r="G32" s="27">
        <f>IF(B32="","",COUNTIF($B$2:B32,B32))</f>
        <v>3</v>
      </c>
      <c r="H32" s="27" t="str">
        <f t="shared" si="1"/>
        <v>3回目</v>
      </c>
      <c r="I32" s="27" t="str">
        <f t="shared" si="2"/>
        <v>星　稜3</v>
      </c>
      <c r="J32" s="27" t="str">
        <f t="shared" si="7"/>
        <v>31</v>
      </c>
      <c r="K32" s="27">
        <f t="shared" si="3"/>
        <v>1</v>
      </c>
      <c r="L32" s="27">
        <f t="shared" si="4"/>
        <v>2</v>
      </c>
      <c r="M32" s="180" t="str">
        <f t="shared" si="5"/>
        <v/>
      </c>
      <c r="N32" s="29"/>
    </row>
    <row r="33" spans="1:15">
      <c r="A33" s="181" t="s">
        <v>357</v>
      </c>
      <c r="B33" s="178" t="s">
        <v>299</v>
      </c>
      <c r="C33" s="178" t="s">
        <v>159</v>
      </c>
      <c r="D33" s="179" t="s">
        <v>149</v>
      </c>
      <c r="E33" s="179" t="s">
        <v>380</v>
      </c>
      <c r="F33" s="178" t="str">
        <f t="shared" si="0"/>
        <v>3年連続4回目</v>
      </c>
      <c r="G33" s="27">
        <f>IF(B33="","",COUNTIF($B$2:B33,B33))</f>
        <v>4</v>
      </c>
      <c r="H33" s="27" t="str">
        <f t="shared" si="1"/>
        <v>4回目</v>
      </c>
      <c r="I33" s="27" t="str">
        <f t="shared" si="2"/>
        <v>星　稜4</v>
      </c>
      <c r="J33" s="27" t="str">
        <f t="shared" si="7"/>
        <v>32</v>
      </c>
      <c r="K33" s="27">
        <f t="shared" si="3"/>
        <v>1</v>
      </c>
      <c r="L33" s="27">
        <f t="shared" si="4"/>
        <v>3</v>
      </c>
      <c r="M33" s="180" t="str">
        <f t="shared" si="5"/>
        <v/>
      </c>
      <c r="N33" s="29"/>
    </row>
    <row r="34" spans="1:15">
      <c r="A34" s="181" t="s">
        <v>358</v>
      </c>
      <c r="B34" s="178" t="s">
        <v>322</v>
      </c>
      <c r="C34" s="178" t="s">
        <v>155</v>
      </c>
      <c r="D34" s="179" t="s">
        <v>198</v>
      </c>
      <c r="E34" s="179" t="s">
        <v>298</v>
      </c>
      <c r="F34" s="178" t="str">
        <f t="shared" ref="F34:F51" si="8">IF(B34="","",IF(G34=1,H34,IF(K34=1,L34&amp;"年連続",K34&amp;"年ぶり")&amp;H34))</f>
        <v>11年ぶり2回目</v>
      </c>
      <c r="G34" s="27">
        <f>IF(B34="","",COUNTIF($B$2:B34,B34))</f>
        <v>2</v>
      </c>
      <c r="H34" s="27" t="str">
        <f t="shared" ref="H34:H65" si="9">IF(B34="","",IF(G34=1,"初優勝",G34&amp;"回目"))</f>
        <v>2回目</v>
      </c>
      <c r="I34" s="27" t="str">
        <f t="shared" ref="I34:I65" si="10">IF(B34="","",B34&amp;G34)</f>
        <v>内　野2</v>
      </c>
      <c r="J34" s="27" t="str">
        <f t="shared" si="7"/>
        <v>33</v>
      </c>
      <c r="K34" s="27">
        <f t="shared" ref="K34:K65" si="11">IF(OR(B34="",G34=1),"",J34-VLOOKUP(B34&amp;(G34-1),$I$2:$J$51,2,FALSE))</f>
        <v>11</v>
      </c>
      <c r="L34" s="27" t="str">
        <f t="shared" ref="L34:L65" si="12">IF(B34="","",IF(K34=1,IF(K33=1,L33+1,2),""))</f>
        <v/>
      </c>
      <c r="M34" s="180" t="str">
        <f t="shared" ref="M34:M65" si="13">IF(AND(E34&lt;&gt;"",E35=""),"大会終了後、本年度のデータは値複写しておくこと。","")</f>
        <v/>
      </c>
      <c r="N34" s="29"/>
      <c r="O34" s="28"/>
    </row>
    <row r="35" spans="1:15">
      <c r="A35" s="181" t="s">
        <v>359</v>
      </c>
      <c r="B35" s="178" t="s">
        <v>325</v>
      </c>
      <c r="C35" s="178" t="s">
        <v>290</v>
      </c>
      <c r="D35" s="179" t="s">
        <v>198</v>
      </c>
      <c r="E35" s="179" t="s">
        <v>298</v>
      </c>
      <c r="F35" s="178" t="str">
        <f t="shared" si="8"/>
        <v>初優勝</v>
      </c>
      <c r="G35" s="27">
        <f>IF(B35="","",COUNTIF($B$2:B35,B35))</f>
        <v>1</v>
      </c>
      <c r="H35" s="27" t="str">
        <f t="shared" si="9"/>
        <v>初優勝</v>
      </c>
      <c r="I35" s="27" t="str">
        <f t="shared" si="10"/>
        <v>速　星1</v>
      </c>
      <c r="J35" s="27" t="str">
        <f t="shared" si="7"/>
        <v>34</v>
      </c>
      <c r="K35" s="27" t="str">
        <f t="shared" si="11"/>
        <v/>
      </c>
      <c r="L35" s="27" t="str">
        <f t="shared" si="12"/>
        <v/>
      </c>
      <c r="M35" s="180" t="str">
        <f t="shared" si="13"/>
        <v/>
      </c>
      <c r="N35" s="29"/>
    </row>
    <row r="36" spans="1:15">
      <c r="A36" s="181" t="s">
        <v>360</v>
      </c>
      <c r="B36" s="178" t="s">
        <v>299</v>
      </c>
      <c r="C36" s="178" t="s">
        <v>159</v>
      </c>
      <c r="D36" s="179" t="s">
        <v>199</v>
      </c>
      <c r="E36" s="179" t="s">
        <v>297</v>
      </c>
      <c r="F36" s="178" t="str">
        <f t="shared" si="8"/>
        <v>3年ぶり5回目</v>
      </c>
      <c r="G36" s="27">
        <f>IF(B36="","",COUNTIF($B$2:B36,B36))</f>
        <v>5</v>
      </c>
      <c r="H36" s="27" t="str">
        <f t="shared" si="9"/>
        <v>5回目</v>
      </c>
      <c r="I36" s="27" t="str">
        <f t="shared" si="10"/>
        <v>星　稜5</v>
      </c>
      <c r="J36" s="27" t="str">
        <f t="shared" si="7"/>
        <v>35</v>
      </c>
      <c r="K36" s="27">
        <f t="shared" si="11"/>
        <v>3</v>
      </c>
      <c r="L36" s="27" t="str">
        <f t="shared" si="12"/>
        <v/>
      </c>
      <c r="M36" s="180" t="str">
        <f t="shared" si="13"/>
        <v/>
      </c>
      <c r="N36" s="29"/>
    </row>
    <row r="37" spans="1:15">
      <c r="A37" s="181" t="s">
        <v>361</v>
      </c>
      <c r="B37" s="178" t="s">
        <v>317</v>
      </c>
      <c r="C37" s="178" t="s">
        <v>292</v>
      </c>
      <c r="D37" s="179" t="s">
        <v>195</v>
      </c>
      <c r="E37" s="179" t="s">
        <v>297</v>
      </c>
      <c r="F37" s="178" t="str">
        <f t="shared" si="8"/>
        <v>12年ぶり3回目</v>
      </c>
      <c r="G37" s="27">
        <f>IF(B37="","",COUNTIF($B$2:B37,B37))</f>
        <v>3</v>
      </c>
      <c r="H37" s="27" t="str">
        <f t="shared" si="9"/>
        <v>3回目</v>
      </c>
      <c r="I37" s="27" t="str">
        <f t="shared" si="10"/>
        <v>小　針3</v>
      </c>
      <c r="J37" s="27" t="str">
        <f t="shared" si="7"/>
        <v>36</v>
      </c>
      <c r="K37" s="27">
        <f t="shared" si="11"/>
        <v>12</v>
      </c>
      <c r="L37" s="27" t="str">
        <f t="shared" si="12"/>
        <v/>
      </c>
      <c r="M37" s="180" t="str">
        <f t="shared" si="13"/>
        <v/>
      </c>
      <c r="N37" s="29"/>
    </row>
    <row r="38" spans="1:15">
      <c r="A38" s="181" t="s">
        <v>362</v>
      </c>
      <c r="B38" s="178" t="s">
        <v>296</v>
      </c>
      <c r="C38" s="178" t="s">
        <v>294</v>
      </c>
      <c r="D38" s="179" t="s">
        <v>310</v>
      </c>
      <c r="E38" s="179" t="s">
        <v>378</v>
      </c>
      <c r="F38" s="178" t="str">
        <f t="shared" si="8"/>
        <v>初優勝</v>
      </c>
      <c r="G38" s="27">
        <f>IF(B38="","",COUNTIF($B$2:B38,B38))</f>
        <v>1</v>
      </c>
      <c r="H38" s="27" t="str">
        <f t="shared" si="9"/>
        <v>初優勝</v>
      </c>
      <c r="I38" s="27" t="str">
        <f t="shared" si="10"/>
        <v>山の下1</v>
      </c>
      <c r="J38" s="27" t="str">
        <f t="shared" si="7"/>
        <v>37</v>
      </c>
      <c r="K38" s="27" t="str">
        <f t="shared" si="11"/>
        <v/>
      </c>
      <c r="L38" s="27" t="str">
        <f t="shared" si="12"/>
        <v/>
      </c>
      <c r="M38" s="180" t="str">
        <f t="shared" si="13"/>
        <v/>
      </c>
      <c r="N38" s="29"/>
    </row>
    <row r="39" spans="1:15">
      <c r="A39" s="181" t="s">
        <v>363</v>
      </c>
      <c r="B39" s="178" t="s">
        <v>299</v>
      </c>
      <c r="C39" s="178" t="s">
        <v>159</v>
      </c>
      <c r="D39" s="179" t="s">
        <v>311</v>
      </c>
      <c r="E39" s="179" t="s">
        <v>379</v>
      </c>
      <c r="F39" s="178" t="str">
        <f t="shared" si="8"/>
        <v>3年ぶり6回目</v>
      </c>
      <c r="G39" s="27">
        <f>IF(B39="","",COUNTIF($B$2:B39,B39))</f>
        <v>6</v>
      </c>
      <c r="H39" s="27" t="str">
        <f t="shared" si="9"/>
        <v>6回目</v>
      </c>
      <c r="I39" s="27" t="str">
        <f t="shared" si="10"/>
        <v>星　稜6</v>
      </c>
      <c r="J39" s="27" t="str">
        <f t="shared" si="7"/>
        <v>38</v>
      </c>
      <c r="K39" s="27">
        <f t="shared" si="11"/>
        <v>3</v>
      </c>
      <c r="L39" s="27" t="str">
        <f t="shared" si="12"/>
        <v/>
      </c>
      <c r="M39" s="180" t="str">
        <f t="shared" ca="1" si="13"/>
        <v>大会終了後、本年度のデータは値複写しておくこと。</v>
      </c>
      <c r="N39" s="29"/>
    </row>
    <row r="40" spans="1:15">
      <c r="A40" s="181" t="s">
        <v>364</v>
      </c>
      <c r="B40" s="178" t="str">
        <f ca="1">IF("第"&amp;YEAR(NOW())-1979&amp;"回"=$A40,IF(LEN(トーナメント!$AX$3)=2,LEFT(トーナメント!$AX$3,1)&amp;"　"&amp;RIGHT(トーナメント!$AX$3,1),トーナメント!$AX$3),"")</f>
        <v/>
      </c>
      <c r="C40" s="178" t="str">
        <f ca="1">IF("第"&amp;YEAR(NOW())-1979&amp;"回"=$A40,トーナメント!$AX$4,"")</f>
        <v/>
      </c>
      <c r="D40" s="179" t="str">
        <f ca="1">IF("第"&amp;YEAR(NOW())-1979&amp;"回"=$A40,IF(LEN(トーナメント!$AY$3)=2,LEFT(トーナメント!$AY$3,1)&amp;"　"&amp;RIGHT(トーナメント!$AY$3,1),トーナメント!$AY$3),"")</f>
        <v/>
      </c>
      <c r="E40" s="179" t="str">
        <f ca="1">IF("第"&amp;YEAR(NOW())-1979&amp;"回"=$A40,トーナメント!$AY$4,"")</f>
        <v/>
      </c>
      <c r="F40" s="178" t="str">
        <f t="shared" ca="1" si="8"/>
        <v/>
      </c>
      <c r="G40" s="27" t="str">
        <f ca="1">IF(B40="","",COUNTIF($B$2:B40,B40))</f>
        <v/>
      </c>
      <c r="H40" s="27" t="str">
        <f t="shared" ca="1" si="9"/>
        <v/>
      </c>
      <c r="I40" s="27" t="str">
        <f t="shared" ca="1" si="10"/>
        <v/>
      </c>
      <c r="J40" s="27" t="str">
        <f t="shared" si="7"/>
        <v>39</v>
      </c>
      <c r="K40" s="27" t="str">
        <f t="shared" ca="1" si="11"/>
        <v/>
      </c>
      <c r="L40" s="27" t="str">
        <f t="shared" ca="1" si="12"/>
        <v/>
      </c>
      <c r="M40" s="180" t="str">
        <f t="shared" ca="1" si="13"/>
        <v/>
      </c>
    </row>
    <row r="41" spans="1:15">
      <c r="A41" s="181" t="s">
        <v>365</v>
      </c>
      <c r="B41" s="178" t="str">
        <f ca="1">IF("第"&amp;YEAR(NOW())-1979&amp;"回"=$A41,IF(LEN(トーナメント!$AX$3)=2,LEFT(トーナメント!$AX$3,1)&amp;"　"&amp;RIGHT(トーナメント!$AX$3,1),トーナメント!$AX$3),"")</f>
        <v/>
      </c>
      <c r="C41" s="178" t="str">
        <f ca="1">IF(YEAR(NOW())-1979=$A41,トーナメント!$AX$4,"")</f>
        <v/>
      </c>
      <c r="D41" s="179" t="str">
        <f ca="1">IF("第"&amp;YEAR(NOW())-1979&amp;"回"=$A41,IF(LEN(トーナメント!$AY$3)=2,LEFT(トーナメント!$AY$3,1)&amp;"　"&amp;RIGHT(トーナメント!$AY$3,1),トーナメント!$AY$3),"")</f>
        <v/>
      </c>
      <c r="E41" s="179" t="str">
        <f ca="1">IF("第"&amp;YEAR(NOW())-1979&amp;"回"=$A41,トーナメント!$AY$4,"")</f>
        <v/>
      </c>
      <c r="F41" s="178" t="str">
        <f t="shared" ca="1" si="8"/>
        <v/>
      </c>
      <c r="G41" s="27" t="str">
        <f ca="1">IF(B41="","",COUNTIF($B$2:B41,B41))</f>
        <v/>
      </c>
      <c r="H41" s="27" t="str">
        <f t="shared" ca="1" si="9"/>
        <v/>
      </c>
      <c r="I41" s="27" t="str">
        <f t="shared" ca="1" si="10"/>
        <v/>
      </c>
      <c r="J41" s="27" t="str">
        <f t="shared" ref="J41:J54" si="14">MID(A41,2,FIND("回",A41)-2)</f>
        <v>40</v>
      </c>
      <c r="K41" s="27" t="str">
        <f t="shared" ca="1" si="11"/>
        <v/>
      </c>
      <c r="L41" s="27" t="str">
        <f t="shared" ca="1" si="12"/>
        <v/>
      </c>
      <c r="M41" s="180" t="str">
        <f t="shared" ca="1" si="13"/>
        <v/>
      </c>
    </row>
    <row r="42" spans="1:15">
      <c r="A42" s="181" t="s">
        <v>366</v>
      </c>
      <c r="B42" s="178" t="str">
        <f ca="1">IF("第"&amp;YEAR(NOW())-1979&amp;"回"=$A42,IF(LEN(トーナメント!$AX$3)=2,LEFT(トーナメント!$AX$3,1)&amp;"　"&amp;RIGHT(トーナメント!$AX$3,1),トーナメント!$AX$3),"")</f>
        <v/>
      </c>
      <c r="C42" s="178" t="str">
        <f ca="1">IF(YEAR(NOW())-1979=$A42,トーナメント!$AX$4,"")</f>
        <v/>
      </c>
      <c r="D42" s="179" t="str">
        <f ca="1">IF("第"&amp;YEAR(NOW())-1979&amp;"回"=$A42,IF(LEN(トーナメント!$AY$3)=2,LEFT(トーナメント!$AY$3,1)&amp;"　"&amp;RIGHT(トーナメント!$AY$3,1),トーナメント!$AY$3),"")</f>
        <v/>
      </c>
      <c r="E42" s="179" t="str">
        <f ca="1">IF("第"&amp;YEAR(NOW())-1979&amp;"回"=$A42,トーナメント!$AY$4,"")</f>
        <v/>
      </c>
      <c r="F42" s="178" t="str">
        <f t="shared" ca="1" si="8"/>
        <v/>
      </c>
      <c r="G42" s="27" t="str">
        <f ca="1">IF(B42="","",COUNTIF($B$2:B42,B42))</f>
        <v/>
      </c>
      <c r="H42" s="27" t="str">
        <f t="shared" ca="1" si="9"/>
        <v/>
      </c>
      <c r="I42" s="27" t="str">
        <f t="shared" ca="1" si="10"/>
        <v/>
      </c>
      <c r="J42" s="27" t="str">
        <f t="shared" si="14"/>
        <v>41</v>
      </c>
      <c r="K42" s="27" t="str">
        <f t="shared" ca="1" si="11"/>
        <v/>
      </c>
      <c r="L42" s="27" t="str">
        <f t="shared" ca="1" si="12"/>
        <v/>
      </c>
      <c r="M42" s="180" t="str">
        <f t="shared" ca="1" si="13"/>
        <v/>
      </c>
    </row>
    <row r="43" spans="1:15">
      <c r="A43" s="181" t="s">
        <v>367</v>
      </c>
      <c r="B43" s="178" t="str">
        <f ca="1">IF("第"&amp;YEAR(NOW())-1979&amp;"回"=$A43,IF(LEN(トーナメント!$AX$3)=2,LEFT(トーナメント!$AX$3,1)&amp;"　"&amp;RIGHT(トーナメント!$AX$3,1),トーナメント!$AX$3),"")</f>
        <v/>
      </c>
      <c r="C43" s="178" t="str">
        <f ca="1">IF(YEAR(NOW())-1979=$A43,トーナメント!$AX$4,"")</f>
        <v/>
      </c>
      <c r="D43" s="179" t="str">
        <f ca="1">IF("第"&amp;YEAR(NOW())-1979&amp;"回"=$A43,IF(LEN(トーナメント!$AY$3)=2,LEFT(トーナメント!$AY$3,1)&amp;"　"&amp;RIGHT(トーナメント!$AY$3,1),トーナメント!$AY$3),"")</f>
        <v/>
      </c>
      <c r="E43" s="179" t="str">
        <f ca="1">IF("第"&amp;YEAR(NOW())-1979&amp;"回"=$A43,トーナメント!$AY$4,"")</f>
        <v/>
      </c>
      <c r="F43" s="178" t="str">
        <f t="shared" ca="1" si="8"/>
        <v/>
      </c>
      <c r="G43" s="27" t="str">
        <f ca="1">IF(B43="","",COUNTIF($B$2:B43,B43))</f>
        <v/>
      </c>
      <c r="H43" s="27" t="str">
        <f t="shared" ca="1" si="9"/>
        <v/>
      </c>
      <c r="I43" s="27" t="str">
        <f t="shared" ca="1" si="10"/>
        <v/>
      </c>
      <c r="J43" s="27" t="str">
        <f t="shared" si="14"/>
        <v>42</v>
      </c>
      <c r="K43" s="27" t="str">
        <f t="shared" ca="1" si="11"/>
        <v/>
      </c>
      <c r="L43" s="27" t="str">
        <f t="shared" ca="1" si="12"/>
        <v/>
      </c>
      <c r="M43" s="180" t="str">
        <f t="shared" ca="1" si="13"/>
        <v/>
      </c>
    </row>
    <row r="44" spans="1:15">
      <c r="A44" s="181" t="s">
        <v>368</v>
      </c>
      <c r="B44" s="178" t="str">
        <f ca="1">IF("第"&amp;YEAR(NOW())-1979&amp;"回"=$A44,IF(LEN(トーナメント!$AX$3)=2,LEFT(トーナメント!$AX$3,1)&amp;"　"&amp;RIGHT(トーナメント!$AX$3,1),トーナメント!$AX$3),"")</f>
        <v/>
      </c>
      <c r="C44" s="178" t="str">
        <f ca="1">IF(YEAR(NOW())-1979=$A44,トーナメント!$AX$4,"")</f>
        <v/>
      </c>
      <c r="D44" s="179" t="str">
        <f ca="1">IF("第"&amp;YEAR(NOW())-1979&amp;"回"=$A44,IF(LEN(トーナメント!$AY$3)=2,LEFT(トーナメント!$AY$3,1)&amp;"　"&amp;RIGHT(トーナメント!$AY$3,1),トーナメント!$AY$3),"")</f>
        <v/>
      </c>
      <c r="E44" s="179" t="str">
        <f ca="1">IF("第"&amp;YEAR(NOW())-1979&amp;"回"=$A44,トーナメント!$AY$4,"")</f>
        <v/>
      </c>
      <c r="F44" s="178" t="str">
        <f t="shared" ca="1" si="8"/>
        <v/>
      </c>
      <c r="G44" s="27" t="str">
        <f ca="1">IF(B44="","",COUNTIF($B$2:B44,B44))</f>
        <v/>
      </c>
      <c r="H44" s="27" t="str">
        <f t="shared" ca="1" si="9"/>
        <v/>
      </c>
      <c r="I44" s="27" t="str">
        <f t="shared" ca="1" si="10"/>
        <v/>
      </c>
      <c r="J44" s="27" t="str">
        <f t="shared" si="14"/>
        <v>43</v>
      </c>
      <c r="K44" s="27" t="str">
        <f t="shared" ca="1" si="11"/>
        <v/>
      </c>
      <c r="L44" s="27" t="str">
        <f t="shared" ca="1" si="12"/>
        <v/>
      </c>
      <c r="M44" s="180" t="str">
        <f t="shared" ca="1" si="13"/>
        <v/>
      </c>
    </row>
    <row r="45" spans="1:15">
      <c r="A45" s="181" t="s">
        <v>369</v>
      </c>
      <c r="B45" s="178" t="str">
        <f ca="1">IF("第"&amp;YEAR(NOW())-1979&amp;"回"=$A45,IF(LEN(トーナメント!$AX$3)=2,LEFT(トーナメント!$AX$3,1)&amp;"　"&amp;RIGHT(トーナメント!$AX$3,1),トーナメント!$AX$3),"")</f>
        <v/>
      </c>
      <c r="C45" s="178" t="str">
        <f ca="1">IF(YEAR(NOW())-1979=$A45,トーナメント!$AX$4,"")</f>
        <v/>
      </c>
      <c r="D45" s="179" t="str">
        <f ca="1">IF("第"&amp;YEAR(NOW())-1979&amp;"回"=$A45,IF(LEN(トーナメント!$AY$3)=2,LEFT(トーナメント!$AY$3,1)&amp;"　"&amp;RIGHT(トーナメント!$AY$3,1),トーナメント!$AY$3),"")</f>
        <v/>
      </c>
      <c r="E45" s="179" t="str">
        <f ca="1">IF("第"&amp;YEAR(NOW())-1979&amp;"回"=$A45,トーナメント!$AY$4,"")</f>
        <v/>
      </c>
      <c r="F45" s="178" t="str">
        <f t="shared" ca="1" si="8"/>
        <v/>
      </c>
      <c r="G45" s="27" t="str">
        <f ca="1">IF(B45="","",COUNTIF($B$2:B45,B45))</f>
        <v/>
      </c>
      <c r="H45" s="27" t="str">
        <f t="shared" ca="1" si="9"/>
        <v/>
      </c>
      <c r="I45" s="27" t="str">
        <f t="shared" ca="1" si="10"/>
        <v/>
      </c>
      <c r="J45" s="27" t="str">
        <f t="shared" si="14"/>
        <v>44</v>
      </c>
      <c r="K45" s="27" t="str">
        <f t="shared" ca="1" si="11"/>
        <v/>
      </c>
      <c r="L45" s="27" t="str">
        <f t="shared" ca="1" si="12"/>
        <v/>
      </c>
      <c r="M45" s="180" t="str">
        <f t="shared" ca="1" si="13"/>
        <v/>
      </c>
    </row>
    <row r="46" spans="1:15">
      <c r="A46" s="181" t="s">
        <v>370</v>
      </c>
      <c r="B46" s="178" t="str">
        <f ca="1">IF("第"&amp;YEAR(NOW())-1979&amp;"回"=$A46,IF(LEN(トーナメント!$AX$3)=2,LEFT(トーナメント!$AX$3,1)&amp;"　"&amp;RIGHT(トーナメント!$AX$3,1),トーナメント!$AX$3),"")</f>
        <v/>
      </c>
      <c r="C46" s="178" t="str">
        <f ca="1">IF(YEAR(NOW())-1979=$A46,トーナメント!$AX$4,"")</f>
        <v/>
      </c>
      <c r="D46" s="179" t="str">
        <f ca="1">IF("第"&amp;YEAR(NOW())-1979&amp;"回"=$A46,IF(LEN(トーナメント!$AY$3)=2,LEFT(トーナメント!$AY$3,1)&amp;"　"&amp;RIGHT(トーナメント!$AY$3,1),トーナメント!$AY$3),"")</f>
        <v/>
      </c>
      <c r="E46" s="179" t="str">
        <f ca="1">IF("第"&amp;YEAR(NOW())-1979&amp;"回"=$A46,トーナメント!$AY$4,"")</f>
        <v/>
      </c>
      <c r="F46" s="178" t="str">
        <f t="shared" ca="1" si="8"/>
        <v/>
      </c>
      <c r="G46" s="27" t="str">
        <f ca="1">IF(B46="","",COUNTIF($B$2:B46,B46))</f>
        <v/>
      </c>
      <c r="H46" s="27" t="str">
        <f t="shared" ca="1" si="9"/>
        <v/>
      </c>
      <c r="I46" s="27" t="str">
        <f t="shared" ca="1" si="10"/>
        <v/>
      </c>
      <c r="J46" s="27" t="str">
        <f t="shared" si="14"/>
        <v>45</v>
      </c>
      <c r="K46" s="27" t="str">
        <f t="shared" ca="1" si="11"/>
        <v/>
      </c>
      <c r="L46" s="27" t="str">
        <f t="shared" ca="1" si="12"/>
        <v/>
      </c>
      <c r="M46" s="180" t="str">
        <f t="shared" ca="1" si="13"/>
        <v/>
      </c>
    </row>
    <row r="47" spans="1:15">
      <c r="A47" s="181" t="s">
        <v>371</v>
      </c>
      <c r="B47" s="178" t="str">
        <f ca="1">IF("第"&amp;YEAR(NOW())-1979&amp;"回"=$A47,IF(LEN(トーナメント!$AX$3)=2,LEFT(トーナメント!$AX$3,1)&amp;"　"&amp;RIGHT(トーナメント!$AX$3,1),トーナメント!$AX$3),"")</f>
        <v/>
      </c>
      <c r="C47" s="178" t="str">
        <f ca="1">IF(YEAR(NOW())-1979=$A47,トーナメント!$AX$4,"")</f>
        <v/>
      </c>
      <c r="D47" s="179" t="str">
        <f ca="1">IF("第"&amp;YEAR(NOW())-1979&amp;"回"=$A47,IF(LEN(トーナメント!$AY$3)=2,LEFT(トーナメント!$AY$3,1)&amp;"　"&amp;RIGHT(トーナメント!$AY$3,1),トーナメント!$AY$3),"")</f>
        <v/>
      </c>
      <c r="E47" s="179" t="str">
        <f ca="1">IF("第"&amp;YEAR(NOW())-1979&amp;"回"=$A47,トーナメント!$AY$4,"")</f>
        <v/>
      </c>
      <c r="F47" s="178" t="str">
        <f t="shared" ca="1" si="8"/>
        <v/>
      </c>
      <c r="G47" s="27" t="str">
        <f ca="1">IF(B47="","",COUNTIF($B$2:B47,B47))</f>
        <v/>
      </c>
      <c r="H47" s="27" t="str">
        <f t="shared" ca="1" si="9"/>
        <v/>
      </c>
      <c r="I47" s="27" t="str">
        <f t="shared" ca="1" si="10"/>
        <v/>
      </c>
      <c r="J47" s="27" t="str">
        <f t="shared" si="14"/>
        <v>46</v>
      </c>
      <c r="K47" s="27" t="str">
        <f t="shared" ca="1" si="11"/>
        <v/>
      </c>
      <c r="L47" s="27" t="str">
        <f t="shared" ca="1" si="12"/>
        <v/>
      </c>
      <c r="M47" s="180" t="str">
        <f t="shared" ca="1" si="13"/>
        <v/>
      </c>
    </row>
    <row r="48" spans="1:15">
      <c r="A48" s="181" t="s">
        <v>372</v>
      </c>
      <c r="B48" s="178" t="str">
        <f ca="1">IF("第"&amp;YEAR(NOW())-1979&amp;"回"=$A48,IF(LEN(トーナメント!$AX$3)=2,LEFT(トーナメント!$AX$3,1)&amp;"　"&amp;RIGHT(トーナメント!$AX$3,1),トーナメント!$AX$3),"")</f>
        <v/>
      </c>
      <c r="C48" s="178" t="str">
        <f ca="1">IF(YEAR(NOW())-1979=$A48,トーナメント!$AX$4,"")</f>
        <v/>
      </c>
      <c r="D48" s="179" t="str">
        <f ca="1">IF("第"&amp;YEAR(NOW())-1979&amp;"回"=$A48,IF(LEN(トーナメント!$AY$3)=2,LEFT(トーナメント!$AY$3,1)&amp;"　"&amp;RIGHT(トーナメント!$AY$3,1),トーナメント!$AY$3),"")</f>
        <v/>
      </c>
      <c r="E48" s="179" t="str">
        <f ca="1">IF("第"&amp;YEAR(NOW())-1979&amp;"回"=$A48,トーナメント!$AY$4,"")</f>
        <v/>
      </c>
      <c r="F48" s="178" t="str">
        <f t="shared" ca="1" si="8"/>
        <v/>
      </c>
      <c r="G48" s="27" t="str">
        <f ca="1">IF(B48="","",COUNTIF($B$2:B48,B48))</f>
        <v/>
      </c>
      <c r="H48" s="27" t="str">
        <f t="shared" ca="1" si="9"/>
        <v/>
      </c>
      <c r="I48" s="27" t="str">
        <f t="shared" ca="1" si="10"/>
        <v/>
      </c>
      <c r="J48" s="27" t="str">
        <f t="shared" si="14"/>
        <v>47</v>
      </c>
      <c r="K48" s="27" t="str">
        <f t="shared" ca="1" si="11"/>
        <v/>
      </c>
      <c r="L48" s="27" t="str">
        <f t="shared" ca="1" si="12"/>
        <v/>
      </c>
      <c r="M48" s="180" t="str">
        <f t="shared" ca="1" si="13"/>
        <v/>
      </c>
    </row>
    <row r="49" spans="1:13">
      <c r="A49" s="181" t="s">
        <v>373</v>
      </c>
      <c r="B49" s="178" t="str">
        <f ca="1">IF("第"&amp;YEAR(NOW())-1979&amp;"回"=$A49,IF(LEN(トーナメント!$AX$3)=2,LEFT(トーナメント!$AX$3,1)&amp;"　"&amp;RIGHT(トーナメント!$AX$3,1),トーナメント!$AX$3),"")</f>
        <v/>
      </c>
      <c r="C49" s="178" t="str">
        <f ca="1">IF(YEAR(NOW())-1979=$A49,トーナメント!$AX$4,"")</f>
        <v/>
      </c>
      <c r="D49" s="179" t="str">
        <f ca="1">IF("第"&amp;YEAR(NOW())-1979&amp;"回"=$A49,IF(LEN(トーナメント!$AY$3)=2,LEFT(トーナメント!$AY$3,1)&amp;"　"&amp;RIGHT(トーナメント!$AY$3,1),トーナメント!$AY$3),"")</f>
        <v/>
      </c>
      <c r="E49" s="179" t="str">
        <f ca="1">IF("第"&amp;YEAR(NOW())-1979&amp;"回"=$A49,トーナメント!$AY$4,"")</f>
        <v/>
      </c>
      <c r="F49" s="178" t="str">
        <f t="shared" ca="1" si="8"/>
        <v/>
      </c>
      <c r="G49" s="27" t="str">
        <f ca="1">IF(B49="","",COUNTIF($B$2:B49,B49))</f>
        <v/>
      </c>
      <c r="H49" s="27" t="str">
        <f t="shared" ca="1" si="9"/>
        <v/>
      </c>
      <c r="I49" s="27" t="str">
        <f t="shared" ca="1" si="10"/>
        <v/>
      </c>
      <c r="J49" s="27" t="str">
        <f t="shared" si="14"/>
        <v>48</v>
      </c>
      <c r="K49" s="27" t="str">
        <f t="shared" ca="1" si="11"/>
        <v/>
      </c>
      <c r="L49" s="27" t="str">
        <f t="shared" ca="1" si="12"/>
        <v/>
      </c>
      <c r="M49" s="180" t="str">
        <f t="shared" ca="1" si="13"/>
        <v/>
      </c>
    </row>
    <row r="50" spans="1:13">
      <c r="A50" s="181" t="s">
        <v>374</v>
      </c>
      <c r="B50" s="178" t="str">
        <f ca="1">IF("第"&amp;YEAR(NOW())-1979&amp;"回"=$A50,IF(LEN(トーナメント!$AX$3)=2,LEFT(トーナメント!$AX$3,1)&amp;"　"&amp;RIGHT(トーナメント!$AX$3,1),トーナメント!$AX$3),"")</f>
        <v/>
      </c>
      <c r="C50" s="178" t="str">
        <f ca="1">IF(YEAR(NOW())-1979=$A50,トーナメント!$AX$4,"")</f>
        <v/>
      </c>
      <c r="D50" s="179" t="str">
        <f ca="1">IF("第"&amp;YEAR(NOW())-1979&amp;"回"=$A50,IF(LEN(トーナメント!$AY$3)=2,LEFT(トーナメント!$AY$3,1)&amp;"　"&amp;RIGHT(トーナメント!$AY$3,1),トーナメント!$AY$3),"")</f>
        <v/>
      </c>
      <c r="E50" s="179" t="str">
        <f ca="1">IF("第"&amp;YEAR(NOW())-1979&amp;"回"=$A50,トーナメント!$AY$4,"")</f>
        <v/>
      </c>
      <c r="F50" s="178" t="str">
        <f t="shared" ca="1" si="8"/>
        <v/>
      </c>
      <c r="G50" s="27" t="str">
        <f ca="1">IF(B50="","",COUNTIF($B$2:B50,B50))</f>
        <v/>
      </c>
      <c r="H50" s="27" t="str">
        <f t="shared" ca="1" si="9"/>
        <v/>
      </c>
      <c r="I50" s="27" t="str">
        <f t="shared" ca="1" si="10"/>
        <v/>
      </c>
      <c r="J50" s="27" t="str">
        <f t="shared" si="14"/>
        <v>49</v>
      </c>
      <c r="K50" s="27" t="str">
        <f t="shared" ca="1" si="11"/>
        <v/>
      </c>
      <c r="L50" s="27" t="str">
        <f t="shared" ca="1" si="12"/>
        <v/>
      </c>
      <c r="M50" s="180" t="str">
        <f t="shared" ca="1" si="13"/>
        <v/>
      </c>
    </row>
    <row r="51" spans="1:13">
      <c r="A51" s="181" t="s">
        <v>375</v>
      </c>
      <c r="B51" s="178" t="str">
        <f ca="1">IF("第"&amp;YEAR(NOW())-1979&amp;"回"=$A51,IF(LEN(トーナメント!$AX$3)=2,LEFT(トーナメント!$AX$3,1)&amp;"　"&amp;RIGHT(トーナメント!$AX$3,1),トーナメント!$AX$3),"")</f>
        <v/>
      </c>
      <c r="C51" s="178" t="str">
        <f ca="1">IF(YEAR(NOW())-1979=$A51,トーナメント!$AX$4,"")</f>
        <v/>
      </c>
      <c r="D51" s="179" t="str">
        <f ca="1">IF("第"&amp;YEAR(NOW())-1979&amp;"回"=$A51,IF(LEN(トーナメント!$AY$3)=2,LEFT(トーナメント!$AY$3,1)&amp;"　"&amp;RIGHT(トーナメント!$AY$3,1),トーナメント!$AY$3),"")</f>
        <v/>
      </c>
      <c r="E51" s="179" t="str">
        <f ca="1">IF("第"&amp;YEAR(NOW())-1979&amp;"回"=$A51,トーナメント!$AY$4,"")</f>
        <v/>
      </c>
      <c r="F51" s="178" t="str">
        <f t="shared" ca="1" si="8"/>
        <v/>
      </c>
      <c r="G51" s="27" t="str">
        <f ca="1">IF(B51="","",COUNTIF($B$2:B51,B51))</f>
        <v/>
      </c>
      <c r="H51" s="27" t="str">
        <f t="shared" ca="1" si="9"/>
        <v/>
      </c>
      <c r="I51" s="27" t="str">
        <f t="shared" ca="1" si="10"/>
        <v/>
      </c>
      <c r="J51" s="27" t="str">
        <f t="shared" si="14"/>
        <v>50</v>
      </c>
      <c r="K51" s="27" t="str">
        <f t="shared" ca="1" si="11"/>
        <v/>
      </c>
      <c r="L51" s="27" t="str">
        <f t="shared" ca="1" si="12"/>
        <v/>
      </c>
      <c r="M51" s="180" t="str">
        <f t="shared" ca="1" si="13"/>
        <v/>
      </c>
    </row>
    <row r="52" spans="1:13">
      <c r="A52" s="181" t="s">
        <v>381</v>
      </c>
      <c r="B52" s="178"/>
      <c r="C52" s="178"/>
      <c r="D52" s="179" t="str">
        <f ca="1">IF("第"&amp;YEAR(NOW())-1979&amp;"回"=$A52,IF(LEN(トーナメント!$AY$3)=2,LEFT(トーナメント!$AY$3,1)&amp;"　"&amp;RIGHT(トーナメント!$AY$3,1),トーナメント!$AY$3),"")</f>
        <v/>
      </c>
      <c r="E52" s="179" t="str">
        <f ca="1">IF("第"&amp;YEAR(NOW())-1979&amp;"回"=$A52,トーナメント!$AY$4,"")</f>
        <v/>
      </c>
      <c r="F52" s="178"/>
      <c r="G52" s="27" t="str">
        <f>IF(B52="","",COUNTIF($B$2:B52,B52))</f>
        <v/>
      </c>
      <c r="H52" s="27" t="str">
        <f t="shared" si="9"/>
        <v/>
      </c>
      <c r="I52" s="27" t="str">
        <f t="shared" si="10"/>
        <v/>
      </c>
      <c r="J52" s="27" t="str">
        <f t="shared" si="14"/>
        <v>51</v>
      </c>
      <c r="K52" s="27" t="str">
        <f t="shared" si="11"/>
        <v/>
      </c>
      <c r="L52" s="27" t="str">
        <f t="shared" si="12"/>
        <v/>
      </c>
      <c r="M52" s="180" t="str">
        <f t="shared" ca="1" si="13"/>
        <v/>
      </c>
    </row>
    <row r="53" spans="1:13">
      <c r="A53" s="181" t="s">
        <v>382</v>
      </c>
      <c r="B53" s="178"/>
      <c r="C53" s="178"/>
      <c r="D53" s="179" t="str">
        <f ca="1">IF("第"&amp;YEAR(NOW())-1979&amp;"回"=$A53,IF(LEN(トーナメント!$AY$3)=2,LEFT(トーナメント!$AY$3,1)&amp;"　"&amp;RIGHT(トーナメント!$AY$3,1),トーナメント!$AY$3),"")</f>
        <v/>
      </c>
      <c r="E53" s="179" t="str">
        <f ca="1">IF("第"&amp;YEAR(NOW())-1979&amp;"回"=$A53,トーナメント!$AY$4,"")</f>
        <v/>
      </c>
      <c r="F53" s="178"/>
      <c r="G53" s="27" t="str">
        <f>IF(B53="","",COUNTIF($B$2:B53,B53))</f>
        <v/>
      </c>
      <c r="H53" s="27" t="str">
        <f t="shared" si="9"/>
        <v/>
      </c>
      <c r="I53" s="27" t="str">
        <f t="shared" si="10"/>
        <v/>
      </c>
      <c r="J53" s="27" t="str">
        <f t="shared" si="14"/>
        <v>52</v>
      </c>
      <c r="K53" s="27" t="str">
        <f t="shared" si="11"/>
        <v/>
      </c>
      <c r="L53" s="27" t="str">
        <f t="shared" si="12"/>
        <v/>
      </c>
      <c r="M53" s="180" t="str">
        <f t="shared" ca="1" si="13"/>
        <v/>
      </c>
    </row>
    <row r="54" spans="1:13">
      <c r="A54" s="181" t="s">
        <v>383</v>
      </c>
      <c r="B54" s="178"/>
      <c r="C54" s="178"/>
      <c r="D54" s="179" t="str">
        <f ca="1">IF("第"&amp;YEAR(NOW())-1979&amp;"回"=$A54,IF(LEN(トーナメント!$AY$3)=2,LEFT(トーナメント!$AY$3,1)&amp;"　"&amp;RIGHT(トーナメント!$AY$3,1),トーナメント!$AY$3),"")</f>
        <v/>
      </c>
      <c r="E54" s="179" t="str">
        <f ca="1">IF("第"&amp;YEAR(NOW())-1979&amp;"回"=$A54,トーナメント!$AY$4,"")</f>
        <v/>
      </c>
      <c r="F54" s="178"/>
      <c r="G54" s="27" t="str">
        <f>IF(B54="","",COUNTIF($B$2:B54,B54))</f>
        <v/>
      </c>
      <c r="H54" s="27" t="str">
        <f t="shared" si="9"/>
        <v/>
      </c>
      <c r="I54" s="27" t="str">
        <f t="shared" si="10"/>
        <v/>
      </c>
      <c r="J54" s="27" t="str">
        <f t="shared" si="14"/>
        <v>53</v>
      </c>
      <c r="K54" s="27" t="str">
        <f t="shared" si="11"/>
        <v/>
      </c>
      <c r="L54" s="27" t="str">
        <f t="shared" si="12"/>
        <v/>
      </c>
      <c r="M54" s="180" t="str">
        <f t="shared" ca="1" si="13"/>
        <v/>
      </c>
    </row>
    <row r="55" spans="1:13">
      <c r="A55" s="181" t="s">
        <v>384</v>
      </c>
      <c r="B55" s="178"/>
      <c r="C55" s="178"/>
      <c r="D55" s="179" t="str">
        <f ca="1">IF("第"&amp;YEAR(NOW())-1979&amp;"回"=$A55,IF(LEN(トーナメント!$AY$3)=2,LEFT(トーナメント!$AY$3,1)&amp;"　"&amp;RIGHT(トーナメント!$AY$3,1),トーナメント!$AY$3),"")</f>
        <v/>
      </c>
      <c r="E55" s="179" t="str">
        <f ca="1">IF("第"&amp;YEAR(NOW())-1979&amp;"回"=$A55,トーナメント!$AY$4,"")</f>
        <v/>
      </c>
      <c r="F55" s="178"/>
      <c r="G55" s="27" t="str">
        <f>IF(B55="","",COUNTIF($B$2:B55,B55))</f>
        <v/>
      </c>
      <c r="H55" s="27" t="str">
        <f t="shared" si="9"/>
        <v/>
      </c>
      <c r="I55" s="27" t="str">
        <f t="shared" si="10"/>
        <v/>
      </c>
      <c r="J55" s="27" t="str">
        <f t="shared" ref="J55:J101" si="15">MID(A55,2,FIND("回",A55)-2)</f>
        <v>54</v>
      </c>
      <c r="K55" s="27" t="str">
        <f t="shared" si="11"/>
        <v/>
      </c>
      <c r="L55" s="27" t="str">
        <f t="shared" si="12"/>
        <v/>
      </c>
      <c r="M55" s="180" t="str">
        <f t="shared" ca="1" si="13"/>
        <v/>
      </c>
    </row>
    <row r="56" spans="1:13">
      <c r="A56" s="181" t="s">
        <v>385</v>
      </c>
      <c r="B56" s="178"/>
      <c r="C56" s="178"/>
      <c r="D56" s="179" t="str">
        <f ca="1">IF("第"&amp;YEAR(NOW())-1979&amp;"回"=$A56,IF(LEN(トーナメント!$AY$3)=2,LEFT(トーナメント!$AY$3,1)&amp;"　"&amp;RIGHT(トーナメント!$AY$3,1),トーナメント!$AY$3),"")</f>
        <v/>
      </c>
      <c r="E56" s="179" t="str">
        <f ca="1">IF("第"&amp;YEAR(NOW())-1979&amp;"回"=$A56,トーナメント!$AY$4,"")</f>
        <v/>
      </c>
      <c r="F56" s="178"/>
      <c r="G56" s="27" t="str">
        <f>IF(B56="","",COUNTIF($B$2:B56,B56))</f>
        <v/>
      </c>
      <c r="H56" s="27" t="str">
        <f t="shared" si="9"/>
        <v/>
      </c>
      <c r="I56" s="27" t="str">
        <f t="shared" si="10"/>
        <v/>
      </c>
      <c r="J56" s="27" t="str">
        <f t="shared" si="15"/>
        <v>55</v>
      </c>
      <c r="K56" s="27" t="str">
        <f t="shared" si="11"/>
        <v/>
      </c>
      <c r="L56" s="27" t="str">
        <f t="shared" si="12"/>
        <v/>
      </c>
      <c r="M56" s="180" t="str">
        <f t="shared" ca="1" si="13"/>
        <v/>
      </c>
    </row>
    <row r="57" spans="1:13">
      <c r="A57" s="181" t="s">
        <v>386</v>
      </c>
      <c r="B57" s="178"/>
      <c r="C57" s="178"/>
      <c r="D57" s="179" t="str">
        <f ca="1">IF("第"&amp;YEAR(NOW())-1979&amp;"回"=$A57,IF(LEN(トーナメント!$AY$3)=2,LEFT(トーナメント!$AY$3,1)&amp;"　"&amp;RIGHT(トーナメント!$AY$3,1),トーナメント!$AY$3),"")</f>
        <v/>
      </c>
      <c r="E57" s="179" t="str">
        <f ca="1">IF("第"&amp;YEAR(NOW())-1979&amp;"回"=$A57,トーナメント!$AY$4,"")</f>
        <v/>
      </c>
      <c r="F57" s="178"/>
      <c r="G57" s="27" t="str">
        <f>IF(B57="","",COUNTIF($B$2:B57,B57))</f>
        <v/>
      </c>
      <c r="H57" s="27" t="str">
        <f t="shared" si="9"/>
        <v/>
      </c>
      <c r="I57" s="27" t="str">
        <f t="shared" si="10"/>
        <v/>
      </c>
      <c r="J57" s="27" t="str">
        <f t="shared" si="15"/>
        <v>56</v>
      </c>
      <c r="K57" s="27" t="str">
        <f t="shared" si="11"/>
        <v/>
      </c>
      <c r="L57" s="27" t="str">
        <f t="shared" si="12"/>
        <v/>
      </c>
      <c r="M57" s="180" t="str">
        <f t="shared" ca="1" si="13"/>
        <v/>
      </c>
    </row>
    <row r="58" spans="1:13">
      <c r="A58" s="181" t="s">
        <v>387</v>
      </c>
      <c r="B58" s="178"/>
      <c r="C58" s="178"/>
      <c r="D58" s="179" t="str">
        <f ca="1">IF("第"&amp;YEAR(NOW())-1979&amp;"回"=$A58,IF(LEN(トーナメント!$AY$3)=2,LEFT(トーナメント!$AY$3,1)&amp;"　"&amp;RIGHT(トーナメント!$AY$3,1),トーナメント!$AY$3),"")</f>
        <v/>
      </c>
      <c r="E58" s="179" t="str">
        <f ca="1">IF("第"&amp;YEAR(NOW())-1979&amp;"回"=$A58,トーナメント!$AY$4,"")</f>
        <v/>
      </c>
      <c r="F58" s="178"/>
      <c r="G58" s="27" t="str">
        <f>IF(B58="","",COUNTIF($B$2:B58,B58))</f>
        <v/>
      </c>
      <c r="H58" s="27" t="str">
        <f t="shared" si="9"/>
        <v/>
      </c>
      <c r="I58" s="27" t="str">
        <f t="shared" si="10"/>
        <v/>
      </c>
      <c r="J58" s="27" t="str">
        <f t="shared" si="15"/>
        <v>57</v>
      </c>
      <c r="K58" s="27" t="str">
        <f t="shared" si="11"/>
        <v/>
      </c>
      <c r="L58" s="27" t="str">
        <f t="shared" si="12"/>
        <v/>
      </c>
      <c r="M58" s="180" t="str">
        <f t="shared" ca="1" si="13"/>
        <v/>
      </c>
    </row>
    <row r="59" spans="1:13">
      <c r="A59" s="181" t="s">
        <v>388</v>
      </c>
      <c r="B59" s="178"/>
      <c r="C59" s="178"/>
      <c r="D59" s="179" t="str">
        <f ca="1">IF("第"&amp;YEAR(NOW())-1979&amp;"回"=$A59,IF(LEN(トーナメント!$AY$3)=2,LEFT(トーナメント!$AY$3,1)&amp;"　"&amp;RIGHT(トーナメント!$AY$3,1),トーナメント!$AY$3),"")</f>
        <v/>
      </c>
      <c r="E59" s="179" t="str">
        <f ca="1">IF("第"&amp;YEAR(NOW())-1979&amp;"回"=$A59,トーナメント!$AY$4,"")</f>
        <v/>
      </c>
      <c r="F59" s="178"/>
      <c r="G59" s="27" t="str">
        <f>IF(B59="","",COUNTIF($B$2:B59,B59))</f>
        <v/>
      </c>
      <c r="H59" s="27" t="str">
        <f t="shared" si="9"/>
        <v/>
      </c>
      <c r="I59" s="27" t="str">
        <f t="shared" si="10"/>
        <v/>
      </c>
      <c r="J59" s="27" t="str">
        <f t="shared" si="15"/>
        <v>58</v>
      </c>
      <c r="K59" s="27" t="str">
        <f t="shared" si="11"/>
        <v/>
      </c>
      <c r="L59" s="27" t="str">
        <f t="shared" si="12"/>
        <v/>
      </c>
      <c r="M59" s="180" t="str">
        <f t="shared" ca="1" si="13"/>
        <v/>
      </c>
    </row>
    <row r="60" spans="1:13">
      <c r="A60" s="181" t="s">
        <v>389</v>
      </c>
      <c r="B60" s="178"/>
      <c r="C60" s="178"/>
      <c r="D60" s="179" t="str">
        <f ca="1">IF("第"&amp;YEAR(NOW())-1979&amp;"回"=$A60,IF(LEN(トーナメント!$AY$3)=2,LEFT(トーナメント!$AY$3,1)&amp;"　"&amp;RIGHT(トーナメント!$AY$3,1),トーナメント!$AY$3),"")</f>
        <v/>
      </c>
      <c r="E60" s="179" t="str">
        <f ca="1">IF("第"&amp;YEAR(NOW())-1979&amp;"回"=$A60,トーナメント!$AY$4,"")</f>
        <v/>
      </c>
      <c r="F60" s="178"/>
      <c r="G60" s="27" t="str">
        <f>IF(B60="","",COUNTIF($B$2:B60,B60))</f>
        <v/>
      </c>
      <c r="H60" s="27" t="str">
        <f t="shared" si="9"/>
        <v/>
      </c>
      <c r="I60" s="27" t="str">
        <f t="shared" si="10"/>
        <v/>
      </c>
      <c r="J60" s="27" t="str">
        <f t="shared" si="15"/>
        <v>59</v>
      </c>
      <c r="K60" s="27" t="str">
        <f t="shared" si="11"/>
        <v/>
      </c>
      <c r="L60" s="27" t="str">
        <f t="shared" si="12"/>
        <v/>
      </c>
      <c r="M60" s="180" t="str">
        <f t="shared" ca="1" si="13"/>
        <v/>
      </c>
    </row>
    <row r="61" spans="1:13">
      <c r="A61" s="181" t="s">
        <v>390</v>
      </c>
      <c r="B61" s="178"/>
      <c r="C61" s="178"/>
      <c r="D61" s="179" t="str">
        <f ca="1">IF("第"&amp;YEAR(NOW())-1979&amp;"回"=$A61,IF(LEN(トーナメント!$AY$3)=2,LEFT(トーナメント!$AY$3,1)&amp;"　"&amp;RIGHT(トーナメント!$AY$3,1),トーナメント!$AY$3),"")</f>
        <v/>
      </c>
      <c r="E61" s="179" t="str">
        <f ca="1">IF("第"&amp;YEAR(NOW())-1979&amp;"回"=$A61,トーナメント!$AY$4,"")</f>
        <v/>
      </c>
      <c r="F61" s="178"/>
      <c r="G61" s="27" t="str">
        <f>IF(B61="","",COUNTIF($B$2:B61,B61))</f>
        <v/>
      </c>
      <c r="H61" s="27" t="str">
        <f t="shared" si="9"/>
        <v/>
      </c>
      <c r="I61" s="27" t="str">
        <f t="shared" si="10"/>
        <v/>
      </c>
      <c r="J61" s="27" t="str">
        <f t="shared" si="15"/>
        <v>60</v>
      </c>
      <c r="K61" s="27" t="str">
        <f t="shared" si="11"/>
        <v/>
      </c>
      <c r="L61" s="27" t="str">
        <f t="shared" si="12"/>
        <v/>
      </c>
      <c r="M61" s="180" t="str">
        <f t="shared" ca="1" si="13"/>
        <v/>
      </c>
    </row>
    <row r="62" spans="1:13">
      <c r="A62" s="181" t="s">
        <v>391</v>
      </c>
      <c r="B62" s="178"/>
      <c r="C62" s="178"/>
      <c r="D62" s="179" t="str">
        <f ca="1">IF("第"&amp;YEAR(NOW())-1979&amp;"回"=$A62,IF(LEN(トーナメント!$AY$3)=2,LEFT(トーナメント!$AY$3,1)&amp;"　"&amp;RIGHT(トーナメント!$AY$3,1),トーナメント!$AY$3),"")</f>
        <v/>
      </c>
      <c r="E62" s="179" t="str">
        <f ca="1">IF("第"&amp;YEAR(NOW())-1979&amp;"回"=$A62,トーナメント!$AY$4,"")</f>
        <v/>
      </c>
      <c r="F62" s="178"/>
      <c r="G62" s="27" t="str">
        <f>IF(B62="","",COUNTIF($B$2:B62,B62))</f>
        <v/>
      </c>
      <c r="H62" s="27" t="str">
        <f t="shared" si="9"/>
        <v/>
      </c>
      <c r="I62" s="27" t="str">
        <f t="shared" si="10"/>
        <v/>
      </c>
      <c r="J62" s="27" t="str">
        <f t="shared" si="15"/>
        <v>61</v>
      </c>
      <c r="K62" s="27" t="str">
        <f t="shared" si="11"/>
        <v/>
      </c>
      <c r="L62" s="27" t="str">
        <f t="shared" si="12"/>
        <v/>
      </c>
      <c r="M62" s="180" t="str">
        <f t="shared" ca="1" si="13"/>
        <v/>
      </c>
    </row>
    <row r="63" spans="1:13">
      <c r="A63" s="181" t="s">
        <v>392</v>
      </c>
      <c r="B63" s="178"/>
      <c r="C63" s="178"/>
      <c r="D63" s="179" t="str">
        <f ca="1">IF("第"&amp;YEAR(NOW())-1979&amp;"回"=$A63,IF(LEN(トーナメント!$AY$3)=2,LEFT(トーナメント!$AY$3,1)&amp;"　"&amp;RIGHT(トーナメント!$AY$3,1),トーナメント!$AY$3),"")</f>
        <v/>
      </c>
      <c r="E63" s="179" t="str">
        <f ca="1">IF("第"&amp;YEAR(NOW())-1979&amp;"回"=$A63,トーナメント!$AY$4,"")</f>
        <v/>
      </c>
      <c r="F63" s="178"/>
      <c r="G63" s="27" t="str">
        <f>IF(B63="","",COUNTIF($B$2:B63,B63))</f>
        <v/>
      </c>
      <c r="H63" s="27" t="str">
        <f t="shared" si="9"/>
        <v/>
      </c>
      <c r="I63" s="27" t="str">
        <f t="shared" si="10"/>
        <v/>
      </c>
      <c r="J63" s="27" t="str">
        <f t="shared" si="15"/>
        <v>62</v>
      </c>
      <c r="K63" s="27" t="str">
        <f t="shared" si="11"/>
        <v/>
      </c>
      <c r="L63" s="27" t="str">
        <f t="shared" si="12"/>
        <v/>
      </c>
      <c r="M63" s="180" t="str">
        <f t="shared" ca="1" si="13"/>
        <v/>
      </c>
    </row>
    <row r="64" spans="1:13">
      <c r="A64" s="181" t="s">
        <v>393</v>
      </c>
      <c r="B64" s="178"/>
      <c r="C64" s="178"/>
      <c r="D64" s="179" t="str">
        <f ca="1">IF("第"&amp;YEAR(NOW())-1979&amp;"回"=$A64,IF(LEN(トーナメント!$AY$3)=2,LEFT(トーナメント!$AY$3,1)&amp;"　"&amp;RIGHT(トーナメント!$AY$3,1),トーナメント!$AY$3),"")</f>
        <v/>
      </c>
      <c r="E64" s="179" t="str">
        <f ca="1">IF("第"&amp;YEAR(NOW())-1979&amp;"回"=$A64,トーナメント!$AY$4,"")</f>
        <v/>
      </c>
      <c r="F64" s="178"/>
      <c r="G64" s="27" t="str">
        <f>IF(B64="","",COUNTIF($B$2:B64,B64))</f>
        <v/>
      </c>
      <c r="H64" s="27" t="str">
        <f t="shared" si="9"/>
        <v/>
      </c>
      <c r="I64" s="27" t="str">
        <f t="shared" si="10"/>
        <v/>
      </c>
      <c r="J64" s="27" t="str">
        <f t="shared" si="15"/>
        <v>63</v>
      </c>
      <c r="K64" s="27" t="str">
        <f t="shared" si="11"/>
        <v/>
      </c>
      <c r="L64" s="27" t="str">
        <f t="shared" si="12"/>
        <v/>
      </c>
      <c r="M64" s="180" t="str">
        <f t="shared" ca="1" si="13"/>
        <v/>
      </c>
    </row>
    <row r="65" spans="1:13">
      <c r="A65" s="181" t="s">
        <v>394</v>
      </c>
      <c r="B65" s="178"/>
      <c r="C65" s="178"/>
      <c r="D65" s="179" t="str">
        <f ca="1">IF("第"&amp;YEAR(NOW())-1979&amp;"回"=$A65,IF(LEN(トーナメント!$AY$3)=2,LEFT(トーナメント!$AY$3,1)&amp;"　"&amp;RIGHT(トーナメント!$AY$3,1),トーナメント!$AY$3),"")</f>
        <v/>
      </c>
      <c r="E65" s="179" t="str">
        <f ca="1">IF("第"&amp;YEAR(NOW())-1979&amp;"回"=$A65,トーナメント!$AY$4,"")</f>
        <v/>
      </c>
      <c r="F65" s="178"/>
      <c r="G65" s="27" t="str">
        <f>IF(B65="","",COUNTIF($B$2:B65,B65))</f>
        <v/>
      </c>
      <c r="H65" s="27" t="str">
        <f t="shared" si="9"/>
        <v/>
      </c>
      <c r="I65" s="27" t="str">
        <f t="shared" si="10"/>
        <v/>
      </c>
      <c r="J65" s="27" t="str">
        <f t="shared" si="15"/>
        <v>64</v>
      </c>
      <c r="K65" s="27" t="str">
        <f t="shared" si="11"/>
        <v/>
      </c>
      <c r="L65" s="27" t="str">
        <f t="shared" si="12"/>
        <v/>
      </c>
      <c r="M65" s="180" t="str">
        <f t="shared" ca="1" si="13"/>
        <v/>
      </c>
    </row>
    <row r="66" spans="1:13">
      <c r="A66" s="181" t="s">
        <v>395</v>
      </c>
      <c r="B66" s="178"/>
      <c r="C66" s="178"/>
      <c r="D66" s="179" t="str">
        <f ca="1">IF("第"&amp;YEAR(NOW())-1979&amp;"回"=$A66,IF(LEN(トーナメント!$AY$3)=2,LEFT(トーナメント!$AY$3,1)&amp;"　"&amp;RIGHT(トーナメント!$AY$3,1),トーナメント!$AY$3),"")</f>
        <v/>
      </c>
      <c r="E66" s="179" t="str">
        <f ca="1">IF("第"&amp;YEAR(NOW())-1979&amp;"回"=$A66,トーナメント!$AY$4,"")</f>
        <v/>
      </c>
      <c r="F66" s="178"/>
      <c r="G66" s="27" t="str">
        <f>IF(B66="","",COUNTIF($B$2:B66,B66))</f>
        <v/>
      </c>
      <c r="H66" s="27" t="str">
        <f t="shared" ref="H66:H97" si="16">IF(B66="","",IF(G66=1,"初優勝",G66&amp;"回目"))</f>
        <v/>
      </c>
      <c r="I66" s="27" t="str">
        <f t="shared" ref="I66:I101" si="17">IF(B66="","",B66&amp;G66)</f>
        <v/>
      </c>
      <c r="J66" s="27" t="str">
        <f t="shared" si="15"/>
        <v>65</v>
      </c>
      <c r="K66" s="27" t="str">
        <f t="shared" ref="K66:K97" si="18">IF(OR(B66="",G66=1),"",J66-VLOOKUP(B66&amp;(G66-1),$I$2:$J$51,2,FALSE))</f>
        <v/>
      </c>
      <c r="L66" s="27" t="str">
        <f t="shared" ref="L66:L97" si="19">IF(B66="","",IF(K66=1,IF(K65=1,L65+1,2),""))</f>
        <v/>
      </c>
      <c r="M66" s="180" t="str">
        <f t="shared" ref="M66:M101" ca="1" si="20">IF(AND(E66&lt;&gt;"",E67=""),"大会終了後、本年度のデータは値複写しておくこと。","")</f>
        <v/>
      </c>
    </row>
    <row r="67" spans="1:13">
      <c r="A67" s="181" t="s">
        <v>396</v>
      </c>
      <c r="B67" s="178"/>
      <c r="C67" s="178"/>
      <c r="D67" s="179" t="str">
        <f ca="1">IF("第"&amp;YEAR(NOW())-1979&amp;"回"=$A67,IF(LEN(トーナメント!$AY$3)=2,LEFT(トーナメント!$AY$3,1)&amp;"　"&amp;RIGHT(トーナメント!$AY$3,1),トーナメント!$AY$3),"")</f>
        <v/>
      </c>
      <c r="E67" s="179" t="str">
        <f ca="1">IF("第"&amp;YEAR(NOW())-1979&amp;"回"=$A67,トーナメント!$AY$4,"")</f>
        <v/>
      </c>
      <c r="F67" s="178"/>
      <c r="G67" s="27" t="str">
        <f>IF(B67="","",COUNTIF($B$2:B67,B67))</f>
        <v/>
      </c>
      <c r="H67" s="27" t="str">
        <f t="shared" si="16"/>
        <v/>
      </c>
      <c r="I67" s="27" t="str">
        <f t="shared" si="17"/>
        <v/>
      </c>
      <c r="J67" s="27" t="str">
        <f t="shared" si="15"/>
        <v>66</v>
      </c>
      <c r="K67" s="27" t="str">
        <f t="shared" si="18"/>
        <v/>
      </c>
      <c r="L67" s="27" t="str">
        <f t="shared" si="19"/>
        <v/>
      </c>
      <c r="M67" s="180" t="str">
        <f t="shared" ca="1" si="20"/>
        <v/>
      </c>
    </row>
    <row r="68" spans="1:13">
      <c r="A68" s="181" t="s">
        <v>397</v>
      </c>
      <c r="B68" s="178"/>
      <c r="C68" s="178"/>
      <c r="D68" s="179" t="str">
        <f ca="1">IF("第"&amp;YEAR(NOW())-1979&amp;"回"=$A68,IF(LEN(トーナメント!$AY$3)=2,LEFT(トーナメント!$AY$3,1)&amp;"　"&amp;RIGHT(トーナメント!$AY$3,1),トーナメント!$AY$3),"")</f>
        <v/>
      </c>
      <c r="E68" s="179" t="str">
        <f ca="1">IF("第"&amp;YEAR(NOW())-1979&amp;"回"=$A68,トーナメント!$AY$4,"")</f>
        <v/>
      </c>
      <c r="F68" s="178"/>
      <c r="G68" s="27" t="str">
        <f>IF(B68="","",COUNTIF($B$2:B68,B68))</f>
        <v/>
      </c>
      <c r="H68" s="27" t="str">
        <f t="shared" si="16"/>
        <v/>
      </c>
      <c r="I68" s="27" t="str">
        <f t="shared" si="17"/>
        <v/>
      </c>
      <c r="J68" s="27" t="str">
        <f t="shared" si="15"/>
        <v>67</v>
      </c>
      <c r="K68" s="27" t="str">
        <f t="shared" si="18"/>
        <v/>
      </c>
      <c r="L68" s="27" t="str">
        <f t="shared" si="19"/>
        <v/>
      </c>
      <c r="M68" s="180" t="str">
        <f t="shared" ca="1" si="20"/>
        <v/>
      </c>
    </row>
    <row r="69" spans="1:13">
      <c r="A69" s="181" t="s">
        <v>398</v>
      </c>
      <c r="B69" s="178"/>
      <c r="C69" s="178"/>
      <c r="D69" s="179" t="str">
        <f ca="1">IF("第"&amp;YEAR(NOW())-1979&amp;"回"=$A69,IF(LEN(トーナメント!$AY$3)=2,LEFT(トーナメント!$AY$3,1)&amp;"　"&amp;RIGHT(トーナメント!$AY$3,1),トーナメント!$AY$3),"")</f>
        <v/>
      </c>
      <c r="E69" s="179" t="str">
        <f ca="1">IF("第"&amp;YEAR(NOW())-1979&amp;"回"=$A69,トーナメント!$AY$4,"")</f>
        <v/>
      </c>
      <c r="F69" s="178"/>
      <c r="G69" s="27" t="str">
        <f>IF(B69="","",COUNTIF($B$2:B69,B69))</f>
        <v/>
      </c>
      <c r="H69" s="27" t="str">
        <f t="shared" si="16"/>
        <v/>
      </c>
      <c r="I69" s="27" t="str">
        <f t="shared" si="17"/>
        <v/>
      </c>
      <c r="J69" s="27" t="str">
        <f t="shared" si="15"/>
        <v>68</v>
      </c>
      <c r="K69" s="27" t="str">
        <f t="shared" si="18"/>
        <v/>
      </c>
      <c r="L69" s="27" t="str">
        <f t="shared" si="19"/>
        <v/>
      </c>
      <c r="M69" s="180" t="str">
        <f t="shared" ca="1" si="20"/>
        <v/>
      </c>
    </row>
    <row r="70" spans="1:13">
      <c r="A70" s="181" t="s">
        <v>399</v>
      </c>
      <c r="B70" s="178"/>
      <c r="C70" s="178"/>
      <c r="D70" s="179" t="str">
        <f ca="1">IF("第"&amp;YEAR(NOW())-1979&amp;"回"=$A70,IF(LEN(トーナメント!$AY$3)=2,LEFT(トーナメント!$AY$3,1)&amp;"　"&amp;RIGHT(トーナメント!$AY$3,1),トーナメント!$AY$3),"")</f>
        <v/>
      </c>
      <c r="E70" s="179" t="str">
        <f ca="1">IF("第"&amp;YEAR(NOW())-1979&amp;"回"=$A70,トーナメント!$AY$4,"")</f>
        <v/>
      </c>
      <c r="F70" s="178"/>
      <c r="G70" s="27" t="str">
        <f>IF(B70="","",COUNTIF($B$2:B70,B70))</f>
        <v/>
      </c>
      <c r="H70" s="27" t="str">
        <f t="shared" si="16"/>
        <v/>
      </c>
      <c r="I70" s="27" t="str">
        <f t="shared" si="17"/>
        <v/>
      </c>
      <c r="J70" s="27" t="str">
        <f t="shared" si="15"/>
        <v>69</v>
      </c>
      <c r="K70" s="27" t="str">
        <f t="shared" si="18"/>
        <v/>
      </c>
      <c r="L70" s="27" t="str">
        <f t="shared" si="19"/>
        <v/>
      </c>
      <c r="M70" s="180" t="str">
        <f t="shared" ca="1" si="20"/>
        <v/>
      </c>
    </row>
    <row r="71" spans="1:13">
      <c r="A71" s="181" t="s">
        <v>400</v>
      </c>
      <c r="B71" s="178"/>
      <c r="C71" s="178"/>
      <c r="D71" s="179" t="str">
        <f ca="1">IF("第"&amp;YEAR(NOW())-1979&amp;"回"=$A71,IF(LEN(トーナメント!$AY$3)=2,LEFT(トーナメント!$AY$3,1)&amp;"　"&amp;RIGHT(トーナメント!$AY$3,1),トーナメント!$AY$3),"")</f>
        <v/>
      </c>
      <c r="E71" s="179" t="str">
        <f ca="1">IF("第"&amp;YEAR(NOW())-1979&amp;"回"=$A71,トーナメント!$AY$4,"")</f>
        <v/>
      </c>
      <c r="F71" s="178"/>
      <c r="G71" s="27" t="str">
        <f>IF(B71="","",COUNTIF($B$2:B71,B71))</f>
        <v/>
      </c>
      <c r="H71" s="27" t="str">
        <f t="shared" si="16"/>
        <v/>
      </c>
      <c r="I71" s="27" t="str">
        <f t="shared" si="17"/>
        <v/>
      </c>
      <c r="J71" s="27" t="str">
        <f t="shared" si="15"/>
        <v>70</v>
      </c>
      <c r="K71" s="27" t="str">
        <f t="shared" si="18"/>
        <v/>
      </c>
      <c r="L71" s="27" t="str">
        <f t="shared" si="19"/>
        <v/>
      </c>
      <c r="M71" s="180" t="str">
        <f t="shared" ca="1" si="20"/>
        <v/>
      </c>
    </row>
    <row r="72" spans="1:13">
      <c r="A72" s="181" t="s">
        <v>401</v>
      </c>
      <c r="B72" s="178"/>
      <c r="C72" s="178"/>
      <c r="D72" s="179" t="str">
        <f ca="1">IF("第"&amp;YEAR(NOW())-1979&amp;"回"=$A72,IF(LEN(トーナメント!$AY$3)=2,LEFT(トーナメント!$AY$3,1)&amp;"　"&amp;RIGHT(トーナメント!$AY$3,1),トーナメント!$AY$3),"")</f>
        <v/>
      </c>
      <c r="E72" s="179" t="str">
        <f ca="1">IF("第"&amp;YEAR(NOW())-1979&amp;"回"=$A72,トーナメント!$AY$4,"")</f>
        <v/>
      </c>
      <c r="F72" s="178"/>
      <c r="G72" s="27" t="str">
        <f>IF(B72="","",COUNTIF($B$2:B72,B72))</f>
        <v/>
      </c>
      <c r="H72" s="27" t="str">
        <f t="shared" si="16"/>
        <v/>
      </c>
      <c r="I72" s="27" t="str">
        <f t="shared" si="17"/>
        <v/>
      </c>
      <c r="J72" s="27" t="str">
        <f t="shared" si="15"/>
        <v>71</v>
      </c>
      <c r="K72" s="27" t="str">
        <f t="shared" si="18"/>
        <v/>
      </c>
      <c r="L72" s="27" t="str">
        <f t="shared" si="19"/>
        <v/>
      </c>
      <c r="M72" s="180" t="str">
        <f t="shared" ca="1" si="20"/>
        <v/>
      </c>
    </row>
    <row r="73" spans="1:13">
      <c r="A73" s="181" t="s">
        <v>402</v>
      </c>
      <c r="B73" s="178"/>
      <c r="C73" s="178"/>
      <c r="D73" s="179" t="str">
        <f ca="1">IF("第"&amp;YEAR(NOW())-1979&amp;"回"=$A73,IF(LEN(トーナメント!$AY$3)=2,LEFT(トーナメント!$AY$3,1)&amp;"　"&amp;RIGHT(トーナメント!$AY$3,1),トーナメント!$AY$3),"")</f>
        <v/>
      </c>
      <c r="E73" s="179" t="str">
        <f ca="1">IF("第"&amp;YEAR(NOW())-1979&amp;"回"=$A73,トーナメント!$AY$4,"")</f>
        <v/>
      </c>
      <c r="F73" s="178"/>
      <c r="G73" s="27" t="str">
        <f>IF(B73="","",COUNTIF($B$2:B73,B73))</f>
        <v/>
      </c>
      <c r="H73" s="27" t="str">
        <f t="shared" si="16"/>
        <v/>
      </c>
      <c r="I73" s="27" t="str">
        <f t="shared" si="17"/>
        <v/>
      </c>
      <c r="J73" s="27" t="str">
        <f t="shared" si="15"/>
        <v>72</v>
      </c>
      <c r="K73" s="27" t="str">
        <f t="shared" si="18"/>
        <v/>
      </c>
      <c r="L73" s="27" t="str">
        <f t="shared" si="19"/>
        <v/>
      </c>
      <c r="M73" s="180" t="str">
        <f t="shared" ca="1" si="20"/>
        <v/>
      </c>
    </row>
    <row r="74" spans="1:13">
      <c r="A74" s="181" t="s">
        <v>403</v>
      </c>
      <c r="B74" s="178"/>
      <c r="C74" s="178"/>
      <c r="D74" s="179" t="str">
        <f ca="1">IF("第"&amp;YEAR(NOW())-1979&amp;"回"=$A74,IF(LEN(トーナメント!$AY$3)=2,LEFT(トーナメント!$AY$3,1)&amp;"　"&amp;RIGHT(トーナメント!$AY$3,1),トーナメント!$AY$3),"")</f>
        <v/>
      </c>
      <c r="E74" s="179" t="str">
        <f ca="1">IF("第"&amp;YEAR(NOW())-1979&amp;"回"=$A74,トーナメント!$AY$4,"")</f>
        <v/>
      </c>
      <c r="F74" s="178"/>
      <c r="G74" s="27" t="str">
        <f>IF(B74="","",COUNTIF($B$2:B74,B74))</f>
        <v/>
      </c>
      <c r="H74" s="27" t="str">
        <f t="shared" si="16"/>
        <v/>
      </c>
      <c r="I74" s="27" t="str">
        <f t="shared" si="17"/>
        <v/>
      </c>
      <c r="J74" s="27" t="str">
        <f t="shared" si="15"/>
        <v>73</v>
      </c>
      <c r="K74" s="27" t="str">
        <f t="shared" si="18"/>
        <v/>
      </c>
      <c r="L74" s="27" t="str">
        <f t="shared" si="19"/>
        <v/>
      </c>
      <c r="M74" s="180" t="str">
        <f t="shared" ca="1" si="20"/>
        <v/>
      </c>
    </row>
    <row r="75" spans="1:13">
      <c r="A75" s="181" t="s">
        <v>404</v>
      </c>
      <c r="B75" s="178"/>
      <c r="C75" s="178"/>
      <c r="D75" s="179" t="str">
        <f ca="1">IF("第"&amp;YEAR(NOW())-1979&amp;"回"=$A75,IF(LEN(トーナメント!$AY$3)=2,LEFT(トーナメント!$AY$3,1)&amp;"　"&amp;RIGHT(トーナメント!$AY$3,1),トーナメント!$AY$3),"")</f>
        <v/>
      </c>
      <c r="E75" s="179" t="str">
        <f ca="1">IF("第"&amp;YEAR(NOW())-1979&amp;"回"=$A75,トーナメント!$AY$4,"")</f>
        <v/>
      </c>
      <c r="F75" s="178"/>
      <c r="G75" s="27" t="str">
        <f>IF(B75="","",COUNTIF($B$2:B75,B75))</f>
        <v/>
      </c>
      <c r="H75" s="27" t="str">
        <f t="shared" si="16"/>
        <v/>
      </c>
      <c r="I75" s="27" t="str">
        <f t="shared" si="17"/>
        <v/>
      </c>
      <c r="J75" s="27" t="str">
        <f t="shared" si="15"/>
        <v>74</v>
      </c>
      <c r="K75" s="27" t="str">
        <f t="shared" si="18"/>
        <v/>
      </c>
      <c r="L75" s="27" t="str">
        <f t="shared" si="19"/>
        <v/>
      </c>
      <c r="M75" s="180" t="str">
        <f t="shared" ca="1" si="20"/>
        <v/>
      </c>
    </row>
    <row r="76" spans="1:13">
      <c r="A76" s="181" t="s">
        <v>405</v>
      </c>
      <c r="B76" s="178"/>
      <c r="C76" s="178"/>
      <c r="D76" s="179" t="str">
        <f ca="1">IF("第"&amp;YEAR(NOW())-1979&amp;"回"=$A76,IF(LEN(トーナメント!$AY$3)=2,LEFT(トーナメント!$AY$3,1)&amp;"　"&amp;RIGHT(トーナメント!$AY$3,1),トーナメント!$AY$3),"")</f>
        <v/>
      </c>
      <c r="E76" s="179" t="str">
        <f ca="1">IF("第"&amp;YEAR(NOW())-1979&amp;"回"=$A76,トーナメント!$AY$4,"")</f>
        <v/>
      </c>
      <c r="F76" s="178"/>
      <c r="G76" s="27" t="str">
        <f>IF(B76="","",COUNTIF($B$2:B76,B76))</f>
        <v/>
      </c>
      <c r="H76" s="27" t="str">
        <f t="shared" si="16"/>
        <v/>
      </c>
      <c r="I76" s="27" t="str">
        <f t="shared" si="17"/>
        <v/>
      </c>
      <c r="J76" s="27" t="str">
        <f t="shared" si="15"/>
        <v>75</v>
      </c>
      <c r="K76" s="27" t="str">
        <f t="shared" si="18"/>
        <v/>
      </c>
      <c r="L76" s="27" t="str">
        <f t="shared" si="19"/>
        <v/>
      </c>
      <c r="M76" s="180" t="str">
        <f t="shared" ca="1" si="20"/>
        <v/>
      </c>
    </row>
    <row r="77" spans="1:13">
      <c r="A77" s="181" t="s">
        <v>406</v>
      </c>
      <c r="B77" s="178"/>
      <c r="C77" s="178"/>
      <c r="D77" s="179" t="str">
        <f ca="1">IF("第"&amp;YEAR(NOW())-1979&amp;"回"=$A77,IF(LEN(トーナメント!$AY$3)=2,LEFT(トーナメント!$AY$3,1)&amp;"　"&amp;RIGHT(トーナメント!$AY$3,1),トーナメント!$AY$3),"")</f>
        <v/>
      </c>
      <c r="E77" s="179" t="str">
        <f ca="1">IF("第"&amp;YEAR(NOW())-1979&amp;"回"=$A77,トーナメント!$AY$4,"")</f>
        <v/>
      </c>
      <c r="F77" s="178"/>
      <c r="G77" s="27" t="str">
        <f>IF(B77="","",COUNTIF($B$2:B77,B77))</f>
        <v/>
      </c>
      <c r="H77" s="27" t="str">
        <f t="shared" si="16"/>
        <v/>
      </c>
      <c r="I77" s="27" t="str">
        <f t="shared" si="17"/>
        <v/>
      </c>
      <c r="J77" s="27" t="str">
        <f t="shared" si="15"/>
        <v>76</v>
      </c>
      <c r="K77" s="27" t="str">
        <f t="shared" si="18"/>
        <v/>
      </c>
      <c r="L77" s="27" t="str">
        <f t="shared" si="19"/>
        <v/>
      </c>
      <c r="M77" s="180" t="str">
        <f t="shared" ca="1" si="20"/>
        <v/>
      </c>
    </row>
    <row r="78" spans="1:13">
      <c r="A78" s="181" t="s">
        <v>407</v>
      </c>
      <c r="B78" s="178"/>
      <c r="C78" s="178"/>
      <c r="D78" s="179" t="str">
        <f ca="1">IF("第"&amp;YEAR(NOW())-1979&amp;"回"=$A78,IF(LEN(トーナメント!$AY$3)=2,LEFT(トーナメント!$AY$3,1)&amp;"　"&amp;RIGHT(トーナメント!$AY$3,1),トーナメント!$AY$3),"")</f>
        <v/>
      </c>
      <c r="E78" s="179" t="str">
        <f ca="1">IF("第"&amp;YEAR(NOW())-1979&amp;"回"=$A78,トーナメント!$AY$4,"")</f>
        <v/>
      </c>
      <c r="F78" s="178"/>
      <c r="G78" s="27" t="str">
        <f>IF(B78="","",COUNTIF($B$2:B78,B78))</f>
        <v/>
      </c>
      <c r="H78" s="27" t="str">
        <f t="shared" si="16"/>
        <v/>
      </c>
      <c r="I78" s="27" t="str">
        <f t="shared" si="17"/>
        <v/>
      </c>
      <c r="J78" s="27" t="str">
        <f t="shared" si="15"/>
        <v>77</v>
      </c>
      <c r="K78" s="27" t="str">
        <f t="shared" si="18"/>
        <v/>
      </c>
      <c r="L78" s="27" t="str">
        <f t="shared" si="19"/>
        <v/>
      </c>
      <c r="M78" s="180" t="str">
        <f t="shared" ca="1" si="20"/>
        <v/>
      </c>
    </row>
    <row r="79" spans="1:13">
      <c r="A79" s="181" t="s">
        <v>408</v>
      </c>
      <c r="B79" s="178"/>
      <c r="C79" s="178"/>
      <c r="D79" s="179" t="str">
        <f ca="1">IF("第"&amp;YEAR(NOW())-1979&amp;"回"=$A79,IF(LEN(トーナメント!$AY$3)=2,LEFT(トーナメント!$AY$3,1)&amp;"　"&amp;RIGHT(トーナメント!$AY$3,1),トーナメント!$AY$3),"")</f>
        <v/>
      </c>
      <c r="E79" s="179" t="str">
        <f ca="1">IF("第"&amp;YEAR(NOW())-1979&amp;"回"=$A79,トーナメント!$AY$4,"")</f>
        <v/>
      </c>
      <c r="F79" s="178"/>
      <c r="G79" s="27" t="str">
        <f>IF(B79="","",COUNTIF($B$2:B79,B79))</f>
        <v/>
      </c>
      <c r="H79" s="27" t="str">
        <f t="shared" si="16"/>
        <v/>
      </c>
      <c r="I79" s="27" t="str">
        <f t="shared" si="17"/>
        <v/>
      </c>
      <c r="J79" s="27" t="str">
        <f t="shared" si="15"/>
        <v>78</v>
      </c>
      <c r="K79" s="27" t="str">
        <f t="shared" si="18"/>
        <v/>
      </c>
      <c r="L79" s="27" t="str">
        <f t="shared" si="19"/>
        <v/>
      </c>
      <c r="M79" s="180" t="str">
        <f t="shared" ca="1" si="20"/>
        <v/>
      </c>
    </row>
    <row r="80" spans="1:13">
      <c r="A80" s="181" t="s">
        <v>409</v>
      </c>
      <c r="B80" s="178"/>
      <c r="C80" s="178"/>
      <c r="D80" s="179" t="str">
        <f ca="1">IF("第"&amp;YEAR(NOW())-1979&amp;"回"=$A80,IF(LEN(トーナメント!$AY$3)=2,LEFT(トーナメント!$AY$3,1)&amp;"　"&amp;RIGHT(トーナメント!$AY$3,1),トーナメント!$AY$3),"")</f>
        <v/>
      </c>
      <c r="E80" s="179" t="str">
        <f ca="1">IF("第"&amp;YEAR(NOW())-1979&amp;"回"=$A80,トーナメント!$AY$4,"")</f>
        <v/>
      </c>
      <c r="F80" s="178"/>
      <c r="G80" s="27" t="str">
        <f>IF(B80="","",COUNTIF($B$2:B80,B80))</f>
        <v/>
      </c>
      <c r="H80" s="27" t="str">
        <f t="shared" si="16"/>
        <v/>
      </c>
      <c r="I80" s="27" t="str">
        <f t="shared" si="17"/>
        <v/>
      </c>
      <c r="J80" s="27" t="str">
        <f t="shared" si="15"/>
        <v>79</v>
      </c>
      <c r="K80" s="27" t="str">
        <f t="shared" si="18"/>
        <v/>
      </c>
      <c r="L80" s="27" t="str">
        <f t="shared" si="19"/>
        <v/>
      </c>
      <c r="M80" s="180" t="str">
        <f t="shared" ca="1" si="20"/>
        <v/>
      </c>
    </row>
    <row r="81" spans="1:13">
      <c r="A81" s="181" t="s">
        <v>410</v>
      </c>
      <c r="B81" s="178"/>
      <c r="C81" s="178"/>
      <c r="D81" s="179" t="str">
        <f ca="1">IF("第"&amp;YEAR(NOW())-1979&amp;"回"=$A81,IF(LEN(トーナメント!$AY$3)=2,LEFT(トーナメント!$AY$3,1)&amp;"　"&amp;RIGHT(トーナメント!$AY$3,1),トーナメント!$AY$3),"")</f>
        <v/>
      </c>
      <c r="E81" s="179" t="str">
        <f ca="1">IF("第"&amp;YEAR(NOW())-1979&amp;"回"=$A81,トーナメント!$AY$4,"")</f>
        <v/>
      </c>
      <c r="F81" s="178"/>
      <c r="G81" s="27" t="str">
        <f>IF(B81="","",COUNTIF($B$2:B81,B81))</f>
        <v/>
      </c>
      <c r="H81" s="27" t="str">
        <f t="shared" si="16"/>
        <v/>
      </c>
      <c r="I81" s="27" t="str">
        <f t="shared" si="17"/>
        <v/>
      </c>
      <c r="J81" s="27" t="str">
        <f t="shared" si="15"/>
        <v>80</v>
      </c>
      <c r="K81" s="27" t="str">
        <f t="shared" si="18"/>
        <v/>
      </c>
      <c r="L81" s="27" t="str">
        <f t="shared" si="19"/>
        <v/>
      </c>
      <c r="M81" s="180" t="str">
        <f t="shared" ca="1" si="20"/>
        <v/>
      </c>
    </row>
    <row r="82" spans="1:13">
      <c r="A82" s="181" t="s">
        <v>411</v>
      </c>
      <c r="B82" s="178"/>
      <c r="C82" s="178"/>
      <c r="D82" s="179" t="str">
        <f ca="1">IF("第"&amp;YEAR(NOW())-1979&amp;"回"=$A82,IF(LEN(トーナメント!$AY$3)=2,LEFT(トーナメント!$AY$3,1)&amp;"　"&amp;RIGHT(トーナメント!$AY$3,1),トーナメント!$AY$3),"")</f>
        <v/>
      </c>
      <c r="E82" s="179" t="str">
        <f ca="1">IF("第"&amp;YEAR(NOW())-1979&amp;"回"=$A82,トーナメント!$AY$4,"")</f>
        <v/>
      </c>
      <c r="F82" s="178"/>
      <c r="G82" s="27" t="str">
        <f>IF(B82="","",COUNTIF($B$2:B82,B82))</f>
        <v/>
      </c>
      <c r="H82" s="27" t="str">
        <f t="shared" si="16"/>
        <v/>
      </c>
      <c r="I82" s="27" t="str">
        <f t="shared" si="17"/>
        <v/>
      </c>
      <c r="J82" s="27" t="str">
        <f t="shared" si="15"/>
        <v>81</v>
      </c>
      <c r="K82" s="27" t="str">
        <f t="shared" si="18"/>
        <v/>
      </c>
      <c r="L82" s="27" t="str">
        <f t="shared" si="19"/>
        <v/>
      </c>
      <c r="M82" s="180" t="str">
        <f t="shared" ca="1" si="20"/>
        <v/>
      </c>
    </row>
    <row r="83" spans="1:13">
      <c r="A83" s="181" t="s">
        <v>412</v>
      </c>
      <c r="B83" s="178"/>
      <c r="C83" s="178"/>
      <c r="D83" s="179" t="str">
        <f ca="1">IF("第"&amp;YEAR(NOW())-1979&amp;"回"=$A83,IF(LEN(トーナメント!$AY$3)=2,LEFT(トーナメント!$AY$3,1)&amp;"　"&amp;RIGHT(トーナメント!$AY$3,1),トーナメント!$AY$3),"")</f>
        <v/>
      </c>
      <c r="E83" s="179" t="str">
        <f ca="1">IF("第"&amp;YEAR(NOW())-1979&amp;"回"=$A83,トーナメント!$AY$4,"")</f>
        <v/>
      </c>
      <c r="F83" s="178"/>
      <c r="G83" s="27" t="str">
        <f>IF(B83="","",COUNTIF($B$2:B83,B83))</f>
        <v/>
      </c>
      <c r="H83" s="27" t="str">
        <f t="shared" si="16"/>
        <v/>
      </c>
      <c r="I83" s="27" t="str">
        <f t="shared" si="17"/>
        <v/>
      </c>
      <c r="J83" s="27" t="str">
        <f t="shared" si="15"/>
        <v>82</v>
      </c>
      <c r="K83" s="27" t="str">
        <f t="shared" si="18"/>
        <v/>
      </c>
      <c r="L83" s="27" t="str">
        <f t="shared" si="19"/>
        <v/>
      </c>
      <c r="M83" s="180" t="str">
        <f t="shared" ca="1" si="20"/>
        <v/>
      </c>
    </row>
    <row r="84" spans="1:13">
      <c r="A84" s="181" t="s">
        <v>413</v>
      </c>
      <c r="B84" s="178"/>
      <c r="C84" s="178"/>
      <c r="D84" s="179" t="str">
        <f ca="1">IF("第"&amp;YEAR(NOW())-1979&amp;"回"=$A84,IF(LEN(トーナメント!$AY$3)=2,LEFT(トーナメント!$AY$3,1)&amp;"　"&amp;RIGHT(トーナメント!$AY$3,1),トーナメント!$AY$3),"")</f>
        <v/>
      </c>
      <c r="E84" s="179" t="str">
        <f ca="1">IF("第"&amp;YEAR(NOW())-1979&amp;"回"=$A84,トーナメント!$AY$4,"")</f>
        <v/>
      </c>
      <c r="F84" s="178"/>
      <c r="G84" s="27" t="str">
        <f>IF(B84="","",COUNTIF($B$2:B84,B84))</f>
        <v/>
      </c>
      <c r="H84" s="27" t="str">
        <f t="shared" si="16"/>
        <v/>
      </c>
      <c r="I84" s="27" t="str">
        <f t="shared" si="17"/>
        <v/>
      </c>
      <c r="J84" s="27" t="str">
        <f t="shared" si="15"/>
        <v>83</v>
      </c>
      <c r="K84" s="27" t="str">
        <f t="shared" si="18"/>
        <v/>
      </c>
      <c r="L84" s="27" t="str">
        <f t="shared" si="19"/>
        <v/>
      </c>
      <c r="M84" s="180" t="str">
        <f t="shared" ca="1" si="20"/>
        <v/>
      </c>
    </row>
    <row r="85" spans="1:13">
      <c r="A85" s="181" t="s">
        <v>414</v>
      </c>
      <c r="B85" s="178"/>
      <c r="C85" s="178"/>
      <c r="D85" s="179" t="str">
        <f ca="1">IF("第"&amp;YEAR(NOW())-1979&amp;"回"=$A85,IF(LEN(トーナメント!$AY$3)=2,LEFT(トーナメント!$AY$3,1)&amp;"　"&amp;RIGHT(トーナメント!$AY$3,1),トーナメント!$AY$3),"")</f>
        <v/>
      </c>
      <c r="E85" s="179" t="str">
        <f ca="1">IF("第"&amp;YEAR(NOW())-1979&amp;"回"=$A85,トーナメント!$AY$4,"")</f>
        <v/>
      </c>
      <c r="F85" s="178"/>
      <c r="G85" s="27" t="str">
        <f>IF(B85="","",COUNTIF($B$2:B85,B85))</f>
        <v/>
      </c>
      <c r="H85" s="27" t="str">
        <f t="shared" si="16"/>
        <v/>
      </c>
      <c r="I85" s="27" t="str">
        <f t="shared" si="17"/>
        <v/>
      </c>
      <c r="J85" s="27" t="str">
        <f t="shared" si="15"/>
        <v>84</v>
      </c>
      <c r="K85" s="27" t="str">
        <f t="shared" si="18"/>
        <v/>
      </c>
      <c r="L85" s="27" t="str">
        <f t="shared" si="19"/>
        <v/>
      </c>
      <c r="M85" s="180" t="str">
        <f t="shared" ca="1" si="20"/>
        <v/>
      </c>
    </row>
    <row r="86" spans="1:13">
      <c r="A86" s="181" t="s">
        <v>415</v>
      </c>
      <c r="B86" s="178"/>
      <c r="C86" s="178"/>
      <c r="D86" s="179" t="str">
        <f ca="1">IF("第"&amp;YEAR(NOW())-1979&amp;"回"=$A86,IF(LEN(トーナメント!$AY$3)=2,LEFT(トーナメント!$AY$3,1)&amp;"　"&amp;RIGHT(トーナメント!$AY$3,1),トーナメント!$AY$3),"")</f>
        <v/>
      </c>
      <c r="E86" s="179" t="str">
        <f ca="1">IF("第"&amp;YEAR(NOW())-1979&amp;"回"=$A86,トーナメント!$AY$4,"")</f>
        <v/>
      </c>
      <c r="F86" s="178"/>
      <c r="G86" s="27" t="str">
        <f>IF(B86="","",COUNTIF($B$2:B86,B86))</f>
        <v/>
      </c>
      <c r="H86" s="27" t="str">
        <f t="shared" si="16"/>
        <v/>
      </c>
      <c r="I86" s="27" t="str">
        <f t="shared" si="17"/>
        <v/>
      </c>
      <c r="J86" s="27" t="str">
        <f t="shared" si="15"/>
        <v>85</v>
      </c>
      <c r="K86" s="27" t="str">
        <f t="shared" si="18"/>
        <v/>
      </c>
      <c r="L86" s="27" t="str">
        <f t="shared" si="19"/>
        <v/>
      </c>
      <c r="M86" s="180" t="str">
        <f t="shared" ca="1" si="20"/>
        <v/>
      </c>
    </row>
    <row r="87" spans="1:13">
      <c r="A87" s="181" t="s">
        <v>416</v>
      </c>
      <c r="B87" s="178"/>
      <c r="C87" s="178"/>
      <c r="D87" s="179" t="str">
        <f ca="1">IF("第"&amp;YEAR(NOW())-1979&amp;"回"=$A87,IF(LEN(トーナメント!$AY$3)=2,LEFT(トーナメント!$AY$3,1)&amp;"　"&amp;RIGHT(トーナメント!$AY$3,1),トーナメント!$AY$3),"")</f>
        <v/>
      </c>
      <c r="E87" s="179" t="str">
        <f ca="1">IF("第"&amp;YEAR(NOW())-1979&amp;"回"=$A87,トーナメント!$AY$4,"")</f>
        <v/>
      </c>
      <c r="F87" s="178"/>
      <c r="G87" s="27" t="str">
        <f>IF(B87="","",COUNTIF($B$2:B87,B87))</f>
        <v/>
      </c>
      <c r="H87" s="27" t="str">
        <f t="shared" si="16"/>
        <v/>
      </c>
      <c r="I87" s="27" t="str">
        <f t="shared" si="17"/>
        <v/>
      </c>
      <c r="J87" s="27" t="str">
        <f t="shared" si="15"/>
        <v>86</v>
      </c>
      <c r="K87" s="27" t="str">
        <f t="shared" si="18"/>
        <v/>
      </c>
      <c r="L87" s="27" t="str">
        <f t="shared" si="19"/>
        <v/>
      </c>
      <c r="M87" s="180" t="str">
        <f t="shared" ca="1" si="20"/>
        <v/>
      </c>
    </row>
    <row r="88" spans="1:13">
      <c r="A88" s="181" t="s">
        <v>417</v>
      </c>
      <c r="B88" s="178"/>
      <c r="C88" s="178"/>
      <c r="D88" s="179" t="str">
        <f ca="1">IF("第"&amp;YEAR(NOW())-1979&amp;"回"=$A88,IF(LEN(トーナメント!$AY$3)=2,LEFT(トーナメント!$AY$3,1)&amp;"　"&amp;RIGHT(トーナメント!$AY$3,1),トーナメント!$AY$3),"")</f>
        <v/>
      </c>
      <c r="E88" s="179" t="str">
        <f ca="1">IF("第"&amp;YEAR(NOW())-1979&amp;"回"=$A88,トーナメント!$AY$4,"")</f>
        <v/>
      </c>
      <c r="F88" s="178"/>
      <c r="G88" s="27" t="str">
        <f>IF(B88="","",COUNTIF($B$2:B88,B88))</f>
        <v/>
      </c>
      <c r="H88" s="27" t="str">
        <f t="shared" si="16"/>
        <v/>
      </c>
      <c r="I88" s="27" t="str">
        <f t="shared" si="17"/>
        <v/>
      </c>
      <c r="J88" s="27" t="str">
        <f t="shared" si="15"/>
        <v>87</v>
      </c>
      <c r="K88" s="27" t="str">
        <f t="shared" si="18"/>
        <v/>
      </c>
      <c r="L88" s="27" t="str">
        <f t="shared" si="19"/>
        <v/>
      </c>
      <c r="M88" s="180" t="str">
        <f t="shared" ca="1" si="20"/>
        <v/>
      </c>
    </row>
    <row r="89" spans="1:13">
      <c r="A89" s="181" t="s">
        <v>418</v>
      </c>
      <c r="B89" s="178"/>
      <c r="C89" s="178"/>
      <c r="D89" s="179" t="str">
        <f ca="1">IF("第"&amp;YEAR(NOW())-1979&amp;"回"=$A89,IF(LEN(トーナメント!$AY$3)=2,LEFT(トーナメント!$AY$3,1)&amp;"　"&amp;RIGHT(トーナメント!$AY$3,1),トーナメント!$AY$3),"")</f>
        <v/>
      </c>
      <c r="E89" s="179" t="str">
        <f ca="1">IF("第"&amp;YEAR(NOW())-1979&amp;"回"=$A89,トーナメント!$AY$4,"")</f>
        <v/>
      </c>
      <c r="F89" s="178"/>
      <c r="G89" s="27" t="str">
        <f>IF(B89="","",COUNTIF($B$2:B89,B89))</f>
        <v/>
      </c>
      <c r="H89" s="27" t="str">
        <f t="shared" si="16"/>
        <v/>
      </c>
      <c r="I89" s="27" t="str">
        <f t="shared" si="17"/>
        <v/>
      </c>
      <c r="J89" s="27" t="str">
        <f t="shared" si="15"/>
        <v>88</v>
      </c>
      <c r="K89" s="27" t="str">
        <f t="shared" si="18"/>
        <v/>
      </c>
      <c r="L89" s="27" t="str">
        <f t="shared" si="19"/>
        <v/>
      </c>
      <c r="M89" s="180" t="str">
        <f t="shared" ca="1" si="20"/>
        <v/>
      </c>
    </row>
    <row r="90" spans="1:13">
      <c r="A90" s="181" t="s">
        <v>419</v>
      </c>
      <c r="B90" s="178"/>
      <c r="C90" s="178"/>
      <c r="D90" s="179" t="str">
        <f ca="1">IF("第"&amp;YEAR(NOW())-1979&amp;"回"=$A90,IF(LEN(トーナメント!$AY$3)=2,LEFT(トーナメント!$AY$3,1)&amp;"　"&amp;RIGHT(トーナメント!$AY$3,1),トーナメント!$AY$3),"")</f>
        <v/>
      </c>
      <c r="E90" s="179" t="str">
        <f ca="1">IF("第"&amp;YEAR(NOW())-1979&amp;"回"=$A90,トーナメント!$AY$4,"")</f>
        <v/>
      </c>
      <c r="F90" s="178"/>
      <c r="G90" s="27" t="str">
        <f>IF(B90="","",COUNTIF($B$2:B90,B90))</f>
        <v/>
      </c>
      <c r="H90" s="27" t="str">
        <f t="shared" si="16"/>
        <v/>
      </c>
      <c r="I90" s="27" t="str">
        <f t="shared" si="17"/>
        <v/>
      </c>
      <c r="J90" s="27" t="str">
        <f t="shared" si="15"/>
        <v>89</v>
      </c>
      <c r="K90" s="27" t="str">
        <f t="shared" si="18"/>
        <v/>
      </c>
      <c r="L90" s="27" t="str">
        <f t="shared" si="19"/>
        <v/>
      </c>
      <c r="M90" s="180" t="str">
        <f t="shared" ca="1" si="20"/>
        <v/>
      </c>
    </row>
    <row r="91" spans="1:13">
      <c r="A91" s="181" t="s">
        <v>420</v>
      </c>
      <c r="B91" s="178"/>
      <c r="C91" s="178"/>
      <c r="D91" s="179" t="str">
        <f ca="1">IF("第"&amp;YEAR(NOW())-1979&amp;"回"=$A91,IF(LEN(トーナメント!$AY$3)=2,LEFT(トーナメント!$AY$3,1)&amp;"　"&amp;RIGHT(トーナメント!$AY$3,1),トーナメント!$AY$3),"")</f>
        <v/>
      </c>
      <c r="E91" s="179" t="str">
        <f ca="1">IF("第"&amp;YEAR(NOW())-1979&amp;"回"=$A91,トーナメント!$AY$4,"")</f>
        <v/>
      </c>
      <c r="F91" s="178"/>
      <c r="G91" s="27" t="str">
        <f>IF(B91="","",COUNTIF($B$2:B91,B91))</f>
        <v/>
      </c>
      <c r="H91" s="27" t="str">
        <f t="shared" si="16"/>
        <v/>
      </c>
      <c r="I91" s="27" t="str">
        <f t="shared" si="17"/>
        <v/>
      </c>
      <c r="J91" s="27" t="str">
        <f t="shared" si="15"/>
        <v>90</v>
      </c>
      <c r="K91" s="27" t="str">
        <f t="shared" si="18"/>
        <v/>
      </c>
      <c r="L91" s="27" t="str">
        <f t="shared" si="19"/>
        <v/>
      </c>
      <c r="M91" s="180" t="str">
        <f t="shared" ca="1" si="20"/>
        <v/>
      </c>
    </row>
    <row r="92" spans="1:13">
      <c r="A92" s="181" t="s">
        <v>421</v>
      </c>
      <c r="B92" s="178"/>
      <c r="C92" s="178"/>
      <c r="D92" s="179" t="str">
        <f ca="1">IF("第"&amp;YEAR(NOW())-1979&amp;"回"=$A92,IF(LEN(トーナメント!$AY$3)=2,LEFT(トーナメント!$AY$3,1)&amp;"　"&amp;RIGHT(トーナメント!$AY$3,1),トーナメント!$AY$3),"")</f>
        <v/>
      </c>
      <c r="E92" s="179" t="str">
        <f ca="1">IF("第"&amp;YEAR(NOW())-1979&amp;"回"=$A92,トーナメント!$AY$4,"")</f>
        <v/>
      </c>
      <c r="F92" s="178"/>
      <c r="G92" s="27" t="str">
        <f>IF(B92="","",COUNTIF($B$2:B92,B92))</f>
        <v/>
      </c>
      <c r="H92" s="27" t="str">
        <f t="shared" si="16"/>
        <v/>
      </c>
      <c r="I92" s="27" t="str">
        <f t="shared" si="17"/>
        <v/>
      </c>
      <c r="J92" s="27" t="str">
        <f t="shared" si="15"/>
        <v>91</v>
      </c>
      <c r="K92" s="27" t="str">
        <f t="shared" si="18"/>
        <v/>
      </c>
      <c r="L92" s="27" t="str">
        <f t="shared" si="19"/>
        <v/>
      </c>
      <c r="M92" s="180" t="str">
        <f t="shared" ca="1" si="20"/>
        <v/>
      </c>
    </row>
    <row r="93" spans="1:13">
      <c r="A93" s="181" t="s">
        <v>422</v>
      </c>
      <c r="B93" s="178"/>
      <c r="C93" s="178"/>
      <c r="D93" s="179" t="str">
        <f ca="1">IF("第"&amp;YEAR(NOW())-1979&amp;"回"=$A93,IF(LEN(トーナメント!$AY$3)=2,LEFT(トーナメント!$AY$3,1)&amp;"　"&amp;RIGHT(トーナメント!$AY$3,1),トーナメント!$AY$3),"")</f>
        <v/>
      </c>
      <c r="E93" s="179" t="str">
        <f ca="1">IF("第"&amp;YEAR(NOW())-1979&amp;"回"=$A93,トーナメント!$AY$4,"")</f>
        <v/>
      </c>
      <c r="F93" s="178"/>
      <c r="G93" s="27" t="str">
        <f>IF(B93="","",COUNTIF($B$2:B93,B93))</f>
        <v/>
      </c>
      <c r="H93" s="27" t="str">
        <f t="shared" si="16"/>
        <v/>
      </c>
      <c r="I93" s="27" t="str">
        <f t="shared" si="17"/>
        <v/>
      </c>
      <c r="J93" s="27" t="str">
        <f t="shared" si="15"/>
        <v>92</v>
      </c>
      <c r="K93" s="27" t="str">
        <f t="shared" si="18"/>
        <v/>
      </c>
      <c r="L93" s="27" t="str">
        <f t="shared" si="19"/>
        <v/>
      </c>
      <c r="M93" s="180" t="str">
        <f t="shared" ca="1" si="20"/>
        <v/>
      </c>
    </row>
    <row r="94" spans="1:13">
      <c r="A94" s="181" t="s">
        <v>423</v>
      </c>
      <c r="B94" s="178"/>
      <c r="C94" s="178"/>
      <c r="D94" s="179" t="str">
        <f ca="1">IF("第"&amp;YEAR(NOW())-1979&amp;"回"=$A94,IF(LEN(トーナメント!$AY$3)=2,LEFT(トーナメント!$AY$3,1)&amp;"　"&amp;RIGHT(トーナメント!$AY$3,1),トーナメント!$AY$3),"")</f>
        <v/>
      </c>
      <c r="E94" s="179" t="str">
        <f ca="1">IF("第"&amp;YEAR(NOW())-1979&amp;"回"=$A94,トーナメント!$AY$4,"")</f>
        <v/>
      </c>
      <c r="F94" s="178"/>
      <c r="G94" s="27" t="str">
        <f>IF(B94="","",COUNTIF($B$2:B94,B94))</f>
        <v/>
      </c>
      <c r="H94" s="27" t="str">
        <f t="shared" si="16"/>
        <v/>
      </c>
      <c r="I94" s="27" t="str">
        <f t="shared" si="17"/>
        <v/>
      </c>
      <c r="J94" s="27" t="str">
        <f t="shared" si="15"/>
        <v>93</v>
      </c>
      <c r="K94" s="27" t="str">
        <f t="shared" si="18"/>
        <v/>
      </c>
      <c r="L94" s="27" t="str">
        <f t="shared" si="19"/>
        <v/>
      </c>
      <c r="M94" s="180" t="str">
        <f t="shared" ca="1" si="20"/>
        <v/>
      </c>
    </row>
    <row r="95" spans="1:13">
      <c r="A95" s="181" t="s">
        <v>424</v>
      </c>
      <c r="B95" s="178"/>
      <c r="C95" s="178"/>
      <c r="D95" s="179" t="str">
        <f ca="1">IF("第"&amp;YEAR(NOW())-1979&amp;"回"=$A95,IF(LEN(トーナメント!$AY$3)=2,LEFT(トーナメント!$AY$3,1)&amp;"　"&amp;RIGHT(トーナメント!$AY$3,1),トーナメント!$AY$3),"")</f>
        <v/>
      </c>
      <c r="E95" s="179" t="str">
        <f ca="1">IF("第"&amp;YEAR(NOW())-1979&amp;"回"=$A95,トーナメント!$AY$4,"")</f>
        <v/>
      </c>
      <c r="F95" s="178"/>
      <c r="G95" s="27" t="str">
        <f>IF(B95="","",COUNTIF($B$2:B95,B95))</f>
        <v/>
      </c>
      <c r="H95" s="27" t="str">
        <f t="shared" si="16"/>
        <v/>
      </c>
      <c r="I95" s="27" t="str">
        <f t="shared" si="17"/>
        <v/>
      </c>
      <c r="J95" s="27" t="str">
        <f t="shared" si="15"/>
        <v>94</v>
      </c>
      <c r="K95" s="27" t="str">
        <f t="shared" si="18"/>
        <v/>
      </c>
      <c r="L95" s="27" t="str">
        <f t="shared" si="19"/>
        <v/>
      </c>
      <c r="M95" s="180" t="str">
        <f t="shared" ca="1" si="20"/>
        <v/>
      </c>
    </row>
    <row r="96" spans="1:13">
      <c r="A96" s="181" t="s">
        <v>425</v>
      </c>
      <c r="B96" s="178"/>
      <c r="C96" s="178"/>
      <c r="D96" s="179" t="str">
        <f ca="1">IF("第"&amp;YEAR(NOW())-1979&amp;"回"=$A96,IF(LEN(トーナメント!$AY$3)=2,LEFT(トーナメント!$AY$3,1)&amp;"　"&amp;RIGHT(トーナメント!$AY$3,1),トーナメント!$AY$3),"")</f>
        <v/>
      </c>
      <c r="E96" s="179" t="str">
        <f ca="1">IF("第"&amp;YEAR(NOW())-1979&amp;"回"=$A96,トーナメント!$AY$4,"")</f>
        <v/>
      </c>
      <c r="F96" s="178"/>
      <c r="G96" s="27" t="str">
        <f>IF(B96="","",COUNTIF($B$2:B96,B96))</f>
        <v/>
      </c>
      <c r="H96" s="27" t="str">
        <f t="shared" si="16"/>
        <v/>
      </c>
      <c r="I96" s="27" t="str">
        <f t="shared" si="17"/>
        <v/>
      </c>
      <c r="J96" s="27" t="str">
        <f t="shared" si="15"/>
        <v>95</v>
      </c>
      <c r="K96" s="27" t="str">
        <f t="shared" si="18"/>
        <v/>
      </c>
      <c r="L96" s="27" t="str">
        <f t="shared" si="19"/>
        <v/>
      </c>
      <c r="M96" s="180" t="str">
        <f t="shared" ca="1" si="20"/>
        <v/>
      </c>
    </row>
    <row r="97" spans="1:13">
      <c r="A97" s="181" t="s">
        <v>426</v>
      </c>
      <c r="B97" s="178"/>
      <c r="C97" s="178"/>
      <c r="D97" s="179" t="str">
        <f ca="1">IF("第"&amp;YEAR(NOW())-1979&amp;"回"=$A97,IF(LEN(トーナメント!$AY$3)=2,LEFT(トーナメント!$AY$3,1)&amp;"　"&amp;RIGHT(トーナメント!$AY$3,1),トーナメント!$AY$3),"")</f>
        <v/>
      </c>
      <c r="E97" s="179" t="str">
        <f ca="1">IF("第"&amp;YEAR(NOW())-1979&amp;"回"=$A97,トーナメント!$AY$4,"")</f>
        <v/>
      </c>
      <c r="F97" s="178"/>
      <c r="G97" s="27" t="str">
        <f>IF(B97="","",COUNTIF($B$2:B97,B97))</f>
        <v/>
      </c>
      <c r="H97" s="27" t="str">
        <f t="shared" si="16"/>
        <v/>
      </c>
      <c r="I97" s="27" t="str">
        <f t="shared" si="17"/>
        <v/>
      </c>
      <c r="J97" s="27" t="str">
        <f t="shared" si="15"/>
        <v>96</v>
      </c>
      <c r="K97" s="27" t="str">
        <f t="shared" si="18"/>
        <v/>
      </c>
      <c r="L97" s="27" t="str">
        <f t="shared" si="19"/>
        <v/>
      </c>
      <c r="M97" s="180" t="str">
        <f t="shared" ca="1" si="20"/>
        <v/>
      </c>
    </row>
    <row r="98" spans="1:13">
      <c r="A98" s="181" t="s">
        <v>427</v>
      </c>
      <c r="B98" s="178"/>
      <c r="C98" s="178"/>
      <c r="D98" s="179" t="str">
        <f ca="1">IF("第"&amp;YEAR(NOW())-1979&amp;"回"=$A98,IF(LEN(トーナメント!$AY$3)=2,LEFT(トーナメント!$AY$3,1)&amp;"　"&amp;RIGHT(トーナメント!$AY$3,1),トーナメント!$AY$3),"")</f>
        <v/>
      </c>
      <c r="E98" s="179" t="str">
        <f ca="1">IF("第"&amp;YEAR(NOW())-1979&amp;"回"=$A98,トーナメント!$AY$4,"")</f>
        <v/>
      </c>
      <c r="F98" s="178"/>
      <c r="G98" s="27" t="str">
        <f>IF(B98="","",COUNTIF($B$2:B98,B98))</f>
        <v/>
      </c>
      <c r="H98" s="27" t="str">
        <f t="shared" ref="H98:H101" si="21">IF(B98="","",IF(G98=1,"初優勝",G98&amp;"回目"))</f>
        <v/>
      </c>
      <c r="I98" s="27" t="str">
        <f t="shared" si="17"/>
        <v/>
      </c>
      <c r="J98" s="27" t="str">
        <f t="shared" si="15"/>
        <v>97</v>
      </c>
      <c r="K98" s="27" t="str">
        <f t="shared" ref="K98:K101" si="22">IF(OR(B98="",G98=1),"",J98-VLOOKUP(B98&amp;(G98-1),$I$2:$J$51,2,FALSE))</f>
        <v/>
      </c>
      <c r="L98" s="27" t="str">
        <f t="shared" ref="L98:L101" si="23">IF(B98="","",IF(K98=1,IF(K97=1,L97+1,2),""))</f>
        <v/>
      </c>
      <c r="M98" s="180" t="str">
        <f t="shared" ca="1" si="20"/>
        <v/>
      </c>
    </row>
    <row r="99" spans="1:13">
      <c r="A99" s="181" t="s">
        <v>428</v>
      </c>
      <c r="B99" s="178"/>
      <c r="C99" s="178"/>
      <c r="D99" s="179" t="str">
        <f ca="1">IF("第"&amp;YEAR(NOW())-1979&amp;"回"=$A99,IF(LEN(トーナメント!$AY$3)=2,LEFT(トーナメント!$AY$3,1)&amp;"　"&amp;RIGHT(トーナメント!$AY$3,1),トーナメント!$AY$3),"")</f>
        <v/>
      </c>
      <c r="E99" s="179" t="str">
        <f ca="1">IF("第"&amp;YEAR(NOW())-1979&amp;"回"=$A99,トーナメント!$AY$4,"")</f>
        <v/>
      </c>
      <c r="F99" s="178"/>
      <c r="G99" s="27" t="str">
        <f>IF(B99="","",COUNTIF($B$2:B99,B99))</f>
        <v/>
      </c>
      <c r="H99" s="27" t="str">
        <f t="shared" si="21"/>
        <v/>
      </c>
      <c r="I99" s="27" t="str">
        <f t="shared" si="17"/>
        <v/>
      </c>
      <c r="J99" s="27" t="str">
        <f t="shared" si="15"/>
        <v>98</v>
      </c>
      <c r="K99" s="27" t="str">
        <f t="shared" si="22"/>
        <v/>
      </c>
      <c r="L99" s="27" t="str">
        <f t="shared" si="23"/>
        <v/>
      </c>
      <c r="M99" s="180" t="str">
        <f t="shared" ca="1" si="20"/>
        <v/>
      </c>
    </row>
    <row r="100" spans="1:13">
      <c r="A100" s="181" t="s">
        <v>429</v>
      </c>
      <c r="B100" s="178"/>
      <c r="C100" s="178"/>
      <c r="D100" s="179" t="str">
        <f ca="1">IF("第"&amp;YEAR(NOW())-1979&amp;"回"=$A100,IF(LEN(トーナメント!$AY$3)=2,LEFT(トーナメント!$AY$3,1)&amp;"　"&amp;RIGHT(トーナメント!$AY$3,1),トーナメント!$AY$3),"")</f>
        <v/>
      </c>
      <c r="E100" s="179" t="str">
        <f ca="1">IF("第"&amp;YEAR(NOW())-1979&amp;"回"=$A100,トーナメント!$AY$4,"")</f>
        <v/>
      </c>
      <c r="F100" s="178"/>
      <c r="G100" s="27" t="str">
        <f>IF(B100="","",COUNTIF($B$2:B100,B100))</f>
        <v/>
      </c>
      <c r="H100" s="27" t="str">
        <f t="shared" si="21"/>
        <v/>
      </c>
      <c r="I100" s="27" t="str">
        <f t="shared" si="17"/>
        <v/>
      </c>
      <c r="J100" s="27" t="str">
        <f t="shared" si="15"/>
        <v>99</v>
      </c>
      <c r="K100" s="27" t="str">
        <f t="shared" si="22"/>
        <v/>
      </c>
      <c r="L100" s="27" t="str">
        <f t="shared" si="23"/>
        <v/>
      </c>
      <c r="M100" s="180" t="str">
        <f t="shared" ca="1" si="20"/>
        <v/>
      </c>
    </row>
    <row r="101" spans="1:13">
      <c r="A101" s="181" t="s">
        <v>430</v>
      </c>
      <c r="B101" s="178"/>
      <c r="C101" s="178"/>
      <c r="D101" s="179" t="str">
        <f ca="1">IF("第"&amp;YEAR(NOW())-1979&amp;"回"=$A101,IF(LEN(トーナメント!$AY$3)=2,LEFT(トーナメント!$AY$3,1)&amp;"　"&amp;RIGHT(トーナメント!$AY$3,1),トーナメント!$AY$3),"")</f>
        <v/>
      </c>
      <c r="E101" s="179" t="str">
        <f ca="1">IF("第"&amp;YEAR(NOW())-1979&amp;"回"=$A101,トーナメント!$AY$4,"")</f>
        <v/>
      </c>
      <c r="F101" s="178"/>
      <c r="G101" s="27" t="str">
        <f>IF(B101="","",COUNTIF($B$2:B101,B101))</f>
        <v/>
      </c>
      <c r="H101" s="27" t="str">
        <f t="shared" si="21"/>
        <v/>
      </c>
      <c r="I101" s="27" t="str">
        <f t="shared" si="17"/>
        <v/>
      </c>
      <c r="J101" s="27" t="str">
        <f t="shared" si="15"/>
        <v>100</v>
      </c>
      <c r="K101" s="27" t="str">
        <f t="shared" si="22"/>
        <v/>
      </c>
      <c r="L101" s="27" t="str">
        <f t="shared" si="23"/>
        <v/>
      </c>
      <c r="M101" s="180" t="str">
        <f t="shared" ca="1" si="20"/>
        <v/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48</vt:i4>
      </vt:variant>
    </vt:vector>
  </HeadingPairs>
  <TitlesOfParts>
    <vt:vector size="71" baseType="lpstr">
      <vt:lpstr>表紙裏</vt:lpstr>
      <vt:lpstr>新潟</vt:lpstr>
      <vt:lpstr>福井</vt:lpstr>
      <vt:lpstr>富山</vt:lpstr>
      <vt:lpstr>長野</vt:lpstr>
      <vt:lpstr>石川</vt:lpstr>
      <vt:lpstr>くじ引き</vt:lpstr>
      <vt:lpstr>トーナメント</vt:lpstr>
      <vt:lpstr>歴代優勝校</vt:lpstr>
      <vt:lpstr>メンバー表(提出)</vt:lpstr>
      <vt:lpstr>メンバー表(プロ)</vt:lpstr>
      <vt:lpstr>選手交代カード</vt:lpstr>
      <vt:lpstr>あ1</vt:lpstr>
      <vt:lpstr>あ2</vt:lpstr>
      <vt:lpstr>い1</vt:lpstr>
      <vt:lpstr>い2</vt:lpstr>
      <vt:lpstr>う1</vt:lpstr>
      <vt:lpstr>う2</vt:lpstr>
      <vt:lpstr>う3</vt:lpstr>
      <vt:lpstr>準決勝A</vt:lpstr>
      <vt:lpstr>準決勝B</vt:lpstr>
      <vt:lpstr>決勝</vt:lpstr>
      <vt:lpstr>データ</vt:lpstr>
      <vt:lpstr>あ1!Print_Area</vt:lpstr>
      <vt:lpstr>あ2!Print_Area</vt:lpstr>
      <vt:lpstr>い1!Print_Area</vt:lpstr>
      <vt:lpstr>い2!Print_Area</vt:lpstr>
      <vt:lpstr>う1!Print_Area</vt:lpstr>
      <vt:lpstr>う2!Print_Area</vt:lpstr>
      <vt:lpstr>う3!Print_Area</vt:lpstr>
      <vt:lpstr>トーナメント!Print_Area</vt:lpstr>
      <vt:lpstr>'メンバー表(プロ)'!Print_Area</vt:lpstr>
      <vt:lpstr>'メンバー表(提出)'!Print_Area</vt:lpstr>
      <vt:lpstr>決勝!Print_Area</vt:lpstr>
      <vt:lpstr>準決勝A!Print_Area</vt:lpstr>
      <vt:lpstr>準決勝B!Print_Area</vt:lpstr>
      <vt:lpstr>新潟!Print_Area</vt:lpstr>
      <vt:lpstr>石川!Print_Area</vt:lpstr>
      <vt:lpstr>選手交代カード!Print_Area</vt:lpstr>
      <vt:lpstr>長野!Print_Area</vt:lpstr>
      <vt:lpstr>表紙裏!Print_Area</vt:lpstr>
      <vt:lpstr>富山!Print_Area</vt:lpstr>
      <vt:lpstr>福井!Print_Area</vt:lpstr>
      <vt:lpstr>'メンバー表(プロ)'!メンバー表</vt:lpstr>
      <vt:lpstr>メンバー表</vt:lpstr>
      <vt:lpstr>'メンバー表(プロ)'!新潟1位</vt:lpstr>
      <vt:lpstr>新潟1位</vt:lpstr>
      <vt:lpstr>'メンバー表(プロ)'!新潟2位</vt:lpstr>
      <vt:lpstr>新潟2位</vt:lpstr>
      <vt:lpstr>'メンバー表(プロ)'!石川1位</vt:lpstr>
      <vt:lpstr>石川1位</vt:lpstr>
      <vt:lpstr>'メンバー表(プロ)'!石川2位</vt:lpstr>
      <vt:lpstr>石川2位</vt:lpstr>
      <vt:lpstr>'メンバー表(プロ)'!第1位</vt:lpstr>
      <vt:lpstr>第1位</vt:lpstr>
      <vt:lpstr>'メンバー表(プロ)'!第2位</vt:lpstr>
      <vt:lpstr>第2位</vt:lpstr>
      <vt:lpstr>'メンバー表(プロ)'!第3位</vt:lpstr>
      <vt:lpstr>第3位</vt:lpstr>
      <vt:lpstr>'メンバー表(プロ)'!長野1位</vt:lpstr>
      <vt:lpstr>長野1位</vt:lpstr>
      <vt:lpstr>'メンバー表(プロ)'!長野2位</vt:lpstr>
      <vt:lpstr>長野2位</vt:lpstr>
      <vt:lpstr>'メンバー表(プロ)'!富山1位</vt:lpstr>
      <vt:lpstr>富山1位</vt:lpstr>
      <vt:lpstr>'メンバー表(プロ)'!富山2位</vt:lpstr>
      <vt:lpstr>富山2位</vt:lpstr>
      <vt:lpstr>'メンバー表(プロ)'!福井1位</vt:lpstr>
      <vt:lpstr>福井1位</vt:lpstr>
      <vt:lpstr>'メンバー表(プロ)'!福井2位</vt:lpstr>
      <vt:lpstr>福井2位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M.KIMOTO</dc:creator>
  <cp:lastModifiedBy>金沢市教育委員会</cp:lastModifiedBy>
  <cp:lastPrinted>2018-07-24T06:36:27Z</cp:lastPrinted>
  <dcterms:created xsi:type="dcterms:W3CDTF">2004-04-05T12:02:40Z</dcterms:created>
  <dcterms:modified xsi:type="dcterms:W3CDTF">2018-07-25T07:47:46Z</dcterms:modified>
</cp:coreProperties>
</file>